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 Serge TSHITUNDU\Desktop\"/>
    </mc:Choice>
  </mc:AlternateContent>
  <bookViews>
    <workbookView xWindow="0" yWindow="0" windowWidth="15345" windowHeight="4575" activeTab="1"/>
  </bookViews>
  <sheets>
    <sheet name="Feuil1" sheetId="2" r:id="rId1"/>
    <sheet name="Feuil2" sheetId="3" r:id="rId2"/>
    <sheet name="Feuil3" sheetId="1" r:id="rId3"/>
  </sheets>
  <definedNames>
    <definedName name="A">Feuil2!$C$5:$C$14</definedName>
    <definedName name="B">Feuil2!$E$5:$E$14</definedName>
    <definedName name="PLAGE">Feuil1!$G$14:$G$62</definedName>
    <definedName name="solver_adj" localSheetId="2" hidden="1">Feuil3!$BB$6,Feuil3!$B$8:$AX$10</definedName>
    <definedName name="solver_cvg" localSheetId="2" hidden="1">0.0001</definedName>
    <definedName name="solver_drv" localSheetId="2" hidden="1">1</definedName>
    <definedName name="solver_eng" localSheetId="2" hidden="1">2</definedName>
    <definedName name="solver_est" localSheetId="2" hidden="1">1</definedName>
    <definedName name="solver_itr" localSheetId="2" hidden="1">2147483647</definedName>
    <definedName name="solver_lhs1" localSheetId="2" hidden="1">Feuil3!$AZ$8:$AZ$10</definedName>
    <definedName name="solver_lhs2" localSheetId="2" hidden="1">Feuil3!$AZ$8:$AZ$10</definedName>
    <definedName name="solver_lhs3" localSheetId="2" hidden="1">Feuil3!$B$12:$AX$12</definedName>
    <definedName name="solver_lhs4" localSheetId="2" hidden="1">Feuil3!$B$8:$AX$10</definedName>
    <definedName name="solver_lhs5" localSheetId="2" hidden="1">Feuil3!$BB$6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5</definedName>
    <definedName name="solver_nwt" localSheetId="2" hidden="1">1</definedName>
    <definedName name="solver_opt" localSheetId="2" hidden="1">Feuil3!$BB$6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2" localSheetId="2" hidden="1">1</definedName>
    <definedName name="solver_rel3" localSheetId="2" hidden="1">2</definedName>
    <definedName name="solver_rel4" localSheetId="2" hidden="1">5</definedName>
    <definedName name="solver_rel5" localSheetId="2" hidden="1">3</definedName>
    <definedName name="solver_rhs1" localSheetId="2" hidden="1">Feuil3!$BA$8:$BA$10</definedName>
    <definedName name="solver_rhs2" localSheetId="2" hidden="1">Feuil3!$BB$6</definedName>
    <definedName name="solver_rhs3" localSheetId="2" hidden="1">1</definedName>
    <definedName name="solver_rhs4" localSheetId="2" hidden="1">binaire</definedName>
    <definedName name="solver_rhs5" localSheetId="2" hidden="1">Feuil3!$BD$6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  <definedName name="SOMME">Feuil1!$F$14:$F$62</definedName>
    <definedName name="VARIABLE">Feuil3!$B$8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" i="3" l="1"/>
  <c r="E48" i="3"/>
  <c r="E49" i="3" s="1"/>
  <c r="D48" i="3"/>
  <c r="D49" i="3" s="1"/>
  <c r="C48" i="3"/>
  <c r="C49" i="3" s="1"/>
  <c r="D41" i="3"/>
  <c r="D50" i="3" s="1"/>
  <c r="C41" i="3"/>
  <c r="C50" i="3" s="1"/>
  <c r="E35" i="3"/>
  <c r="D35" i="3"/>
  <c r="C35" i="3"/>
  <c r="E34" i="3"/>
  <c r="D34" i="3"/>
  <c r="C34" i="3"/>
  <c r="E22" i="3"/>
  <c r="E29" i="3" s="1"/>
  <c r="E30" i="3" s="1"/>
  <c r="E11" i="3"/>
  <c r="D11" i="3"/>
  <c r="D22" i="3" s="1"/>
  <c r="D29" i="3" s="1"/>
  <c r="D30" i="3" s="1"/>
  <c r="C11" i="3"/>
  <c r="C22" i="3" s="1"/>
  <c r="C29" i="3" s="1"/>
  <c r="C30" i="3" s="1"/>
  <c r="D7" i="3"/>
  <c r="C7" i="3"/>
  <c r="E36" i="3" l="1"/>
  <c r="E37" i="3" s="1"/>
  <c r="E38" i="3" s="1"/>
  <c r="E46" i="3" s="1"/>
  <c r="E47" i="3" s="1"/>
  <c r="E42" i="3"/>
  <c r="E43" i="3" s="1"/>
  <c r="C42" i="3"/>
  <c r="C43" i="3" s="1"/>
  <c r="C36" i="3"/>
  <c r="C37" i="3" s="1"/>
  <c r="C38" i="3" s="1"/>
  <c r="C46" i="3" s="1"/>
  <c r="C47" i="3" s="1"/>
  <c r="D36" i="3"/>
  <c r="D37" i="3" s="1"/>
  <c r="D38" i="3" s="1"/>
  <c r="D46" i="3" s="1"/>
  <c r="D47" i="3" s="1"/>
  <c r="D42" i="3"/>
  <c r="D43" i="3" s="1"/>
  <c r="BA8" i="1" l="1"/>
  <c r="F66" i="2" l="1"/>
  <c r="B6" i="1" l="1" a="1"/>
  <c r="B6" i="1" s="1"/>
  <c r="AS6" i="1" l="1"/>
  <c r="AK6" i="1"/>
  <c r="AF6" i="1"/>
  <c r="AA6" i="1"/>
  <c r="U6" i="1"/>
  <c r="P6" i="1"/>
  <c r="L6" i="1"/>
  <c r="G6" i="1"/>
  <c r="AR6" i="1"/>
  <c r="AJ6" i="1"/>
  <c r="AE6" i="1"/>
  <c r="Y6" i="1"/>
  <c r="T6" i="1"/>
  <c r="O6" i="1"/>
  <c r="K6" i="1"/>
  <c r="E6" i="1"/>
  <c r="AW6" i="1"/>
  <c r="AO6" i="1"/>
  <c r="AI6" i="1"/>
  <c r="AC6" i="1"/>
  <c r="X6" i="1"/>
  <c r="S6" i="1"/>
  <c r="N6" i="1"/>
  <c r="I6" i="1"/>
  <c r="D6" i="1"/>
  <c r="AV6" i="1"/>
  <c r="AN6" i="1"/>
  <c r="AG6" i="1"/>
  <c r="AB6" i="1"/>
  <c r="W6" i="1"/>
  <c r="Q6" i="1"/>
  <c r="M6" i="1"/>
  <c r="H6" i="1"/>
  <c r="C6" i="1"/>
  <c r="AU6" i="1"/>
  <c r="AQ6" i="1"/>
  <c r="AM6" i="1"/>
  <c r="AX6" i="1"/>
  <c r="AT6" i="1"/>
  <c r="AP6" i="1"/>
  <c r="AL6" i="1"/>
  <c r="AH6" i="1"/>
  <c r="AD6" i="1"/>
  <c r="Z6" i="1"/>
  <c r="V6" i="1"/>
  <c r="R6" i="1"/>
  <c r="J6" i="1"/>
  <c r="F6" i="1"/>
  <c r="BD6" i="1" s="1"/>
  <c r="C14" i="1" l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B14" i="1"/>
  <c r="G83" i="2"/>
  <c r="G82" i="2"/>
  <c r="J70" i="2"/>
  <c r="J69" i="2"/>
  <c r="F68" i="2"/>
  <c r="J67" i="2"/>
  <c r="F67" i="2"/>
  <c r="F71" i="2" s="1"/>
  <c r="D74" i="2" s="1"/>
  <c r="J66" i="2"/>
  <c r="J71" i="2" s="1"/>
  <c r="I66" i="2"/>
  <c r="E66" i="2"/>
  <c r="C66" i="2"/>
  <c r="A17" i="2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16" i="2"/>
  <c r="G14" i="2" l="1" a="1"/>
  <c r="G15" i="2" s="1"/>
  <c r="G39" i="2" l="1"/>
  <c r="G40" i="2"/>
  <c r="G25" i="2"/>
  <c r="G57" i="2"/>
  <c r="G42" i="2"/>
  <c r="G24" i="2"/>
  <c r="G43" i="2"/>
  <c r="G60" i="2"/>
  <c r="G45" i="2"/>
  <c r="G30" i="2"/>
  <c r="G28" i="2"/>
  <c r="G32" i="2"/>
  <c r="G33" i="2"/>
  <c r="G18" i="2"/>
  <c r="G34" i="2"/>
  <c r="G50" i="2"/>
  <c r="G16" i="2"/>
  <c r="G14" i="2"/>
  <c r="G23" i="2"/>
  <c r="G55" i="2"/>
  <c r="G56" i="2"/>
  <c r="G41" i="2"/>
  <c r="G26" i="2"/>
  <c r="G58" i="2"/>
  <c r="G27" i="2"/>
  <c r="G59" i="2"/>
  <c r="G44" i="2"/>
  <c r="G29" i="2"/>
  <c r="G61" i="2"/>
  <c r="G46" i="2"/>
  <c r="G62" i="2"/>
  <c r="G31" i="2"/>
  <c r="G47" i="2"/>
  <c r="G48" i="2"/>
  <c r="G17" i="2"/>
  <c r="G49" i="2"/>
  <c r="G19" i="2"/>
  <c r="G35" i="2"/>
  <c r="G51" i="2"/>
  <c r="G36" i="2"/>
  <c r="G52" i="2"/>
  <c r="G21" i="2"/>
  <c r="G37" i="2"/>
  <c r="G53" i="2"/>
  <c r="G22" i="2"/>
  <c r="G38" i="2"/>
  <c r="G54" i="2"/>
  <c r="G20" i="2"/>
  <c r="H8" i="2" l="1"/>
  <c r="G74" i="2"/>
  <c r="G73" i="2"/>
  <c r="H7" i="2"/>
  <c r="H6" i="2"/>
  <c r="G75" i="2"/>
  <c r="G77" i="2" l="1"/>
  <c r="K6" i="2"/>
  <c r="K8" i="2"/>
  <c r="H5" i="2"/>
  <c r="J8" i="2" s="1"/>
  <c r="K7" i="2"/>
  <c r="AZ8" i="1"/>
  <c r="B12" i="1"/>
  <c r="H10" i="2" l="1"/>
  <c r="J7" i="2"/>
  <c r="J6" i="2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Z10" i="1" l="1"/>
  <c r="AZ9" i="1"/>
  <c r="AZ6" i="1" l="1"/>
  <c r="BC6" i="1" s="1"/>
  <c r="BB8" i="1" l="1"/>
  <c r="BB9" i="1" s="1"/>
  <c r="BB10" i="1" s="1"/>
  <c r="BC8" i="1"/>
  <c r="BC10" i="1"/>
  <c r="BC9" i="1"/>
  <c r="BA9" i="1" l="1"/>
  <c r="BA10" i="1" s="1"/>
  <c r="BD8" i="1"/>
</calcChain>
</file>

<file path=xl/sharedStrings.xml><?xml version="1.0" encoding="utf-8"?>
<sst xmlns="http://schemas.openxmlformats.org/spreadsheetml/2006/main" count="216" uniqueCount="110">
  <si>
    <t xml:space="preserve"> AERO KANANGA</t>
  </si>
  <si>
    <t>AERO LOANO</t>
  </si>
  <si>
    <t>AERO MBANDAKA</t>
  </si>
  <si>
    <t>AERO MBUJI MAYI</t>
  </si>
  <si>
    <t>AKETI</t>
  </si>
  <si>
    <t>AKULA</t>
  </si>
  <si>
    <t>ANGO BASE</t>
  </si>
  <si>
    <t>ANGO PL</t>
  </si>
  <si>
    <t>BANDUNDU</t>
  </si>
  <si>
    <t>BENA-DIBELE</t>
  </si>
  <si>
    <t>BENI ( DEX )</t>
  </si>
  <si>
    <t>BENI ( DA )</t>
  </si>
  <si>
    <t>BOMA</t>
  </si>
  <si>
    <t>BUKAVU</t>
  </si>
  <si>
    <t>BUMBA</t>
  </si>
  <si>
    <t>GOMA</t>
  </si>
  <si>
    <t>HRS</t>
  </si>
  <si>
    <t>ILEBO</t>
  </si>
  <si>
    <t>INKISI</t>
  </si>
  <si>
    <t>INONGO</t>
  </si>
  <si>
    <t>KALEMIE</t>
  </si>
  <si>
    <t>KALUNDU</t>
  </si>
  <si>
    <t>KANANGA</t>
  </si>
  <si>
    <t>KIKWIT</t>
  </si>
  <si>
    <t>KINDU</t>
  </si>
  <si>
    <t>KINSHASA BASE</t>
  </si>
  <si>
    <t>KINSHASA DTN</t>
  </si>
  <si>
    <t>KISANGANI</t>
  </si>
  <si>
    <t>KISANGANI AERO</t>
  </si>
  <si>
    <t>KOLWEZI</t>
  </si>
  <si>
    <t>KOLWEZI TRANSPORT</t>
  </si>
  <si>
    <t>LUBUMBASHI</t>
  </si>
  <si>
    <t>LUFU</t>
  </si>
  <si>
    <t>LUKALA</t>
  </si>
  <si>
    <t>MASINA BASE</t>
  </si>
  <si>
    <t>MBANDAKA</t>
  </si>
  <si>
    <t>MUANDA</t>
  </si>
  <si>
    <t>MWENE DITU</t>
  </si>
  <si>
    <t>CMB</t>
  </si>
  <si>
    <t>CMD</t>
  </si>
  <si>
    <t>LIBERALITES</t>
  </si>
  <si>
    <t>SŒURS MPASA  I ( MASINA )</t>
  </si>
  <si>
    <t>SŒURS MPASA  II  (MASINA )</t>
  </si>
  <si>
    <t>SŒURS FRANCISCAINES ( BOMA )</t>
  </si>
  <si>
    <t>SŒURS SERVANTES DE MARIE ( BOMA )</t>
  </si>
  <si>
    <t>SŒURS Ste THERESE DE MBUJI-MAYI</t>
  </si>
  <si>
    <t>DTN/FLUVIAL</t>
  </si>
  <si>
    <t>TOTAL</t>
  </si>
  <si>
    <t>ENGEN</t>
  </si>
  <si>
    <t>COBIL</t>
  </si>
  <si>
    <t>PLACE</t>
  </si>
  <si>
    <t>DE</t>
  </si>
  <si>
    <t>: DEX/LOGISTIQUE</t>
  </si>
  <si>
    <t xml:space="preserve">                                                                 Kinshasa, le 05 /07/2017</t>
  </si>
  <si>
    <t>A</t>
  </si>
  <si>
    <t>: DEX/DISTRIBUTION</t>
  </si>
  <si>
    <t>A l'attention de Monsieur MANSHIMBA</t>
  </si>
  <si>
    <r>
      <t xml:space="preserve">Veuillez établir les dispatchings  pour les consommations carburants SEP du mois  de JUILLET </t>
    </r>
    <r>
      <rPr>
        <b/>
        <sz val="12"/>
        <rFont val="Tahoma"/>
        <family val="2"/>
      </rPr>
      <t>2017</t>
    </r>
  </si>
  <si>
    <t>conformément aux quantités en regard de chaque localité :</t>
  </si>
  <si>
    <t>N°</t>
  </si>
  <si>
    <t>LOCALITÉ</t>
  </si>
  <si>
    <t>GO ( litres)</t>
  </si>
  <si>
    <t>SC (litres)</t>
  </si>
  <si>
    <t>Quota mensuel</t>
  </si>
  <si>
    <t>NOUVEAUX QUOTAS</t>
  </si>
  <si>
    <t>Report mois M-1</t>
  </si>
  <si>
    <t xml:space="preserve">Quota accordé </t>
  </si>
  <si>
    <t>Repartition par SOCOM</t>
  </si>
  <si>
    <t>OBSERVATIONS</t>
  </si>
  <si>
    <t>Pas de BC à l'avance ( voir carte Limba/Total RDC).</t>
  </si>
  <si>
    <t>"""</t>
  </si>
  <si>
    <t>Quota reduit de 30 % suite à une faible  mises en place,  Location d'un véhicule en essence.</t>
  </si>
  <si>
    <t>Véhicule en gasoil + hors bord, affectation d'un groupe électrogène.</t>
  </si>
  <si>
    <t>Consommation à la hausse suite à la reprise du delestage</t>
  </si>
  <si>
    <t>Suivi par DTN/OPL, BC établit localement à la consommation.</t>
  </si>
  <si>
    <t>Dépôt sinistré</t>
  </si>
  <si>
    <t>Quota accordé en gasoil dont 1000 litres DEX  .</t>
  </si>
  <si>
    <t>Quota accordé en gasoil  200 litres DA ( KASINDI)</t>
  </si>
  <si>
    <t>Utilisation GE suite travaux installtion 4 nouvelles citernes</t>
  </si>
  <si>
    <r>
      <t xml:space="preserve">Reconstitution stock à </t>
    </r>
    <r>
      <rPr>
        <sz val="12"/>
        <rFont val="Calibri"/>
        <family val="2"/>
      </rPr>
      <t>±</t>
    </r>
    <r>
      <rPr>
        <sz val="12"/>
        <rFont val="Tahoma"/>
        <family val="2"/>
      </rPr>
      <t xml:space="preserve"> 2000 litres.</t>
    </r>
  </si>
  <si>
    <t>Suivi par DTN/OPL .</t>
  </si>
  <si>
    <t>Quota reduit de 30 % suite à une faible  mises en place.</t>
  </si>
  <si>
    <t>Consommation S/S gestion DTN.</t>
  </si>
  <si>
    <t>Reprise activité ( livraison et réception )</t>
  </si>
  <si>
    <t>Consommation carburant à observer pour réajuster le quota.</t>
  </si>
  <si>
    <t>Véhicules en transit.</t>
  </si>
  <si>
    <t>Consommation par carte Limba</t>
  </si>
  <si>
    <t>Suivi par DTN/OPL.</t>
  </si>
  <si>
    <r>
      <t>Suivi par DTN/OPL</t>
    </r>
    <r>
      <rPr>
        <b/>
        <sz val="12"/>
        <rFont val="Tahoma"/>
        <family val="2"/>
      </rPr>
      <t xml:space="preserve"> .</t>
    </r>
  </si>
  <si>
    <t>Approvisionnement SACIM à MBUJI-MAYI.Consommation à observer  pour réajuster le quota.</t>
  </si>
  <si>
    <t>Volumes consommés Dex.</t>
  </si>
  <si>
    <t>FEVRIER 2017 : 49.786 litres gasoil et 400 litres essence .</t>
  </si>
  <si>
    <t>MARS 2017 : 63.794 litres gasoil et 456 litres essence .</t>
  </si>
  <si>
    <t>AVRIL 2017 : 63.150 litres gasoil et 1.355 litres essence .</t>
  </si>
  <si>
    <t>MAI 2017: 73.871 litres en gasoil et 1.400 litres essence</t>
  </si>
  <si>
    <t>JUIN 2017: 88.530 litres gasoil et 1.345 litres essence</t>
  </si>
  <si>
    <t>DEX</t>
  </si>
  <si>
    <t>DTN TT/PL</t>
  </si>
  <si>
    <t>DTN FL</t>
  </si>
  <si>
    <t>DA</t>
  </si>
  <si>
    <t>DRH</t>
  </si>
  <si>
    <t>TOTAL GENERAL</t>
  </si>
  <si>
    <t xml:space="preserve">                  Joseph Fwelo</t>
  </si>
  <si>
    <t xml:space="preserve">                                           Celestin BEYA </t>
  </si>
  <si>
    <t xml:space="preserve">     Responsable Bases et Depots</t>
  </si>
  <si>
    <t xml:space="preserve">                                            Directeur DEX</t>
  </si>
  <si>
    <t>Visa Direction Générale</t>
  </si>
  <si>
    <t>CC.:  DEX/DIR</t>
  </si>
  <si>
    <t xml:space="preserve">        DEX/GEST</t>
  </si>
  <si>
    <t xml:space="preserve"> AERO MBANDAKA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</si>
</sst>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[Red]#,##0"/>
    <numFmt numFmtId="165" formatCode="0.0%"/>
    <numFmt numFmtId="166" formatCode="h:mm:ss;@"/>
  </numFmts>
  <fonts count="28" x14ac:knownFonts="1">
    <font>
      <sz val="11"/>
      <color theme="1"/>
      <name val="Calibri"/>
      <family val="2"/>
      <scheme val="minor"/>
    </font>
    <font>
      <b/>
      <sz val="12"/>
      <name val="Tahoma"/>
      <family val="2"/>
    </font>
    <font>
      <sz val="12"/>
      <name val="Tahoma"/>
      <family val="2"/>
    </font>
    <font>
      <b/>
      <sz val="14"/>
      <color rgb="FF0000CC"/>
      <name val="Tahoma"/>
      <family val="2"/>
    </font>
    <font>
      <b/>
      <sz val="14"/>
      <color rgb="FFFF0000"/>
      <name val="Tahoma"/>
      <family val="2"/>
    </font>
    <font>
      <b/>
      <sz val="14"/>
      <name val="Tahoma"/>
      <family val="2"/>
    </font>
    <font>
      <b/>
      <sz val="12"/>
      <color rgb="FF0000CC"/>
      <name val="Tahoma"/>
      <family val="2"/>
    </font>
    <font>
      <sz val="10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sz val="10"/>
      <color rgb="FF000000"/>
      <name val="Trebuchet MS"/>
      <family val="2"/>
    </font>
    <font>
      <sz val="11"/>
      <color rgb="FF000000"/>
      <name val="Trebuchet MS"/>
      <family val="2"/>
    </font>
    <font>
      <sz val="10"/>
      <name val="Tahoma"/>
      <family val="2"/>
    </font>
    <font>
      <sz val="12"/>
      <color rgb="FFFF0000"/>
      <name val="Tahoma"/>
      <family val="2"/>
    </font>
    <font>
      <b/>
      <i/>
      <u/>
      <sz val="12"/>
      <name val="Tahoma"/>
      <family val="2"/>
    </font>
    <font>
      <sz val="10"/>
      <color rgb="FFFF0000"/>
      <name val="Tahoma"/>
      <family val="2"/>
    </font>
    <font>
      <sz val="10"/>
      <color rgb="FFFF0000"/>
      <name val="Trebuchet MS"/>
      <family val="2"/>
    </font>
    <font>
      <sz val="12"/>
      <name val="Trebuchet MS"/>
      <family val="2"/>
    </font>
    <font>
      <b/>
      <sz val="10"/>
      <name val="Tahoma"/>
      <family val="2"/>
    </font>
    <font>
      <sz val="10"/>
      <name val="Trebuchet MS"/>
      <family val="2"/>
    </font>
    <font>
      <sz val="11"/>
      <name val="Tahoma"/>
      <family val="2"/>
    </font>
    <font>
      <sz val="12"/>
      <name val="Calibri"/>
      <family val="2"/>
    </font>
    <font>
      <sz val="11"/>
      <name val="Trebuchet MS"/>
      <family val="2"/>
    </font>
    <font>
      <b/>
      <sz val="12"/>
      <color theme="1"/>
      <name val="Tahoma"/>
      <family val="2"/>
    </font>
    <font>
      <b/>
      <sz val="10"/>
      <color rgb="FF000000"/>
      <name val="Trebuchet MS"/>
      <family val="2"/>
    </font>
    <font>
      <b/>
      <u/>
      <sz val="12"/>
      <name val="Tahoma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2" borderId="1" xfId="0" applyFont="1" applyFill="1" applyBorder="1" applyAlignment="1" applyProtection="1">
      <alignment textRotation="90"/>
    </xf>
    <xf numFmtId="0" fontId="1" fillId="2" borderId="2" xfId="0" applyFont="1" applyFill="1" applyBorder="1" applyAlignment="1" applyProtection="1">
      <alignment textRotation="90"/>
    </xf>
    <xf numFmtId="0" fontId="1" fillId="2" borderId="3" xfId="0" applyFont="1" applyFill="1" applyBorder="1" applyAlignment="1" applyProtection="1">
      <alignment textRotation="90"/>
    </xf>
    <xf numFmtId="0" fontId="1" fillId="2" borderId="4" xfId="0" applyFont="1" applyFill="1" applyBorder="1" applyAlignment="1" applyProtection="1">
      <alignment textRotation="90"/>
    </xf>
    <xf numFmtId="0" fontId="1" fillId="2" borderId="5" xfId="0" applyFont="1" applyFill="1" applyBorder="1" applyAlignment="1" applyProtection="1">
      <alignment textRotation="90"/>
    </xf>
    <xf numFmtId="0" fontId="2" fillId="2" borderId="4" xfId="0" applyFont="1" applyFill="1" applyBorder="1" applyAlignment="1" applyProtection="1">
      <alignment textRotation="90"/>
    </xf>
    <xf numFmtId="164" fontId="3" fillId="0" borderId="6" xfId="0" applyNumberFormat="1" applyFont="1" applyFill="1" applyBorder="1" applyAlignment="1" applyProtection="1">
      <alignment textRotation="90"/>
      <protection locked="0"/>
    </xf>
    <xf numFmtId="164" fontId="3" fillId="0" borderId="7" xfId="0" applyNumberFormat="1" applyFont="1" applyFill="1" applyBorder="1" applyAlignment="1" applyProtection="1">
      <alignment textRotation="90"/>
      <protection locked="0"/>
    </xf>
    <xf numFmtId="164" fontId="3" fillId="3" borderId="7" xfId="0" applyNumberFormat="1" applyFont="1" applyFill="1" applyBorder="1" applyAlignment="1" applyProtection="1">
      <alignment textRotation="90"/>
      <protection locked="0"/>
    </xf>
    <xf numFmtId="164" fontId="4" fillId="0" borderId="7" xfId="0" applyNumberFormat="1" applyFont="1" applyFill="1" applyBorder="1" applyAlignment="1" applyProtection="1">
      <alignment textRotation="90"/>
      <protection locked="0"/>
    </xf>
    <xf numFmtId="164" fontId="5" fillId="0" borderId="8" xfId="0" applyNumberFormat="1" applyFont="1" applyFill="1" applyBorder="1" applyAlignment="1" applyProtection="1">
      <alignment textRotation="90"/>
      <protection locked="0"/>
    </xf>
    <xf numFmtId="0" fontId="0" fillId="0" borderId="9" xfId="0" applyBorder="1"/>
    <xf numFmtId="164" fontId="3" fillId="0" borderId="7" xfId="0" applyNumberFormat="1" applyFont="1" applyFill="1" applyBorder="1" applyAlignment="1" applyProtection="1">
      <alignment vertical="center"/>
      <protection locked="0"/>
    </xf>
    <xf numFmtId="164" fontId="3" fillId="0" borderId="10" xfId="0" applyNumberFormat="1" applyFont="1" applyFill="1" applyBorder="1" applyAlignment="1" applyProtection="1">
      <alignment textRotation="90"/>
      <protection locked="0"/>
    </xf>
    <xf numFmtId="164" fontId="3" fillId="0" borderId="0" xfId="0" applyNumberFormat="1" applyFont="1" applyFill="1" applyBorder="1" applyAlignment="1" applyProtection="1">
      <alignment vertical="center"/>
      <protection locked="0"/>
    </xf>
    <xf numFmtId="0" fontId="0" fillId="4" borderId="9" xfId="0" applyFont="1" applyFill="1" applyBorder="1" applyAlignment="1">
      <alignment horizontal="center"/>
    </xf>
    <xf numFmtId="164" fontId="0" fillId="0" borderId="0" xfId="0" applyNumberFormat="1"/>
    <xf numFmtId="164" fontId="1" fillId="5" borderId="11" xfId="0" applyNumberFormat="1" applyFont="1" applyFill="1" applyBorder="1" applyAlignment="1" applyProtection="1">
      <alignment horizontal="center" vertical="center" textRotation="90"/>
    </xf>
    <xf numFmtId="0" fontId="7" fillId="0" borderId="0" xfId="0" applyFont="1" applyBorder="1" applyAlignment="1" applyProtection="1">
      <alignment horizontal="center"/>
    </xf>
    <xf numFmtId="4" fontId="7" fillId="0" borderId="0" xfId="0" applyNumberFormat="1" applyFont="1" applyBorder="1" applyProtection="1"/>
    <xf numFmtId="4" fontId="8" fillId="0" borderId="0" xfId="0" applyNumberFormat="1" applyFont="1" applyBorder="1" applyProtection="1">
      <protection locked="0"/>
    </xf>
    <xf numFmtId="4" fontId="8" fillId="0" borderId="0" xfId="0" applyNumberFormat="1" applyFont="1" applyBorder="1" applyAlignment="1" applyProtection="1">
      <alignment horizontal="center"/>
      <protection locked="0"/>
    </xf>
    <xf numFmtId="4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Protection="1"/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0" fontId="11" fillId="0" borderId="0" xfId="0" applyFont="1" applyProtection="1"/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14" fontId="2" fillId="0" borderId="0" xfId="0" applyNumberFormat="1" applyFont="1" applyBorder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</xf>
    <xf numFmtId="0" fontId="1" fillId="0" borderId="9" xfId="0" applyFont="1" applyBorder="1" applyProtection="1"/>
    <xf numFmtId="0" fontId="12" fillId="0" borderId="9" xfId="0" applyFont="1" applyBorder="1" applyAlignment="1" applyProtection="1">
      <alignment horizontal="center"/>
    </xf>
    <xf numFmtId="0" fontId="2" fillId="0" borderId="9" xfId="0" applyFont="1" applyBorder="1" applyProtection="1"/>
    <xf numFmtId="0" fontId="2" fillId="0" borderId="0" xfId="0" applyFont="1" applyBorder="1" applyProtection="1"/>
    <xf numFmtId="0" fontId="1" fillId="0" borderId="9" xfId="0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65" fontId="1" fillId="0" borderId="9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</xf>
    <xf numFmtId="0" fontId="15" fillId="0" borderId="9" xfId="0" applyFont="1" applyBorder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/>
    </xf>
    <xf numFmtId="2" fontId="1" fillId="0" borderId="9" xfId="0" applyNumberFormat="1" applyFont="1" applyBorder="1" applyProtection="1">
      <protection locked="0"/>
    </xf>
    <xf numFmtId="0" fontId="17" fillId="0" borderId="0" xfId="0" applyFont="1" applyAlignment="1" applyProtection="1">
      <alignment horizontal="center"/>
    </xf>
    <xf numFmtId="0" fontId="17" fillId="0" borderId="0" xfId="0" applyFont="1" applyProtection="1"/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" fillId="6" borderId="12" xfId="0" applyFont="1" applyFill="1" applyBorder="1" applyAlignment="1" applyProtection="1">
      <alignment horizontal="center"/>
    </xf>
    <xf numFmtId="0" fontId="1" fillId="6" borderId="13" xfId="0" applyFont="1" applyFill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center"/>
      <protection locked="0"/>
    </xf>
    <xf numFmtId="0" fontId="1" fillId="0" borderId="17" xfId="0" applyFont="1" applyFill="1" applyBorder="1" applyAlignment="1" applyProtection="1">
      <alignment horizontal="center"/>
    </xf>
    <xf numFmtId="0" fontId="1" fillId="0" borderId="18" xfId="0" applyFont="1" applyFill="1" applyBorder="1" applyAlignment="1" applyProtection="1">
      <alignment horizontal="center"/>
    </xf>
    <xf numFmtId="0" fontId="1" fillId="7" borderId="12" xfId="0" applyFont="1" applyFill="1" applyBorder="1" applyAlignment="1" applyProtection="1">
      <alignment horizontal="center" wrapText="1"/>
      <protection locked="0"/>
    </xf>
    <xf numFmtId="0" fontId="18" fillId="7" borderId="19" xfId="0" applyFont="1" applyFill="1" applyBorder="1" applyAlignment="1" applyProtection="1">
      <alignment horizontal="center" wrapText="1"/>
      <protection locked="0"/>
    </xf>
    <xf numFmtId="0" fontId="1" fillId="7" borderId="19" xfId="0" applyFont="1" applyFill="1" applyBorder="1" applyAlignment="1" applyProtection="1">
      <alignment horizontal="center" wrapText="1"/>
      <protection locked="0"/>
    </xf>
    <xf numFmtId="0" fontId="1" fillId="7" borderId="20" xfId="0" applyFont="1" applyFill="1" applyBorder="1" applyAlignment="1" applyProtection="1">
      <alignment horizontal="center" wrapText="1"/>
      <protection locked="0"/>
    </xf>
    <xf numFmtId="0" fontId="1" fillId="7" borderId="21" xfId="0" applyFont="1" applyFill="1" applyBorder="1" applyAlignment="1" applyProtection="1">
      <alignment horizontal="center" wrapText="1"/>
      <protection locked="0"/>
    </xf>
    <xf numFmtId="0" fontId="1" fillId="7" borderId="22" xfId="0" applyFont="1" applyFill="1" applyBorder="1" applyAlignment="1" applyProtection="1">
      <alignment horizontal="center" wrapText="1"/>
      <protection locked="0"/>
    </xf>
    <xf numFmtId="0" fontId="1" fillId="7" borderId="23" xfId="0" applyFont="1" applyFill="1" applyBorder="1" applyAlignment="1" applyProtection="1">
      <alignment horizont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/>
    </xf>
    <xf numFmtId="0" fontId="1" fillId="2" borderId="1" xfId="0" applyFont="1" applyFill="1" applyBorder="1" applyProtection="1"/>
    <xf numFmtId="164" fontId="2" fillId="0" borderId="1" xfId="0" applyNumberFormat="1" applyFont="1" applyFill="1" applyBorder="1" applyProtection="1">
      <protection locked="0"/>
    </xf>
    <xf numFmtId="164" fontId="1" fillId="0" borderId="6" xfId="0" applyNumberFormat="1" applyFont="1" applyFill="1" applyBorder="1" applyProtection="1">
      <protection locked="0"/>
    </xf>
    <xf numFmtId="164" fontId="2" fillId="0" borderId="24" xfId="0" applyNumberFormat="1" applyFont="1" applyFill="1" applyBorder="1" applyProtection="1">
      <protection locked="0"/>
    </xf>
    <xf numFmtId="164" fontId="3" fillId="0" borderId="6" xfId="0" applyNumberFormat="1" applyFont="1" applyFill="1" applyBorder="1" applyProtection="1">
      <protection locked="0"/>
    </xf>
    <xf numFmtId="164" fontId="1" fillId="5" borderId="11" xfId="0" applyNumberFormat="1" applyFont="1" applyFill="1" applyBorder="1" applyAlignment="1" applyProtection="1">
      <alignment horizontal="center"/>
    </xf>
    <xf numFmtId="164" fontId="2" fillId="0" borderId="6" xfId="0" applyNumberFormat="1" applyFont="1" applyFill="1" applyBorder="1" applyProtection="1">
      <protection locked="0"/>
    </xf>
    <xf numFmtId="0" fontId="2" fillId="0" borderId="6" xfId="0" applyFont="1" applyFill="1" applyBorder="1" applyProtection="1">
      <protection locked="0"/>
    </xf>
    <xf numFmtId="0" fontId="19" fillId="0" borderId="0" xfId="0" applyFont="1" applyProtection="1"/>
    <xf numFmtId="0" fontId="2" fillId="0" borderId="7" xfId="0" applyFont="1" applyFill="1" applyBorder="1" applyAlignment="1" applyProtection="1">
      <alignment horizontal="center"/>
    </xf>
    <xf numFmtId="0" fontId="1" fillId="2" borderId="2" xfId="0" applyFont="1" applyFill="1" applyBorder="1" applyProtection="1"/>
    <xf numFmtId="164" fontId="2" fillId="0" borderId="2" xfId="0" applyNumberFormat="1" applyFont="1" applyFill="1" applyBorder="1" applyProtection="1">
      <protection locked="0"/>
    </xf>
    <xf numFmtId="164" fontId="1" fillId="0" borderId="7" xfId="0" applyNumberFormat="1" applyFont="1" applyFill="1" applyBorder="1" applyProtection="1">
      <protection locked="0"/>
    </xf>
    <xf numFmtId="164" fontId="2" fillId="0" borderId="25" xfId="0" applyNumberFormat="1" applyFont="1" applyFill="1" applyBorder="1" applyProtection="1">
      <protection locked="0"/>
    </xf>
    <xf numFmtId="164" fontId="3" fillId="0" borderId="7" xfId="0" applyNumberFormat="1" applyFont="1" applyFill="1" applyBorder="1" applyProtection="1">
      <protection locked="0"/>
    </xf>
    <xf numFmtId="164" fontId="2" fillId="0" borderId="7" xfId="0" applyNumberFormat="1" applyFont="1" applyFill="1" applyBorder="1" applyProtection="1">
      <protection locked="0"/>
    </xf>
    <xf numFmtId="0" fontId="2" fillId="0" borderId="7" xfId="0" applyFont="1" applyFill="1" applyBorder="1" applyProtection="1">
      <protection locked="0"/>
    </xf>
    <xf numFmtId="164" fontId="3" fillId="3" borderId="7" xfId="0" applyNumberFormat="1" applyFont="1" applyFill="1" applyBorder="1" applyProtection="1">
      <protection locked="0"/>
    </xf>
    <xf numFmtId="0" fontId="1" fillId="2" borderId="3" xfId="0" applyFont="1" applyFill="1" applyBorder="1" applyProtection="1"/>
    <xf numFmtId="164" fontId="2" fillId="0" borderId="3" xfId="0" applyNumberFormat="1" applyFont="1" applyFill="1" applyBorder="1" applyProtection="1">
      <protection locked="0"/>
    </xf>
    <xf numFmtId="164" fontId="1" fillId="0" borderId="11" xfId="0" applyNumberFormat="1" applyFont="1" applyFill="1" applyBorder="1" applyProtection="1">
      <protection locked="0"/>
    </xf>
    <xf numFmtId="0" fontId="2" fillId="0" borderId="7" xfId="0" applyFont="1" applyFill="1" applyBorder="1" applyAlignment="1" applyProtection="1">
      <protection locked="0"/>
    </xf>
    <xf numFmtId="0" fontId="20" fillId="0" borderId="7" xfId="0" applyFont="1" applyFill="1" applyBorder="1" applyProtection="1">
      <protection locked="0"/>
    </xf>
    <xf numFmtId="164" fontId="2" fillId="0" borderId="7" xfId="0" applyNumberFormat="1" applyFont="1" applyFill="1" applyBorder="1" applyAlignment="1" applyProtection="1">
      <alignment horizontal="right"/>
      <protection locked="0"/>
    </xf>
    <xf numFmtId="0" fontId="2" fillId="0" borderId="7" xfId="0" applyFont="1" applyFill="1" applyBorder="1" applyAlignment="1" applyProtection="1">
      <alignment wrapText="1"/>
      <protection locked="0"/>
    </xf>
    <xf numFmtId="164" fontId="4" fillId="0" borderId="7" xfId="0" applyNumberFormat="1" applyFont="1" applyFill="1" applyBorder="1" applyProtection="1">
      <protection locked="0"/>
    </xf>
    <xf numFmtId="0" fontId="20" fillId="0" borderId="0" xfId="0" applyFont="1" applyFill="1" applyBorder="1" applyProtection="1"/>
    <xf numFmtId="164" fontId="2" fillId="0" borderId="2" xfId="0" applyNumberFormat="1" applyFont="1" applyFill="1" applyBorder="1" applyAlignment="1" applyProtection="1">
      <alignment horizontal="right"/>
      <protection locked="0"/>
    </xf>
    <xf numFmtId="164" fontId="1" fillId="0" borderId="7" xfId="0" applyNumberFormat="1" applyFont="1" applyFill="1" applyBorder="1" applyAlignment="1" applyProtection="1">
      <alignment horizontal="right"/>
      <protection locked="0"/>
    </xf>
    <xf numFmtId="164" fontId="2" fillId="0" borderId="25" xfId="0" applyNumberFormat="1" applyFont="1" applyFill="1" applyBorder="1" applyAlignment="1" applyProtection="1">
      <alignment horizontal="right"/>
      <protection locked="0"/>
    </xf>
    <xf numFmtId="0" fontId="2" fillId="0" borderId="8" xfId="0" applyFont="1" applyFill="1" applyBorder="1" applyProtection="1">
      <protection locked="0"/>
    </xf>
    <xf numFmtId="164" fontId="2" fillId="0" borderId="4" xfId="0" applyNumberFormat="1" applyFont="1" applyFill="1" applyBorder="1" applyProtection="1">
      <protection locked="0"/>
    </xf>
    <xf numFmtId="164" fontId="1" fillId="0" borderId="8" xfId="0" applyNumberFormat="1" applyFont="1" applyFill="1" applyBorder="1" applyProtection="1">
      <protection locked="0"/>
    </xf>
    <xf numFmtId="0" fontId="22" fillId="0" borderId="0" xfId="0" applyFont="1" applyProtection="1"/>
    <xf numFmtId="0" fontId="1" fillId="0" borderId="7" xfId="0" applyFont="1" applyFill="1" applyBorder="1" applyProtection="1">
      <protection locked="0"/>
    </xf>
    <xf numFmtId="0" fontId="1" fillId="2" borderId="4" xfId="0" applyFont="1" applyFill="1" applyBorder="1" applyProtection="1"/>
    <xf numFmtId="0" fontId="1" fillId="2" borderId="5" xfId="0" applyFont="1" applyFill="1" applyBorder="1" applyProtection="1"/>
    <xf numFmtId="164" fontId="2" fillId="0" borderId="5" xfId="0" applyNumberFormat="1" applyFont="1" applyFill="1" applyBorder="1" applyProtection="1">
      <protection locked="0"/>
    </xf>
    <xf numFmtId="164" fontId="1" fillId="0" borderId="26" xfId="0" applyNumberFormat="1" applyFont="1" applyFill="1" applyBorder="1" applyProtection="1">
      <protection locked="0"/>
    </xf>
    <xf numFmtId="164" fontId="2" fillId="0" borderId="27" xfId="0" applyNumberFormat="1" applyFont="1" applyFill="1" applyBorder="1" applyProtection="1">
      <protection locked="0"/>
    </xf>
    <xf numFmtId="164" fontId="2" fillId="0" borderId="26" xfId="0" applyNumberFormat="1" applyFont="1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164" fontId="2" fillId="0" borderId="8" xfId="0" applyNumberFormat="1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164" fontId="5" fillId="0" borderId="8" xfId="0" applyNumberFormat="1" applyFont="1" applyFill="1" applyBorder="1" applyProtection="1">
      <protection locked="0"/>
    </xf>
    <xf numFmtId="0" fontId="12" fillId="0" borderId="26" xfId="0" applyFont="1" applyFill="1" applyBorder="1" applyProtection="1">
      <protection locked="0"/>
    </xf>
    <xf numFmtId="0" fontId="2" fillId="2" borderId="4" xfId="0" applyFont="1" applyFill="1" applyBorder="1" applyProtection="1"/>
    <xf numFmtId="0" fontId="2" fillId="0" borderId="26" xfId="0" applyFont="1" applyFill="1" applyBorder="1" applyProtection="1">
      <protection locked="0"/>
    </xf>
    <xf numFmtId="0" fontId="10" fillId="0" borderId="0" xfId="0" applyFont="1" applyBorder="1" applyProtection="1">
      <protection locked="0"/>
    </xf>
    <xf numFmtId="0" fontId="10" fillId="0" borderId="8" xfId="0" applyFont="1" applyBorder="1" applyProtection="1"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17" fontId="2" fillId="0" borderId="28" xfId="0" applyNumberFormat="1" applyFont="1" applyFill="1" applyBorder="1" applyAlignment="1" applyProtection="1">
      <alignment horizontal="left"/>
      <protection locked="0"/>
    </xf>
    <xf numFmtId="164" fontId="1" fillId="0" borderId="4" xfId="0" applyNumberFormat="1" applyFont="1" applyFill="1" applyBorder="1" applyProtection="1">
      <protection locked="0"/>
    </xf>
    <xf numFmtId="17" fontId="2" fillId="0" borderId="8" xfId="0" applyNumberFormat="1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left"/>
      <protection locked="0"/>
    </xf>
    <xf numFmtId="164" fontId="2" fillId="0" borderId="29" xfId="0" applyNumberFormat="1" applyFont="1" applyFill="1" applyBorder="1" applyProtection="1">
      <protection locked="0"/>
    </xf>
    <xf numFmtId="164" fontId="1" fillId="0" borderId="30" xfId="0" applyNumberFormat="1" applyFont="1" applyFill="1" applyBorder="1" applyProtection="1">
      <protection locked="0"/>
    </xf>
    <xf numFmtId="0" fontId="10" fillId="0" borderId="31" xfId="0" applyFont="1" applyBorder="1" applyProtection="1">
      <protection locked="0"/>
    </xf>
    <xf numFmtId="0" fontId="10" fillId="0" borderId="30" xfId="0" applyFont="1" applyBorder="1" applyProtection="1">
      <protection locked="0"/>
    </xf>
    <xf numFmtId="0" fontId="10" fillId="0" borderId="29" xfId="0" applyFont="1" applyBorder="1" applyProtection="1">
      <protection locked="0"/>
    </xf>
    <xf numFmtId="0" fontId="1" fillId="0" borderId="28" xfId="0" applyFont="1" applyFill="1" applyBorder="1" applyAlignment="1" applyProtection="1">
      <alignment horizontal="center"/>
    </xf>
    <xf numFmtId="0" fontId="3" fillId="2" borderId="32" xfId="0" applyFont="1" applyFill="1" applyBorder="1" applyProtection="1"/>
    <xf numFmtId="164" fontId="1" fillId="0" borderId="33" xfId="0" applyNumberFormat="1" applyFont="1" applyFill="1" applyBorder="1" applyProtection="1">
      <protection locked="0"/>
    </xf>
    <xf numFmtId="164" fontId="6" fillId="5" borderId="11" xfId="0" applyNumberFormat="1" applyFont="1" applyFill="1" applyBorder="1" applyAlignment="1" applyProtection="1">
      <alignment horizontal="center"/>
      <protection locked="0"/>
    </xf>
    <xf numFmtId="164" fontId="1" fillId="5" borderId="33" xfId="0" applyNumberFormat="1" applyFont="1" applyFill="1" applyBorder="1" applyAlignment="1" applyProtection="1">
      <alignment horizontal="center"/>
      <protection locked="0"/>
    </xf>
    <xf numFmtId="164" fontId="1" fillId="0" borderId="34" xfId="0" applyNumberFormat="1" applyFont="1" applyFill="1" applyBorder="1" applyProtection="1">
      <protection locked="0"/>
    </xf>
    <xf numFmtId="0" fontId="1" fillId="0" borderId="8" xfId="0" applyFont="1" applyFill="1" applyBorder="1" applyAlignment="1" applyProtection="1">
      <alignment horizontal="center"/>
    </xf>
    <xf numFmtId="0" fontId="4" fillId="2" borderId="13" xfId="0" applyFont="1" applyFill="1" applyBorder="1" applyProtection="1"/>
    <xf numFmtId="164" fontId="2" fillId="8" borderId="35" xfId="0" applyNumberFormat="1" applyFont="1" applyFill="1" applyBorder="1" applyProtection="1">
      <protection locked="0"/>
    </xf>
    <xf numFmtId="164" fontId="2" fillId="8" borderId="36" xfId="0" applyNumberFormat="1" applyFont="1" applyFill="1" applyBorder="1" applyProtection="1">
      <protection locked="0"/>
    </xf>
    <xf numFmtId="164" fontId="2" fillId="8" borderId="16" xfId="0" applyNumberFormat="1" applyFont="1" applyFill="1" applyBorder="1" applyProtection="1">
      <protection locked="0"/>
    </xf>
    <xf numFmtId="164" fontId="23" fillId="3" borderId="11" xfId="0" applyNumberFormat="1" applyFont="1" applyFill="1" applyBorder="1" applyAlignment="1" applyProtection="1">
      <alignment horizontal="center"/>
      <protection locked="0"/>
    </xf>
    <xf numFmtId="164" fontId="1" fillId="5" borderId="36" xfId="0" applyNumberFormat="1" applyFont="1" applyFill="1" applyBorder="1" applyAlignment="1" applyProtection="1">
      <alignment horizontal="center"/>
      <protection locked="0"/>
    </xf>
    <xf numFmtId="164" fontId="1" fillId="0" borderId="13" xfId="0" applyNumberFormat="1" applyFont="1" applyFill="1" applyBorder="1" applyProtection="1">
      <protection locked="0"/>
    </xf>
    <xf numFmtId="0" fontId="1" fillId="2" borderId="13" xfId="0" applyFont="1" applyFill="1" applyBorder="1" applyProtection="1"/>
    <xf numFmtId="164" fontId="2" fillId="8" borderId="4" xfId="0" applyNumberFormat="1" applyFont="1" applyFill="1" applyBorder="1" applyProtection="1">
      <protection locked="0"/>
    </xf>
    <xf numFmtId="164" fontId="2" fillId="8" borderId="0" xfId="0" applyNumberFormat="1" applyFont="1" applyFill="1" applyBorder="1" applyProtection="1">
      <protection locked="0"/>
    </xf>
    <xf numFmtId="164" fontId="2" fillId="8" borderId="37" xfId="0" applyNumberFormat="1" applyFont="1" applyFill="1" applyBorder="1" applyProtection="1">
      <protection locked="0"/>
    </xf>
    <xf numFmtId="164" fontId="5" fillId="0" borderId="10" xfId="0" applyNumberFormat="1" applyFont="1" applyFill="1" applyBorder="1" applyProtection="1">
      <protection locked="0"/>
    </xf>
    <xf numFmtId="164" fontId="1" fillId="5" borderId="0" xfId="0" applyNumberFormat="1" applyFont="1" applyFill="1" applyBorder="1" applyAlignment="1" applyProtection="1">
      <alignment horizontal="center"/>
      <protection locked="0"/>
    </xf>
    <xf numFmtId="0" fontId="1" fillId="2" borderId="38" xfId="0" applyFont="1" applyFill="1" applyBorder="1" applyProtection="1"/>
    <xf numFmtId="164" fontId="5" fillId="0" borderId="39" xfId="0" applyNumberFormat="1" applyFont="1" applyFill="1" applyBorder="1" applyProtection="1">
      <protection locked="0"/>
    </xf>
    <xf numFmtId="164" fontId="1" fillId="0" borderId="38" xfId="0" applyNumberFormat="1" applyFont="1" applyFill="1" applyBorder="1" applyProtection="1">
      <protection locked="0"/>
    </xf>
    <xf numFmtId="0" fontId="1" fillId="2" borderId="40" xfId="0" applyFont="1" applyFill="1" applyBorder="1" applyProtection="1"/>
    <xf numFmtId="164" fontId="1" fillId="0" borderId="40" xfId="0" applyNumberFormat="1" applyFont="1" applyFill="1" applyBorder="1" applyProtection="1">
      <protection locked="0"/>
    </xf>
    <xf numFmtId="0" fontId="24" fillId="0" borderId="8" xfId="0" applyFont="1" applyBorder="1" applyProtection="1">
      <protection locked="0"/>
    </xf>
    <xf numFmtId="0" fontId="24" fillId="0" borderId="0" xfId="0" applyFont="1" applyProtection="1"/>
    <xf numFmtId="0" fontId="1" fillId="0" borderId="30" xfId="0" applyFont="1" applyBorder="1" applyAlignment="1" applyProtection="1">
      <alignment horizontal="center"/>
    </xf>
    <xf numFmtId="0" fontId="1" fillId="2" borderId="12" xfId="0" applyFont="1" applyFill="1" applyBorder="1" applyProtection="1"/>
    <xf numFmtId="164" fontId="1" fillId="8" borderId="14" xfId="0" applyNumberFormat="1" applyFont="1" applyFill="1" applyBorder="1" applyProtection="1">
      <protection locked="0"/>
    </xf>
    <xf numFmtId="164" fontId="1" fillId="8" borderId="13" xfId="0" applyNumberFormat="1" applyFont="1" applyFill="1" applyBorder="1" applyProtection="1">
      <protection locked="0"/>
    </xf>
    <xf numFmtId="164" fontId="1" fillId="8" borderId="15" xfId="0" applyNumberFormat="1" applyFont="1" applyFill="1" applyBorder="1" applyProtection="1">
      <protection locked="0"/>
    </xf>
    <xf numFmtId="164" fontId="5" fillId="0" borderId="13" xfId="0" applyNumberFormat="1" applyFont="1" applyFill="1" applyBorder="1" applyProtection="1">
      <protection locked="0"/>
    </xf>
    <xf numFmtId="164" fontId="1" fillId="5" borderId="13" xfId="0" applyNumberFormat="1" applyFont="1" applyFill="1" applyBorder="1" applyAlignment="1" applyProtection="1">
      <alignment horizontal="center"/>
      <protection locked="0"/>
    </xf>
    <xf numFmtId="17" fontId="2" fillId="0" borderId="30" xfId="0" applyNumberFormat="1" applyFont="1" applyFill="1" applyBorder="1" applyAlignment="1" applyProtection="1">
      <alignment horizontal="left"/>
      <protection locked="0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/>
      <protection locked="0"/>
    </xf>
    <xf numFmtId="4" fontId="1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0" fillId="0" borderId="0" xfId="0" applyFont="1" applyProtection="1">
      <protection locked="0"/>
    </xf>
    <xf numFmtId="4" fontId="2" fillId="0" borderId="0" xfId="0" applyNumberFormat="1" applyFont="1" applyFill="1" applyBorder="1" applyProtection="1">
      <protection locked="0"/>
    </xf>
    <xf numFmtId="4" fontId="1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/>
    <xf numFmtId="4" fontId="2" fillId="0" borderId="0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2" fillId="0" borderId="0" xfId="0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9" fillId="0" borderId="0" xfId="0" applyFont="1" applyBorder="1" applyAlignment="1" applyProtection="1">
      <alignment horizontal="center"/>
    </xf>
    <xf numFmtId="0" fontId="19" fillId="0" borderId="0" xfId="0" applyFont="1" applyBorder="1" applyProtection="1"/>
    <xf numFmtId="0" fontId="0" fillId="0" borderId="0" xfId="0" applyAlignment="1" applyProtection="1">
      <alignment horizontal="center"/>
    </xf>
    <xf numFmtId="4" fontId="2" fillId="0" borderId="0" xfId="0" applyNumberFormat="1" applyFont="1" applyFill="1" applyBorder="1" applyProtection="1"/>
    <xf numFmtId="166" fontId="0" fillId="0" borderId="0" xfId="0" applyNumberFormat="1" applyProtection="1"/>
    <xf numFmtId="164" fontId="1" fillId="5" borderId="11" xfId="0" applyNumberFormat="1" applyFont="1" applyFill="1" applyBorder="1" applyAlignment="1" applyProtection="1">
      <alignment horizontal="center" vertical="center"/>
    </xf>
    <xf numFmtId="0" fontId="26" fillId="0" borderId="9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1" fillId="6" borderId="14" xfId="0" applyFont="1" applyFill="1" applyBorder="1" applyAlignment="1" applyProtection="1">
      <alignment horizontal="center"/>
      <protection locked="0"/>
    </xf>
    <xf numFmtId="0" fontId="1" fillId="6" borderId="13" xfId="0" applyFont="1" applyFill="1" applyBorder="1" applyAlignment="1" applyProtection="1">
      <alignment horizontal="center"/>
      <protection locked="0"/>
    </xf>
    <xf numFmtId="0" fontId="1" fillId="6" borderId="15" xfId="0" applyFont="1" applyFill="1" applyBorder="1" applyAlignment="1" applyProtection="1">
      <alignment horizontal="center"/>
      <protection locked="0"/>
    </xf>
    <xf numFmtId="164" fontId="2" fillId="0" borderId="14" xfId="0" applyNumberFormat="1" applyFont="1" applyFill="1" applyBorder="1" applyAlignment="1" applyProtection="1">
      <alignment horizontal="center"/>
      <protection locked="0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4" fontId="2" fillId="0" borderId="15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9">
    <dxf>
      <font>
        <b/>
        <i val="0"/>
        <color rgb="FF0000CC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gray0625">
          <fgColor rgb="FFFF0000"/>
          <bgColor theme="5" tint="0.79998168889431442"/>
        </patternFill>
      </fill>
    </dxf>
    <dxf>
      <font>
        <b/>
        <i val="0"/>
        <strike val="0"/>
        <u val="none"/>
        <color rgb="FF0000CC"/>
      </font>
      <fill>
        <patternFill patternType="gray0625">
          <fgColor rgb="FF0000CC"/>
          <bgColor theme="4" tint="0.39991454817346722"/>
        </patternFill>
      </fill>
    </dxf>
    <dxf>
      <font>
        <b/>
        <i val="0"/>
        <color rgb="FF0000CC"/>
      </font>
      <fill>
        <patternFill patternType="gray0625">
          <fgColor rgb="FF00B0F0"/>
          <bgColor theme="0" tint="-4.9989318521683403E-2"/>
        </patternFill>
      </fill>
    </dxf>
    <dxf>
      <font>
        <b/>
        <i val="0"/>
        <color rgb="FF0000CC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gray0625">
          <fgColor rgb="FFFF0000"/>
          <bgColor theme="5" tint="0.79998168889431442"/>
        </patternFill>
      </fill>
    </dxf>
    <dxf>
      <font>
        <b/>
        <i val="0"/>
        <strike val="0"/>
        <u val="none"/>
        <color rgb="FF0000CC"/>
      </font>
      <fill>
        <patternFill patternType="gray0625">
          <fgColor rgb="FF0000CC"/>
          <bgColor theme="4" tint="0.39991454817346722"/>
        </patternFill>
      </fill>
    </dxf>
    <dxf>
      <font>
        <b/>
        <i val="0"/>
        <color rgb="FF0000CC"/>
      </font>
      <fill>
        <patternFill patternType="gray0625">
          <fgColor rgb="FF00B0F0"/>
          <bgColor theme="0" tint="-4.9989318521683403E-2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7030A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rgb="FF00FFFF"/>
        </patternFill>
      </fill>
    </dxf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b/>
        <i val="0"/>
        <color rgb="FF0000CC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gray0625">
          <fgColor rgb="FFFF0000"/>
          <bgColor theme="5" tint="0.79998168889431442"/>
        </patternFill>
      </fill>
    </dxf>
    <dxf>
      <font>
        <b/>
        <i val="0"/>
        <strike val="0"/>
        <u val="none"/>
        <color rgb="FF0000CC"/>
      </font>
      <fill>
        <patternFill patternType="gray0625">
          <fgColor rgb="FF0000CC"/>
          <bgColor theme="4" tint="0.39991454817346722"/>
        </patternFill>
      </fill>
    </dxf>
    <dxf>
      <font>
        <b/>
        <i val="0"/>
        <color rgb="FF0000CC"/>
      </font>
      <fill>
        <patternFill patternType="gray0625">
          <fgColor rgb="FF00B0F0"/>
          <bgColor theme="0" tint="-4.9989318521683403E-2"/>
        </patternFill>
      </fill>
    </dxf>
    <dxf>
      <font>
        <b/>
        <i val="0"/>
        <color rgb="FF0000CC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gray0625">
          <fgColor rgb="FFFF0000"/>
          <bgColor theme="5" tint="0.79998168889431442"/>
        </patternFill>
      </fill>
    </dxf>
    <dxf>
      <font>
        <b/>
        <i val="0"/>
        <strike val="0"/>
        <u val="none"/>
        <color rgb="FF0000CC"/>
      </font>
      <fill>
        <patternFill patternType="gray0625">
          <fgColor rgb="FF0000CC"/>
          <bgColor theme="4" tint="0.39991454817346722"/>
        </patternFill>
      </fill>
    </dxf>
    <dxf>
      <font>
        <b/>
        <i val="0"/>
        <color rgb="FF0000CC"/>
      </font>
      <fill>
        <patternFill patternType="gray0625">
          <fgColor rgb="FF00B0F0"/>
          <bgColor theme="0" tint="-4.9989318521683403E-2"/>
        </patternFill>
      </fill>
    </dxf>
    <dxf>
      <font>
        <b/>
        <i val="0"/>
        <color rgb="FF0000CC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gray0625">
          <fgColor rgb="FFFF0000"/>
          <bgColor theme="5" tint="0.79998168889431442"/>
        </patternFill>
      </fill>
    </dxf>
    <dxf>
      <font>
        <b/>
        <i val="0"/>
        <strike val="0"/>
        <u val="none"/>
        <color rgb="FF0000CC"/>
      </font>
      <fill>
        <patternFill patternType="gray0625">
          <fgColor rgb="FF0000CC"/>
          <bgColor theme="4" tint="0.39991454817346722"/>
        </patternFill>
      </fill>
    </dxf>
    <dxf>
      <font>
        <b/>
        <i val="0"/>
        <color rgb="FF0000CC"/>
      </font>
      <fill>
        <patternFill patternType="gray0625">
          <fgColor rgb="FF00B0F0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0211"/>
  <sheetViews>
    <sheetView topLeftCell="A38" workbookViewId="0">
      <selection activeCell="B49" sqref="B49"/>
    </sheetView>
  </sheetViews>
  <sheetFormatPr baseColWidth="10" defaultRowHeight="15" x14ac:dyDescent="0.25"/>
  <cols>
    <col min="1" max="1" width="9.140625" style="185" customWidth="1"/>
    <col min="2" max="2" width="42.140625" style="179" customWidth="1"/>
    <col min="3" max="4" width="12" style="179" customWidth="1"/>
    <col min="5" max="5" width="11.5703125" style="179" customWidth="1"/>
    <col min="6" max="6" width="13.140625" style="179" customWidth="1"/>
    <col min="7" max="7" width="14.7109375" style="185" customWidth="1"/>
    <col min="8" max="8" width="23" style="179" customWidth="1"/>
    <col min="9" max="9" width="12" style="179" customWidth="1"/>
    <col min="10" max="10" width="10.42578125" style="179" customWidth="1"/>
    <col min="11" max="11" width="90.140625" style="179" customWidth="1"/>
    <col min="12" max="14" width="11.42578125" style="179"/>
    <col min="15" max="15" width="19.28515625" style="179" customWidth="1"/>
    <col min="16" max="16" width="13.85546875" style="179" customWidth="1"/>
    <col min="17" max="18" width="11.42578125" style="179"/>
    <col min="19" max="19" width="16.85546875" style="179" customWidth="1"/>
    <col min="20" max="256" width="11.42578125" style="179"/>
    <col min="257" max="257" width="9.140625" style="179" customWidth="1"/>
    <col min="258" max="258" width="44.5703125" style="179" customWidth="1"/>
    <col min="259" max="260" width="12" style="179" customWidth="1"/>
    <col min="261" max="261" width="11.5703125" style="179" customWidth="1"/>
    <col min="262" max="263" width="13.140625" style="179" customWidth="1"/>
    <col min="264" max="264" width="11.42578125" style="179" customWidth="1"/>
    <col min="265" max="265" width="12" style="179" customWidth="1"/>
    <col min="266" max="266" width="10.42578125" style="179" customWidth="1"/>
    <col min="267" max="267" width="90.140625" style="179" customWidth="1"/>
    <col min="268" max="270" width="11.42578125" style="179"/>
    <col min="271" max="271" width="19.28515625" style="179" customWidth="1"/>
    <col min="272" max="272" width="13.85546875" style="179" customWidth="1"/>
    <col min="273" max="274" width="11.42578125" style="179"/>
    <col min="275" max="275" width="16.85546875" style="179" customWidth="1"/>
    <col min="276" max="512" width="11.42578125" style="179"/>
    <col min="513" max="513" width="9.140625" style="179" customWidth="1"/>
    <col min="514" max="514" width="44.5703125" style="179" customWidth="1"/>
    <col min="515" max="516" width="12" style="179" customWidth="1"/>
    <col min="517" max="517" width="11.5703125" style="179" customWidth="1"/>
    <col min="518" max="519" width="13.140625" style="179" customWidth="1"/>
    <col min="520" max="520" width="11.42578125" style="179" customWidth="1"/>
    <col min="521" max="521" width="12" style="179" customWidth="1"/>
    <col min="522" max="522" width="10.42578125" style="179" customWidth="1"/>
    <col min="523" max="523" width="90.140625" style="179" customWidth="1"/>
    <col min="524" max="526" width="11.42578125" style="179"/>
    <col min="527" max="527" width="19.28515625" style="179" customWidth="1"/>
    <col min="528" max="528" width="13.85546875" style="179" customWidth="1"/>
    <col min="529" max="530" width="11.42578125" style="179"/>
    <col min="531" max="531" width="16.85546875" style="179" customWidth="1"/>
    <col min="532" max="768" width="11.42578125" style="179"/>
    <col min="769" max="769" width="9.140625" style="179" customWidth="1"/>
    <col min="770" max="770" width="44.5703125" style="179" customWidth="1"/>
    <col min="771" max="772" width="12" style="179" customWidth="1"/>
    <col min="773" max="773" width="11.5703125" style="179" customWidth="1"/>
    <col min="774" max="775" width="13.140625" style="179" customWidth="1"/>
    <col min="776" max="776" width="11.42578125" style="179" customWidth="1"/>
    <col min="777" max="777" width="12" style="179" customWidth="1"/>
    <col min="778" max="778" width="10.42578125" style="179" customWidth="1"/>
    <col min="779" max="779" width="90.140625" style="179" customWidth="1"/>
    <col min="780" max="782" width="11.42578125" style="179"/>
    <col min="783" max="783" width="19.28515625" style="179" customWidth="1"/>
    <col min="784" max="784" width="13.85546875" style="179" customWidth="1"/>
    <col min="785" max="786" width="11.42578125" style="179"/>
    <col min="787" max="787" width="16.85546875" style="179" customWidth="1"/>
    <col min="788" max="1024" width="11.42578125" style="179"/>
    <col min="1025" max="1025" width="9.140625" style="179" customWidth="1"/>
    <col min="1026" max="1026" width="44.5703125" style="179" customWidth="1"/>
    <col min="1027" max="1028" width="12" style="179" customWidth="1"/>
    <col min="1029" max="1029" width="11.5703125" style="179" customWidth="1"/>
    <col min="1030" max="1031" width="13.140625" style="179" customWidth="1"/>
    <col min="1032" max="1032" width="11.42578125" style="179" customWidth="1"/>
    <col min="1033" max="1033" width="12" style="179" customWidth="1"/>
    <col min="1034" max="1034" width="10.42578125" style="179" customWidth="1"/>
    <col min="1035" max="1035" width="90.140625" style="179" customWidth="1"/>
    <col min="1036" max="1038" width="11.42578125" style="179"/>
    <col min="1039" max="1039" width="19.28515625" style="179" customWidth="1"/>
    <col min="1040" max="1040" width="13.85546875" style="179" customWidth="1"/>
    <col min="1041" max="1042" width="11.42578125" style="179"/>
    <col min="1043" max="1043" width="16.85546875" style="179" customWidth="1"/>
    <col min="1044" max="1280" width="11.42578125" style="179"/>
    <col min="1281" max="1281" width="9.140625" style="179" customWidth="1"/>
    <col min="1282" max="1282" width="44.5703125" style="179" customWidth="1"/>
    <col min="1283" max="1284" width="12" style="179" customWidth="1"/>
    <col min="1285" max="1285" width="11.5703125" style="179" customWidth="1"/>
    <col min="1286" max="1287" width="13.140625" style="179" customWidth="1"/>
    <col min="1288" max="1288" width="11.42578125" style="179" customWidth="1"/>
    <col min="1289" max="1289" width="12" style="179" customWidth="1"/>
    <col min="1290" max="1290" width="10.42578125" style="179" customWidth="1"/>
    <col min="1291" max="1291" width="90.140625" style="179" customWidth="1"/>
    <col min="1292" max="1294" width="11.42578125" style="179"/>
    <col min="1295" max="1295" width="19.28515625" style="179" customWidth="1"/>
    <col min="1296" max="1296" width="13.85546875" style="179" customWidth="1"/>
    <col min="1297" max="1298" width="11.42578125" style="179"/>
    <col min="1299" max="1299" width="16.85546875" style="179" customWidth="1"/>
    <col min="1300" max="1536" width="11.42578125" style="179"/>
    <col min="1537" max="1537" width="9.140625" style="179" customWidth="1"/>
    <col min="1538" max="1538" width="44.5703125" style="179" customWidth="1"/>
    <col min="1539" max="1540" width="12" style="179" customWidth="1"/>
    <col min="1541" max="1541" width="11.5703125" style="179" customWidth="1"/>
    <col min="1542" max="1543" width="13.140625" style="179" customWidth="1"/>
    <col min="1544" max="1544" width="11.42578125" style="179" customWidth="1"/>
    <col min="1545" max="1545" width="12" style="179" customWidth="1"/>
    <col min="1546" max="1546" width="10.42578125" style="179" customWidth="1"/>
    <col min="1547" max="1547" width="90.140625" style="179" customWidth="1"/>
    <col min="1548" max="1550" width="11.42578125" style="179"/>
    <col min="1551" max="1551" width="19.28515625" style="179" customWidth="1"/>
    <col min="1552" max="1552" width="13.85546875" style="179" customWidth="1"/>
    <col min="1553" max="1554" width="11.42578125" style="179"/>
    <col min="1555" max="1555" width="16.85546875" style="179" customWidth="1"/>
    <col min="1556" max="1792" width="11.42578125" style="179"/>
    <col min="1793" max="1793" width="9.140625" style="179" customWidth="1"/>
    <col min="1794" max="1794" width="44.5703125" style="179" customWidth="1"/>
    <col min="1795" max="1796" width="12" style="179" customWidth="1"/>
    <col min="1797" max="1797" width="11.5703125" style="179" customWidth="1"/>
    <col min="1798" max="1799" width="13.140625" style="179" customWidth="1"/>
    <col min="1800" max="1800" width="11.42578125" style="179" customWidth="1"/>
    <col min="1801" max="1801" width="12" style="179" customWidth="1"/>
    <col min="1802" max="1802" width="10.42578125" style="179" customWidth="1"/>
    <col min="1803" max="1803" width="90.140625" style="179" customWidth="1"/>
    <col min="1804" max="1806" width="11.42578125" style="179"/>
    <col min="1807" max="1807" width="19.28515625" style="179" customWidth="1"/>
    <col min="1808" max="1808" width="13.85546875" style="179" customWidth="1"/>
    <col min="1809" max="1810" width="11.42578125" style="179"/>
    <col min="1811" max="1811" width="16.85546875" style="179" customWidth="1"/>
    <col min="1812" max="2048" width="11.42578125" style="179"/>
    <col min="2049" max="2049" width="9.140625" style="179" customWidth="1"/>
    <col min="2050" max="2050" width="44.5703125" style="179" customWidth="1"/>
    <col min="2051" max="2052" width="12" style="179" customWidth="1"/>
    <col min="2053" max="2053" width="11.5703125" style="179" customWidth="1"/>
    <col min="2054" max="2055" width="13.140625" style="179" customWidth="1"/>
    <col min="2056" max="2056" width="11.42578125" style="179" customWidth="1"/>
    <col min="2057" max="2057" width="12" style="179" customWidth="1"/>
    <col min="2058" max="2058" width="10.42578125" style="179" customWidth="1"/>
    <col min="2059" max="2059" width="90.140625" style="179" customWidth="1"/>
    <col min="2060" max="2062" width="11.42578125" style="179"/>
    <col min="2063" max="2063" width="19.28515625" style="179" customWidth="1"/>
    <col min="2064" max="2064" width="13.85546875" style="179" customWidth="1"/>
    <col min="2065" max="2066" width="11.42578125" style="179"/>
    <col min="2067" max="2067" width="16.85546875" style="179" customWidth="1"/>
    <col min="2068" max="2304" width="11.42578125" style="179"/>
    <col min="2305" max="2305" width="9.140625" style="179" customWidth="1"/>
    <col min="2306" max="2306" width="44.5703125" style="179" customWidth="1"/>
    <col min="2307" max="2308" width="12" style="179" customWidth="1"/>
    <col min="2309" max="2309" width="11.5703125" style="179" customWidth="1"/>
    <col min="2310" max="2311" width="13.140625" style="179" customWidth="1"/>
    <col min="2312" max="2312" width="11.42578125" style="179" customWidth="1"/>
    <col min="2313" max="2313" width="12" style="179" customWidth="1"/>
    <col min="2314" max="2314" width="10.42578125" style="179" customWidth="1"/>
    <col min="2315" max="2315" width="90.140625" style="179" customWidth="1"/>
    <col min="2316" max="2318" width="11.42578125" style="179"/>
    <col min="2319" max="2319" width="19.28515625" style="179" customWidth="1"/>
    <col min="2320" max="2320" width="13.85546875" style="179" customWidth="1"/>
    <col min="2321" max="2322" width="11.42578125" style="179"/>
    <col min="2323" max="2323" width="16.85546875" style="179" customWidth="1"/>
    <col min="2324" max="2560" width="11.42578125" style="179"/>
    <col min="2561" max="2561" width="9.140625" style="179" customWidth="1"/>
    <col min="2562" max="2562" width="44.5703125" style="179" customWidth="1"/>
    <col min="2563" max="2564" width="12" style="179" customWidth="1"/>
    <col min="2565" max="2565" width="11.5703125" style="179" customWidth="1"/>
    <col min="2566" max="2567" width="13.140625" style="179" customWidth="1"/>
    <col min="2568" max="2568" width="11.42578125" style="179" customWidth="1"/>
    <col min="2569" max="2569" width="12" style="179" customWidth="1"/>
    <col min="2570" max="2570" width="10.42578125" style="179" customWidth="1"/>
    <col min="2571" max="2571" width="90.140625" style="179" customWidth="1"/>
    <col min="2572" max="2574" width="11.42578125" style="179"/>
    <col min="2575" max="2575" width="19.28515625" style="179" customWidth="1"/>
    <col min="2576" max="2576" width="13.85546875" style="179" customWidth="1"/>
    <col min="2577" max="2578" width="11.42578125" style="179"/>
    <col min="2579" max="2579" width="16.85546875" style="179" customWidth="1"/>
    <col min="2580" max="2816" width="11.42578125" style="179"/>
    <col min="2817" max="2817" width="9.140625" style="179" customWidth="1"/>
    <col min="2818" max="2818" width="44.5703125" style="179" customWidth="1"/>
    <col min="2819" max="2820" width="12" style="179" customWidth="1"/>
    <col min="2821" max="2821" width="11.5703125" style="179" customWidth="1"/>
    <col min="2822" max="2823" width="13.140625" style="179" customWidth="1"/>
    <col min="2824" max="2824" width="11.42578125" style="179" customWidth="1"/>
    <col min="2825" max="2825" width="12" style="179" customWidth="1"/>
    <col min="2826" max="2826" width="10.42578125" style="179" customWidth="1"/>
    <col min="2827" max="2827" width="90.140625" style="179" customWidth="1"/>
    <col min="2828" max="2830" width="11.42578125" style="179"/>
    <col min="2831" max="2831" width="19.28515625" style="179" customWidth="1"/>
    <col min="2832" max="2832" width="13.85546875" style="179" customWidth="1"/>
    <col min="2833" max="2834" width="11.42578125" style="179"/>
    <col min="2835" max="2835" width="16.85546875" style="179" customWidth="1"/>
    <col min="2836" max="3072" width="11.42578125" style="179"/>
    <col min="3073" max="3073" width="9.140625" style="179" customWidth="1"/>
    <col min="3074" max="3074" width="44.5703125" style="179" customWidth="1"/>
    <col min="3075" max="3076" width="12" style="179" customWidth="1"/>
    <col min="3077" max="3077" width="11.5703125" style="179" customWidth="1"/>
    <col min="3078" max="3079" width="13.140625" style="179" customWidth="1"/>
    <col min="3080" max="3080" width="11.42578125" style="179" customWidth="1"/>
    <col min="3081" max="3081" width="12" style="179" customWidth="1"/>
    <col min="3082" max="3082" width="10.42578125" style="179" customWidth="1"/>
    <col min="3083" max="3083" width="90.140625" style="179" customWidth="1"/>
    <col min="3084" max="3086" width="11.42578125" style="179"/>
    <col min="3087" max="3087" width="19.28515625" style="179" customWidth="1"/>
    <col min="3088" max="3088" width="13.85546875" style="179" customWidth="1"/>
    <col min="3089" max="3090" width="11.42578125" style="179"/>
    <col min="3091" max="3091" width="16.85546875" style="179" customWidth="1"/>
    <col min="3092" max="3328" width="11.42578125" style="179"/>
    <col min="3329" max="3329" width="9.140625" style="179" customWidth="1"/>
    <col min="3330" max="3330" width="44.5703125" style="179" customWidth="1"/>
    <col min="3331" max="3332" width="12" style="179" customWidth="1"/>
    <col min="3333" max="3333" width="11.5703125" style="179" customWidth="1"/>
    <col min="3334" max="3335" width="13.140625" style="179" customWidth="1"/>
    <col min="3336" max="3336" width="11.42578125" style="179" customWidth="1"/>
    <col min="3337" max="3337" width="12" style="179" customWidth="1"/>
    <col min="3338" max="3338" width="10.42578125" style="179" customWidth="1"/>
    <col min="3339" max="3339" width="90.140625" style="179" customWidth="1"/>
    <col min="3340" max="3342" width="11.42578125" style="179"/>
    <col min="3343" max="3343" width="19.28515625" style="179" customWidth="1"/>
    <col min="3344" max="3344" width="13.85546875" style="179" customWidth="1"/>
    <col min="3345" max="3346" width="11.42578125" style="179"/>
    <col min="3347" max="3347" width="16.85546875" style="179" customWidth="1"/>
    <col min="3348" max="3584" width="11.42578125" style="179"/>
    <col min="3585" max="3585" width="9.140625" style="179" customWidth="1"/>
    <col min="3586" max="3586" width="44.5703125" style="179" customWidth="1"/>
    <col min="3587" max="3588" width="12" style="179" customWidth="1"/>
    <col min="3589" max="3589" width="11.5703125" style="179" customWidth="1"/>
    <col min="3590" max="3591" width="13.140625" style="179" customWidth="1"/>
    <col min="3592" max="3592" width="11.42578125" style="179" customWidth="1"/>
    <col min="3593" max="3593" width="12" style="179" customWidth="1"/>
    <col min="3594" max="3594" width="10.42578125" style="179" customWidth="1"/>
    <col min="3595" max="3595" width="90.140625" style="179" customWidth="1"/>
    <col min="3596" max="3598" width="11.42578125" style="179"/>
    <col min="3599" max="3599" width="19.28515625" style="179" customWidth="1"/>
    <col min="3600" max="3600" width="13.85546875" style="179" customWidth="1"/>
    <col min="3601" max="3602" width="11.42578125" style="179"/>
    <col min="3603" max="3603" width="16.85546875" style="179" customWidth="1"/>
    <col min="3604" max="3840" width="11.42578125" style="179"/>
    <col min="3841" max="3841" width="9.140625" style="179" customWidth="1"/>
    <col min="3842" max="3842" width="44.5703125" style="179" customWidth="1"/>
    <col min="3843" max="3844" width="12" style="179" customWidth="1"/>
    <col min="3845" max="3845" width="11.5703125" style="179" customWidth="1"/>
    <col min="3846" max="3847" width="13.140625" style="179" customWidth="1"/>
    <col min="3848" max="3848" width="11.42578125" style="179" customWidth="1"/>
    <col min="3849" max="3849" width="12" style="179" customWidth="1"/>
    <col min="3850" max="3850" width="10.42578125" style="179" customWidth="1"/>
    <col min="3851" max="3851" width="90.140625" style="179" customWidth="1"/>
    <col min="3852" max="3854" width="11.42578125" style="179"/>
    <col min="3855" max="3855" width="19.28515625" style="179" customWidth="1"/>
    <col min="3856" max="3856" width="13.85546875" style="179" customWidth="1"/>
    <col min="3857" max="3858" width="11.42578125" style="179"/>
    <col min="3859" max="3859" width="16.85546875" style="179" customWidth="1"/>
    <col min="3860" max="4096" width="11.42578125" style="179"/>
    <col min="4097" max="4097" width="9.140625" style="179" customWidth="1"/>
    <col min="4098" max="4098" width="44.5703125" style="179" customWidth="1"/>
    <col min="4099" max="4100" width="12" style="179" customWidth="1"/>
    <col min="4101" max="4101" width="11.5703125" style="179" customWidth="1"/>
    <col min="4102" max="4103" width="13.140625" style="179" customWidth="1"/>
    <col min="4104" max="4104" width="11.42578125" style="179" customWidth="1"/>
    <col min="4105" max="4105" width="12" style="179" customWidth="1"/>
    <col min="4106" max="4106" width="10.42578125" style="179" customWidth="1"/>
    <col min="4107" max="4107" width="90.140625" style="179" customWidth="1"/>
    <col min="4108" max="4110" width="11.42578125" style="179"/>
    <col min="4111" max="4111" width="19.28515625" style="179" customWidth="1"/>
    <col min="4112" max="4112" width="13.85546875" style="179" customWidth="1"/>
    <col min="4113" max="4114" width="11.42578125" style="179"/>
    <col min="4115" max="4115" width="16.85546875" style="179" customWidth="1"/>
    <col min="4116" max="4352" width="11.42578125" style="179"/>
    <col min="4353" max="4353" width="9.140625" style="179" customWidth="1"/>
    <col min="4354" max="4354" width="44.5703125" style="179" customWidth="1"/>
    <col min="4355" max="4356" width="12" style="179" customWidth="1"/>
    <col min="4357" max="4357" width="11.5703125" style="179" customWidth="1"/>
    <col min="4358" max="4359" width="13.140625" style="179" customWidth="1"/>
    <col min="4360" max="4360" width="11.42578125" style="179" customWidth="1"/>
    <col min="4361" max="4361" width="12" style="179" customWidth="1"/>
    <col min="4362" max="4362" width="10.42578125" style="179" customWidth="1"/>
    <col min="4363" max="4363" width="90.140625" style="179" customWidth="1"/>
    <col min="4364" max="4366" width="11.42578125" style="179"/>
    <col min="4367" max="4367" width="19.28515625" style="179" customWidth="1"/>
    <col min="4368" max="4368" width="13.85546875" style="179" customWidth="1"/>
    <col min="4369" max="4370" width="11.42578125" style="179"/>
    <col min="4371" max="4371" width="16.85546875" style="179" customWidth="1"/>
    <col min="4372" max="4608" width="11.42578125" style="179"/>
    <col min="4609" max="4609" width="9.140625" style="179" customWidth="1"/>
    <col min="4610" max="4610" width="44.5703125" style="179" customWidth="1"/>
    <col min="4611" max="4612" width="12" style="179" customWidth="1"/>
    <col min="4613" max="4613" width="11.5703125" style="179" customWidth="1"/>
    <col min="4614" max="4615" width="13.140625" style="179" customWidth="1"/>
    <col min="4616" max="4616" width="11.42578125" style="179" customWidth="1"/>
    <col min="4617" max="4617" width="12" style="179" customWidth="1"/>
    <col min="4618" max="4618" width="10.42578125" style="179" customWidth="1"/>
    <col min="4619" max="4619" width="90.140625" style="179" customWidth="1"/>
    <col min="4620" max="4622" width="11.42578125" style="179"/>
    <col min="4623" max="4623" width="19.28515625" style="179" customWidth="1"/>
    <col min="4624" max="4624" width="13.85546875" style="179" customWidth="1"/>
    <col min="4625" max="4626" width="11.42578125" style="179"/>
    <col min="4627" max="4627" width="16.85546875" style="179" customWidth="1"/>
    <col min="4628" max="4864" width="11.42578125" style="179"/>
    <col min="4865" max="4865" width="9.140625" style="179" customWidth="1"/>
    <col min="4866" max="4866" width="44.5703125" style="179" customWidth="1"/>
    <col min="4867" max="4868" width="12" style="179" customWidth="1"/>
    <col min="4869" max="4869" width="11.5703125" style="179" customWidth="1"/>
    <col min="4870" max="4871" width="13.140625" style="179" customWidth="1"/>
    <col min="4872" max="4872" width="11.42578125" style="179" customWidth="1"/>
    <col min="4873" max="4873" width="12" style="179" customWidth="1"/>
    <col min="4874" max="4874" width="10.42578125" style="179" customWidth="1"/>
    <col min="4875" max="4875" width="90.140625" style="179" customWidth="1"/>
    <col min="4876" max="4878" width="11.42578125" style="179"/>
    <col min="4879" max="4879" width="19.28515625" style="179" customWidth="1"/>
    <col min="4880" max="4880" width="13.85546875" style="179" customWidth="1"/>
    <col min="4881" max="4882" width="11.42578125" style="179"/>
    <col min="4883" max="4883" width="16.85546875" style="179" customWidth="1"/>
    <col min="4884" max="5120" width="11.42578125" style="179"/>
    <col min="5121" max="5121" width="9.140625" style="179" customWidth="1"/>
    <col min="5122" max="5122" width="44.5703125" style="179" customWidth="1"/>
    <col min="5123" max="5124" width="12" style="179" customWidth="1"/>
    <col min="5125" max="5125" width="11.5703125" style="179" customWidth="1"/>
    <col min="5126" max="5127" width="13.140625" style="179" customWidth="1"/>
    <col min="5128" max="5128" width="11.42578125" style="179" customWidth="1"/>
    <col min="5129" max="5129" width="12" style="179" customWidth="1"/>
    <col min="5130" max="5130" width="10.42578125" style="179" customWidth="1"/>
    <col min="5131" max="5131" width="90.140625" style="179" customWidth="1"/>
    <col min="5132" max="5134" width="11.42578125" style="179"/>
    <col min="5135" max="5135" width="19.28515625" style="179" customWidth="1"/>
    <col min="5136" max="5136" width="13.85546875" style="179" customWidth="1"/>
    <col min="5137" max="5138" width="11.42578125" style="179"/>
    <col min="5139" max="5139" width="16.85546875" style="179" customWidth="1"/>
    <col min="5140" max="5376" width="11.42578125" style="179"/>
    <col min="5377" max="5377" width="9.140625" style="179" customWidth="1"/>
    <col min="5378" max="5378" width="44.5703125" style="179" customWidth="1"/>
    <col min="5379" max="5380" width="12" style="179" customWidth="1"/>
    <col min="5381" max="5381" width="11.5703125" style="179" customWidth="1"/>
    <col min="5382" max="5383" width="13.140625" style="179" customWidth="1"/>
    <col min="5384" max="5384" width="11.42578125" style="179" customWidth="1"/>
    <col min="5385" max="5385" width="12" style="179" customWidth="1"/>
    <col min="5386" max="5386" width="10.42578125" style="179" customWidth="1"/>
    <col min="5387" max="5387" width="90.140625" style="179" customWidth="1"/>
    <col min="5388" max="5390" width="11.42578125" style="179"/>
    <col min="5391" max="5391" width="19.28515625" style="179" customWidth="1"/>
    <col min="5392" max="5392" width="13.85546875" style="179" customWidth="1"/>
    <col min="5393" max="5394" width="11.42578125" style="179"/>
    <col min="5395" max="5395" width="16.85546875" style="179" customWidth="1"/>
    <col min="5396" max="5632" width="11.42578125" style="179"/>
    <col min="5633" max="5633" width="9.140625" style="179" customWidth="1"/>
    <col min="5634" max="5634" width="44.5703125" style="179" customWidth="1"/>
    <col min="5635" max="5636" width="12" style="179" customWidth="1"/>
    <col min="5637" max="5637" width="11.5703125" style="179" customWidth="1"/>
    <col min="5638" max="5639" width="13.140625" style="179" customWidth="1"/>
    <col min="5640" max="5640" width="11.42578125" style="179" customWidth="1"/>
    <col min="5641" max="5641" width="12" style="179" customWidth="1"/>
    <col min="5642" max="5642" width="10.42578125" style="179" customWidth="1"/>
    <col min="5643" max="5643" width="90.140625" style="179" customWidth="1"/>
    <col min="5644" max="5646" width="11.42578125" style="179"/>
    <col min="5647" max="5647" width="19.28515625" style="179" customWidth="1"/>
    <col min="5648" max="5648" width="13.85546875" style="179" customWidth="1"/>
    <col min="5649" max="5650" width="11.42578125" style="179"/>
    <col min="5651" max="5651" width="16.85546875" style="179" customWidth="1"/>
    <col min="5652" max="5888" width="11.42578125" style="179"/>
    <col min="5889" max="5889" width="9.140625" style="179" customWidth="1"/>
    <col min="5890" max="5890" width="44.5703125" style="179" customWidth="1"/>
    <col min="5891" max="5892" width="12" style="179" customWidth="1"/>
    <col min="5893" max="5893" width="11.5703125" style="179" customWidth="1"/>
    <col min="5894" max="5895" width="13.140625" style="179" customWidth="1"/>
    <col min="5896" max="5896" width="11.42578125" style="179" customWidth="1"/>
    <col min="5897" max="5897" width="12" style="179" customWidth="1"/>
    <col min="5898" max="5898" width="10.42578125" style="179" customWidth="1"/>
    <col min="5899" max="5899" width="90.140625" style="179" customWidth="1"/>
    <col min="5900" max="5902" width="11.42578125" style="179"/>
    <col min="5903" max="5903" width="19.28515625" style="179" customWidth="1"/>
    <col min="5904" max="5904" width="13.85546875" style="179" customWidth="1"/>
    <col min="5905" max="5906" width="11.42578125" style="179"/>
    <col min="5907" max="5907" width="16.85546875" style="179" customWidth="1"/>
    <col min="5908" max="6144" width="11.42578125" style="179"/>
    <col min="6145" max="6145" width="9.140625" style="179" customWidth="1"/>
    <col min="6146" max="6146" width="44.5703125" style="179" customWidth="1"/>
    <col min="6147" max="6148" width="12" style="179" customWidth="1"/>
    <col min="6149" max="6149" width="11.5703125" style="179" customWidth="1"/>
    <col min="6150" max="6151" width="13.140625" style="179" customWidth="1"/>
    <col min="6152" max="6152" width="11.42578125" style="179" customWidth="1"/>
    <col min="6153" max="6153" width="12" style="179" customWidth="1"/>
    <col min="6154" max="6154" width="10.42578125" style="179" customWidth="1"/>
    <col min="6155" max="6155" width="90.140625" style="179" customWidth="1"/>
    <col min="6156" max="6158" width="11.42578125" style="179"/>
    <col min="6159" max="6159" width="19.28515625" style="179" customWidth="1"/>
    <col min="6160" max="6160" width="13.85546875" style="179" customWidth="1"/>
    <col min="6161" max="6162" width="11.42578125" style="179"/>
    <col min="6163" max="6163" width="16.85546875" style="179" customWidth="1"/>
    <col min="6164" max="6400" width="11.42578125" style="179"/>
    <col min="6401" max="6401" width="9.140625" style="179" customWidth="1"/>
    <col min="6402" max="6402" width="44.5703125" style="179" customWidth="1"/>
    <col min="6403" max="6404" width="12" style="179" customWidth="1"/>
    <col min="6405" max="6405" width="11.5703125" style="179" customWidth="1"/>
    <col min="6406" max="6407" width="13.140625" style="179" customWidth="1"/>
    <col min="6408" max="6408" width="11.42578125" style="179" customWidth="1"/>
    <col min="6409" max="6409" width="12" style="179" customWidth="1"/>
    <col min="6410" max="6410" width="10.42578125" style="179" customWidth="1"/>
    <col min="6411" max="6411" width="90.140625" style="179" customWidth="1"/>
    <col min="6412" max="6414" width="11.42578125" style="179"/>
    <col min="6415" max="6415" width="19.28515625" style="179" customWidth="1"/>
    <col min="6416" max="6416" width="13.85546875" style="179" customWidth="1"/>
    <col min="6417" max="6418" width="11.42578125" style="179"/>
    <col min="6419" max="6419" width="16.85546875" style="179" customWidth="1"/>
    <col min="6420" max="6656" width="11.42578125" style="179"/>
    <col min="6657" max="6657" width="9.140625" style="179" customWidth="1"/>
    <col min="6658" max="6658" width="44.5703125" style="179" customWidth="1"/>
    <col min="6659" max="6660" width="12" style="179" customWidth="1"/>
    <col min="6661" max="6661" width="11.5703125" style="179" customWidth="1"/>
    <col min="6662" max="6663" width="13.140625" style="179" customWidth="1"/>
    <col min="6664" max="6664" width="11.42578125" style="179" customWidth="1"/>
    <col min="6665" max="6665" width="12" style="179" customWidth="1"/>
    <col min="6666" max="6666" width="10.42578125" style="179" customWidth="1"/>
    <col min="6667" max="6667" width="90.140625" style="179" customWidth="1"/>
    <col min="6668" max="6670" width="11.42578125" style="179"/>
    <col min="6671" max="6671" width="19.28515625" style="179" customWidth="1"/>
    <col min="6672" max="6672" width="13.85546875" style="179" customWidth="1"/>
    <col min="6673" max="6674" width="11.42578125" style="179"/>
    <col min="6675" max="6675" width="16.85546875" style="179" customWidth="1"/>
    <col min="6676" max="6912" width="11.42578125" style="179"/>
    <col min="6913" max="6913" width="9.140625" style="179" customWidth="1"/>
    <col min="6914" max="6914" width="44.5703125" style="179" customWidth="1"/>
    <col min="6915" max="6916" width="12" style="179" customWidth="1"/>
    <col min="6917" max="6917" width="11.5703125" style="179" customWidth="1"/>
    <col min="6918" max="6919" width="13.140625" style="179" customWidth="1"/>
    <col min="6920" max="6920" width="11.42578125" style="179" customWidth="1"/>
    <col min="6921" max="6921" width="12" style="179" customWidth="1"/>
    <col min="6922" max="6922" width="10.42578125" style="179" customWidth="1"/>
    <col min="6923" max="6923" width="90.140625" style="179" customWidth="1"/>
    <col min="6924" max="6926" width="11.42578125" style="179"/>
    <col min="6927" max="6927" width="19.28515625" style="179" customWidth="1"/>
    <col min="6928" max="6928" width="13.85546875" style="179" customWidth="1"/>
    <col min="6929" max="6930" width="11.42578125" style="179"/>
    <col min="6931" max="6931" width="16.85546875" style="179" customWidth="1"/>
    <col min="6932" max="7168" width="11.42578125" style="179"/>
    <col min="7169" max="7169" width="9.140625" style="179" customWidth="1"/>
    <col min="7170" max="7170" width="44.5703125" style="179" customWidth="1"/>
    <col min="7171" max="7172" width="12" style="179" customWidth="1"/>
    <col min="7173" max="7173" width="11.5703125" style="179" customWidth="1"/>
    <col min="7174" max="7175" width="13.140625" style="179" customWidth="1"/>
    <col min="7176" max="7176" width="11.42578125" style="179" customWidth="1"/>
    <col min="7177" max="7177" width="12" style="179" customWidth="1"/>
    <col min="7178" max="7178" width="10.42578125" style="179" customWidth="1"/>
    <col min="7179" max="7179" width="90.140625" style="179" customWidth="1"/>
    <col min="7180" max="7182" width="11.42578125" style="179"/>
    <col min="7183" max="7183" width="19.28515625" style="179" customWidth="1"/>
    <col min="7184" max="7184" width="13.85546875" style="179" customWidth="1"/>
    <col min="7185" max="7186" width="11.42578125" style="179"/>
    <col min="7187" max="7187" width="16.85546875" style="179" customWidth="1"/>
    <col min="7188" max="7424" width="11.42578125" style="179"/>
    <col min="7425" max="7425" width="9.140625" style="179" customWidth="1"/>
    <col min="7426" max="7426" width="44.5703125" style="179" customWidth="1"/>
    <col min="7427" max="7428" width="12" style="179" customWidth="1"/>
    <col min="7429" max="7429" width="11.5703125" style="179" customWidth="1"/>
    <col min="7430" max="7431" width="13.140625" style="179" customWidth="1"/>
    <col min="7432" max="7432" width="11.42578125" style="179" customWidth="1"/>
    <col min="7433" max="7433" width="12" style="179" customWidth="1"/>
    <col min="7434" max="7434" width="10.42578125" style="179" customWidth="1"/>
    <col min="7435" max="7435" width="90.140625" style="179" customWidth="1"/>
    <col min="7436" max="7438" width="11.42578125" style="179"/>
    <col min="7439" max="7439" width="19.28515625" style="179" customWidth="1"/>
    <col min="7440" max="7440" width="13.85546875" style="179" customWidth="1"/>
    <col min="7441" max="7442" width="11.42578125" style="179"/>
    <col min="7443" max="7443" width="16.85546875" style="179" customWidth="1"/>
    <col min="7444" max="7680" width="11.42578125" style="179"/>
    <col min="7681" max="7681" width="9.140625" style="179" customWidth="1"/>
    <col min="7682" max="7682" width="44.5703125" style="179" customWidth="1"/>
    <col min="7683" max="7684" width="12" style="179" customWidth="1"/>
    <col min="7685" max="7685" width="11.5703125" style="179" customWidth="1"/>
    <col min="7686" max="7687" width="13.140625" style="179" customWidth="1"/>
    <col min="7688" max="7688" width="11.42578125" style="179" customWidth="1"/>
    <col min="7689" max="7689" width="12" style="179" customWidth="1"/>
    <col min="7690" max="7690" width="10.42578125" style="179" customWidth="1"/>
    <col min="7691" max="7691" width="90.140625" style="179" customWidth="1"/>
    <col min="7692" max="7694" width="11.42578125" style="179"/>
    <col min="7695" max="7695" width="19.28515625" style="179" customWidth="1"/>
    <col min="7696" max="7696" width="13.85546875" style="179" customWidth="1"/>
    <col min="7697" max="7698" width="11.42578125" style="179"/>
    <col min="7699" max="7699" width="16.85546875" style="179" customWidth="1"/>
    <col min="7700" max="7936" width="11.42578125" style="179"/>
    <col min="7937" max="7937" width="9.140625" style="179" customWidth="1"/>
    <col min="7938" max="7938" width="44.5703125" style="179" customWidth="1"/>
    <col min="7939" max="7940" width="12" style="179" customWidth="1"/>
    <col min="7941" max="7941" width="11.5703125" style="179" customWidth="1"/>
    <col min="7942" max="7943" width="13.140625" style="179" customWidth="1"/>
    <col min="7944" max="7944" width="11.42578125" style="179" customWidth="1"/>
    <col min="7945" max="7945" width="12" style="179" customWidth="1"/>
    <col min="7946" max="7946" width="10.42578125" style="179" customWidth="1"/>
    <col min="7947" max="7947" width="90.140625" style="179" customWidth="1"/>
    <col min="7948" max="7950" width="11.42578125" style="179"/>
    <col min="7951" max="7951" width="19.28515625" style="179" customWidth="1"/>
    <col min="7952" max="7952" width="13.85546875" style="179" customWidth="1"/>
    <col min="7953" max="7954" width="11.42578125" style="179"/>
    <col min="7955" max="7955" width="16.85546875" style="179" customWidth="1"/>
    <col min="7956" max="8192" width="11.42578125" style="179"/>
    <col min="8193" max="8193" width="9.140625" style="179" customWidth="1"/>
    <col min="8194" max="8194" width="44.5703125" style="179" customWidth="1"/>
    <col min="8195" max="8196" width="12" style="179" customWidth="1"/>
    <col min="8197" max="8197" width="11.5703125" style="179" customWidth="1"/>
    <col min="8198" max="8199" width="13.140625" style="179" customWidth="1"/>
    <col min="8200" max="8200" width="11.42578125" style="179" customWidth="1"/>
    <col min="8201" max="8201" width="12" style="179" customWidth="1"/>
    <col min="8202" max="8202" width="10.42578125" style="179" customWidth="1"/>
    <col min="8203" max="8203" width="90.140625" style="179" customWidth="1"/>
    <col min="8204" max="8206" width="11.42578125" style="179"/>
    <col min="8207" max="8207" width="19.28515625" style="179" customWidth="1"/>
    <col min="8208" max="8208" width="13.85546875" style="179" customWidth="1"/>
    <col min="8209" max="8210" width="11.42578125" style="179"/>
    <col min="8211" max="8211" width="16.85546875" style="179" customWidth="1"/>
    <col min="8212" max="8448" width="11.42578125" style="179"/>
    <col min="8449" max="8449" width="9.140625" style="179" customWidth="1"/>
    <col min="8450" max="8450" width="44.5703125" style="179" customWidth="1"/>
    <col min="8451" max="8452" width="12" style="179" customWidth="1"/>
    <col min="8453" max="8453" width="11.5703125" style="179" customWidth="1"/>
    <col min="8454" max="8455" width="13.140625" style="179" customWidth="1"/>
    <col min="8456" max="8456" width="11.42578125" style="179" customWidth="1"/>
    <col min="8457" max="8457" width="12" style="179" customWidth="1"/>
    <col min="8458" max="8458" width="10.42578125" style="179" customWidth="1"/>
    <col min="8459" max="8459" width="90.140625" style="179" customWidth="1"/>
    <col min="8460" max="8462" width="11.42578125" style="179"/>
    <col min="8463" max="8463" width="19.28515625" style="179" customWidth="1"/>
    <col min="8464" max="8464" width="13.85546875" style="179" customWidth="1"/>
    <col min="8465" max="8466" width="11.42578125" style="179"/>
    <col min="8467" max="8467" width="16.85546875" style="179" customWidth="1"/>
    <col min="8468" max="8704" width="11.42578125" style="179"/>
    <col min="8705" max="8705" width="9.140625" style="179" customWidth="1"/>
    <col min="8706" max="8706" width="44.5703125" style="179" customWidth="1"/>
    <col min="8707" max="8708" width="12" style="179" customWidth="1"/>
    <col min="8709" max="8709" width="11.5703125" style="179" customWidth="1"/>
    <col min="8710" max="8711" width="13.140625" style="179" customWidth="1"/>
    <col min="8712" max="8712" width="11.42578125" style="179" customWidth="1"/>
    <col min="8713" max="8713" width="12" style="179" customWidth="1"/>
    <col min="8714" max="8714" width="10.42578125" style="179" customWidth="1"/>
    <col min="8715" max="8715" width="90.140625" style="179" customWidth="1"/>
    <col min="8716" max="8718" width="11.42578125" style="179"/>
    <col min="8719" max="8719" width="19.28515625" style="179" customWidth="1"/>
    <col min="8720" max="8720" width="13.85546875" style="179" customWidth="1"/>
    <col min="8721" max="8722" width="11.42578125" style="179"/>
    <col min="8723" max="8723" width="16.85546875" style="179" customWidth="1"/>
    <col min="8724" max="8960" width="11.42578125" style="179"/>
    <col min="8961" max="8961" width="9.140625" style="179" customWidth="1"/>
    <col min="8962" max="8962" width="44.5703125" style="179" customWidth="1"/>
    <col min="8963" max="8964" width="12" style="179" customWidth="1"/>
    <col min="8965" max="8965" width="11.5703125" style="179" customWidth="1"/>
    <col min="8966" max="8967" width="13.140625" style="179" customWidth="1"/>
    <col min="8968" max="8968" width="11.42578125" style="179" customWidth="1"/>
    <col min="8969" max="8969" width="12" style="179" customWidth="1"/>
    <col min="8970" max="8970" width="10.42578125" style="179" customWidth="1"/>
    <col min="8971" max="8971" width="90.140625" style="179" customWidth="1"/>
    <col min="8972" max="8974" width="11.42578125" style="179"/>
    <col min="8975" max="8975" width="19.28515625" style="179" customWidth="1"/>
    <col min="8976" max="8976" width="13.85546875" style="179" customWidth="1"/>
    <col min="8977" max="8978" width="11.42578125" style="179"/>
    <col min="8979" max="8979" width="16.85546875" style="179" customWidth="1"/>
    <col min="8980" max="9216" width="11.42578125" style="179"/>
    <col min="9217" max="9217" width="9.140625" style="179" customWidth="1"/>
    <col min="9218" max="9218" width="44.5703125" style="179" customWidth="1"/>
    <col min="9219" max="9220" width="12" style="179" customWidth="1"/>
    <col min="9221" max="9221" width="11.5703125" style="179" customWidth="1"/>
    <col min="9222" max="9223" width="13.140625" style="179" customWidth="1"/>
    <col min="9224" max="9224" width="11.42578125" style="179" customWidth="1"/>
    <col min="9225" max="9225" width="12" style="179" customWidth="1"/>
    <col min="9226" max="9226" width="10.42578125" style="179" customWidth="1"/>
    <col min="9227" max="9227" width="90.140625" style="179" customWidth="1"/>
    <col min="9228" max="9230" width="11.42578125" style="179"/>
    <col min="9231" max="9231" width="19.28515625" style="179" customWidth="1"/>
    <col min="9232" max="9232" width="13.85546875" style="179" customWidth="1"/>
    <col min="9233" max="9234" width="11.42578125" style="179"/>
    <col min="9235" max="9235" width="16.85546875" style="179" customWidth="1"/>
    <col min="9236" max="9472" width="11.42578125" style="179"/>
    <col min="9473" max="9473" width="9.140625" style="179" customWidth="1"/>
    <col min="9474" max="9474" width="44.5703125" style="179" customWidth="1"/>
    <col min="9475" max="9476" width="12" style="179" customWidth="1"/>
    <col min="9477" max="9477" width="11.5703125" style="179" customWidth="1"/>
    <col min="9478" max="9479" width="13.140625" style="179" customWidth="1"/>
    <col min="9480" max="9480" width="11.42578125" style="179" customWidth="1"/>
    <col min="9481" max="9481" width="12" style="179" customWidth="1"/>
    <col min="9482" max="9482" width="10.42578125" style="179" customWidth="1"/>
    <col min="9483" max="9483" width="90.140625" style="179" customWidth="1"/>
    <col min="9484" max="9486" width="11.42578125" style="179"/>
    <col min="9487" max="9487" width="19.28515625" style="179" customWidth="1"/>
    <col min="9488" max="9488" width="13.85546875" style="179" customWidth="1"/>
    <col min="9489" max="9490" width="11.42578125" style="179"/>
    <col min="9491" max="9491" width="16.85546875" style="179" customWidth="1"/>
    <col min="9492" max="9728" width="11.42578125" style="179"/>
    <col min="9729" max="9729" width="9.140625" style="179" customWidth="1"/>
    <col min="9730" max="9730" width="44.5703125" style="179" customWidth="1"/>
    <col min="9731" max="9732" width="12" style="179" customWidth="1"/>
    <col min="9733" max="9733" width="11.5703125" style="179" customWidth="1"/>
    <col min="9734" max="9735" width="13.140625" style="179" customWidth="1"/>
    <col min="9736" max="9736" width="11.42578125" style="179" customWidth="1"/>
    <col min="9737" max="9737" width="12" style="179" customWidth="1"/>
    <col min="9738" max="9738" width="10.42578125" style="179" customWidth="1"/>
    <col min="9739" max="9739" width="90.140625" style="179" customWidth="1"/>
    <col min="9740" max="9742" width="11.42578125" style="179"/>
    <col min="9743" max="9743" width="19.28515625" style="179" customWidth="1"/>
    <col min="9744" max="9744" width="13.85546875" style="179" customWidth="1"/>
    <col min="9745" max="9746" width="11.42578125" style="179"/>
    <col min="9747" max="9747" width="16.85546875" style="179" customWidth="1"/>
    <col min="9748" max="9984" width="11.42578125" style="179"/>
    <col min="9985" max="9985" width="9.140625" style="179" customWidth="1"/>
    <col min="9986" max="9986" width="44.5703125" style="179" customWidth="1"/>
    <col min="9987" max="9988" width="12" style="179" customWidth="1"/>
    <col min="9989" max="9989" width="11.5703125" style="179" customWidth="1"/>
    <col min="9990" max="9991" width="13.140625" style="179" customWidth="1"/>
    <col min="9992" max="9992" width="11.42578125" style="179" customWidth="1"/>
    <col min="9993" max="9993" width="12" style="179" customWidth="1"/>
    <col min="9994" max="9994" width="10.42578125" style="179" customWidth="1"/>
    <col min="9995" max="9995" width="90.140625" style="179" customWidth="1"/>
    <col min="9996" max="9998" width="11.42578125" style="179"/>
    <col min="9999" max="9999" width="19.28515625" style="179" customWidth="1"/>
    <col min="10000" max="10000" width="13.85546875" style="179" customWidth="1"/>
    <col min="10001" max="10002" width="11.42578125" style="179"/>
    <col min="10003" max="10003" width="16.85546875" style="179" customWidth="1"/>
    <col min="10004" max="10240" width="11.42578125" style="179"/>
    <col min="10241" max="10241" width="9.140625" style="179" customWidth="1"/>
    <col min="10242" max="10242" width="44.5703125" style="179" customWidth="1"/>
    <col min="10243" max="10244" width="12" style="179" customWidth="1"/>
    <col min="10245" max="10245" width="11.5703125" style="179" customWidth="1"/>
    <col min="10246" max="10247" width="13.140625" style="179" customWidth="1"/>
    <col min="10248" max="10248" width="11.42578125" style="179" customWidth="1"/>
    <col min="10249" max="10249" width="12" style="179" customWidth="1"/>
    <col min="10250" max="10250" width="10.42578125" style="179" customWidth="1"/>
    <col min="10251" max="10251" width="90.140625" style="179" customWidth="1"/>
    <col min="10252" max="10254" width="11.42578125" style="179"/>
    <col min="10255" max="10255" width="19.28515625" style="179" customWidth="1"/>
    <col min="10256" max="10256" width="13.85546875" style="179" customWidth="1"/>
    <col min="10257" max="10258" width="11.42578125" style="179"/>
    <col min="10259" max="10259" width="16.85546875" style="179" customWidth="1"/>
    <col min="10260" max="10496" width="11.42578125" style="179"/>
    <col min="10497" max="10497" width="9.140625" style="179" customWidth="1"/>
    <col min="10498" max="10498" width="44.5703125" style="179" customWidth="1"/>
    <col min="10499" max="10500" width="12" style="179" customWidth="1"/>
    <col min="10501" max="10501" width="11.5703125" style="179" customWidth="1"/>
    <col min="10502" max="10503" width="13.140625" style="179" customWidth="1"/>
    <col min="10504" max="10504" width="11.42578125" style="179" customWidth="1"/>
    <col min="10505" max="10505" width="12" style="179" customWidth="1"/>
    <col min="10506" max="10506" width="10.42578125" style="179" customWidth="1"/>
    <col min="10507" max="10507" width="90.140625" style="179" customWidth="1"/>
    <col min="10508" max="10510" width="11.42578125" style="179"/>
    <col min="10511" max="10511" width="19.28515625" style="179" customWidth="1"/>
    <col min="10512" max="10512" width="13.85546875" style="179" customWidth="1"/>
    <col min="10513" max="10514" width="11.42578125" style="179"/>
    <col min="10515" max="10515" width="16.85546875" style="179" customWidth="1"/>
    <col min="10516" max="10752" width="11.42578125" style="179"/>
    <col min="10753" max="10753" width="9.140625" style="179" customWidth="1"/>
    <col min="10754" max="10754" width="44.5703125" style="179" customWidth="1"/>
    <col min="10755" max="10756" width="12" style="179" customWidth="1"/>
    <col min="10757" max="10757" width="11.5703125" style="179" customWidth="1"/>
    <col min="10758" max="10759" width="13.140625" style="179" customWidth="1"/>
    <col min="10760" max="10760" width="11.42578125" style="179" customWidth="1"/>
    <col min="10761" max="10761" width="12" style="179" customWidth="1"/>
    <col min="10762" max="10762" width="10.42578125" style="179" customWidth="1"/>
    <col min="10763" max="10763" width="90.140625" style="179" customWidth="1"/>
    <col min="10764" max="10766" width="11.42578125" style="179"/>
    <col min="10767" max="10767" width="19.28515625" style="179" customWidth="1"/>
    <col min="10768" max="10768" width="13.85546875" style="179" customWidth="1"/>
    <col min="10769" max="10770" width="11.42578125" style="179"/>
    <col min="10771" max="10771" width="16.85546875" style="179" customWidth="1"/>
    <col min="10772" max="11008" width="11.42578125" style="179"/>
    <col min="11009" max="11009" width="9.140625" style="179" customWidth="1"/>
    <col min="11010" max="11010" width="44.5703125" style="179" customWidth="1"/>
    <col min="11011" max="11012" width="12" style="179" customWidth="1"/>
    <col min="11013" max="11013" width="11.5703125" style="179" customWidth="1"/>
    <col min="11014" max="11015" width="13.140625" style="179" customWidth="1"/>
    <col min="11016" max="11016" width="11.42578125" style="179" customWidth="1"/>
    <col min="11017" max="11017" width="12" style="179" customWidth="1"/>
    <col min="11018" max="11018" width="10.42578125" style="179" customWidth="1"/>
    <col min="11019" max="11019" width="90.140625" style="179" customWidth="1"/>
    <col min="11020" max="11022" width="11.42578125" style="179"/>
    <col min="11023" max="11023" width="19.28515625" style="179" customWidth="1"/>
    <col min="11024" max="11024" width="13.85546875" style="179" customWidth="1"/>
    <col min="11025" max="11026" width="11.42578125" style="179"/>
    <col min="11027" max="11027" width="16.85546875" style="179" customWidth="1"/>
    <col min="11028" max="11264" width="11.42578125" style="179"/>
    <col min="11265" max="11265" width="9.140625" style="179" customWidth="1"/>
    <col min="11266" max="11266" width="44.5703125" style="179" customWidth="1"/>
    <col min="11267" max="11268" width="12" style="179" customWidth="1"/>
    <col min="11269" max="11269" width="11.5703125" style="179" customWidth="1"/>
    <col min="11270" max="11271" width="13.140625" style="179" customWidth="1"/>
    <col min="11272" max="11272" width="11.42578125" style="179" customWidth="1"/>
    <col min="11273" max="11273" width="12" style="179" customWidth="1"/>
    <col min="11274" max="11274" width="10.42578125" style="179" customWidth="1"/>
    <col min="11275" max="11275" width="90.140625" style="179" customWidth="1"/>
    <col min="11276" max="11278" width="11.42578125" style="179"/>
    <col min="11279" max="11279" width="19.28515625" style="179" customWidth="1"/>
    <col min="11280" max="11280" width="13.85546875" style="179" customWidth="1"/>
    <col min="11281" max="11282" width="11.42578125" style="179"/>
    <col min="11283" max="11283" width="16.85546875" style="179" customWidth="1"/>
    <col min="11284" max="11520" width="11.42578125" style="179"/>
    <col min="11521" max="11521" width="9.140625" style="179" customWidth="1"/>
    <col min="11522" max="11522" width="44.5703125" style="179" customWidth="1"/>
    <col min="11523" max="11524" width="12" style="179" customWidth="1"/>
    <col min="11525" max="11525" width="11.5703125" style="179" customWidth="1"/>
    <col min="11526" max="11527" width="13.140625" style="179" customWidth="1"/>
    <col min="11528" max="11528" width="11.42578125" style="179" customWidth="1"/>
    <col min="11529" max="11529" width="12" style="179" customWidth="1"/>
    <col min="11530" max="11530" width="10.42578125" style="179" customWidth="1"/>
    <col min="11531" max="11531" width="90.140625" style="179" customWidth="1"/>
    <col min="11532" max="11534" width="11.42578125" style="179"/>
    <col min="11535" max="11535" width="19.28515625" style="179" customWidth="1"/>
    <col min="11536" max="11536" width="13.85546875" style="179" customWidth="1"/>
    <col min="11537" max="11538" width="11.42578125" style="179"/>
    <col min="11539" max="11539" width="16.85546875" style="179" customWidth="1"/>
    <col min="11540" max="11776" width="11.42578125" style="179"/>
    <col min="11777" max="11777" width="9.140625" style="179" customWidth="1"/>
    <col min="11778" max="11778" width="44.5703125" style="179" customWidth="1"/>
    <col min="11779" max="11780" width="12" style="179" customWidth="1"/>
    <col min="11781" max="11781" width="11.5703125" style="179" customWidth="1"/>
    <col min="11782" max="11783" width="13.140625" style="179" customWidth="1"/>
    <col min="11784" max="11784" width="11.42578125" style="179" customWidth="1"/>
    <col min="11785" max="11785" width="12" style="179" customWidth="1"/>
    <col min="11786" max="11786" width="10.42578125" style="179" customWidth="1"/>
    <col min="11787" max="11787" width="90.140625" style="179" customWidth="1"/>
    <col min="11788" max="11790" width="11.42578125" style="179"/>
    <col min="11791" max="11791" width="19.28515625" style="179" customWidth="1"/>
    <col min="11792" max="11792" width="13.85546875" style="179" customWidth="1"/>
    <col min="11793" max="11794" width="11.42578125" style="179"/>
    <col min="11795" max="11795" width="16.85546875" style="179" customWidth="1"/>
    <col min="11796" max="12032" width="11.42578125" style="179"/>
    <col min="12033" max="12033" width="9.140625" style="179" customWidth="1"/>
    <col min="12034" max="12034" width="44.5703125" style="179" customWidth="1"/>
    <col min="12035" max="12036" width="12" style="179" customWidth="1"/>
    <col min="12037" max="12037" width="11.5703125" style="179" customWidth="1"/>
    <col min="12038" max="12039" width="13.140625" style="179" customWidth="1"/>
    <col min="12040" max="12040" width="11.42578125" style="179" customWidth="1"/>
    <col min="12041" max="12041" width="12" style="179" customWidth="1"/>
    <col min="12042" max="12042" width="10.42578125" style="179" customWidth="1"/>
    <col min="12043" max="12043" width="90.140625" style="179" customWidth="1"/>
    <col min="12044" max="12046" width="11.42578125" style="179"/>
    <col min="12047" max="12047" width="19.28515625" style="179" customWidth="1"/>
    <col min="12048" max="12048" width="13.85546875" style="179" customWidth="1"/>
    <col min="12049" max="12050" width="11.42578125" style="179"/>
    <col min="12051" max="12051" width="16.85546875" style="179" customWidth="1"/>
    <col min="12052" max="12288" width="11.42578125" style="179"/>
    <col min="12289" max="12289" width="9.140625" style="179" customWidth="1"/>
    <col min="12290" max="12290" width="44.5703125" style="179" customWidth="1"/>
    <col min="12291" max="12292" width="12" style="179" customWidth="1"/>
    <col min="12293" max="12293" width="11.5703125" style="179" customWidth="1"/>
    <col min="12294" max="12295" width="13.140625" style="179" customWidth="1"/>
    <col min="12296" max="12296" width="11.42578125" style="179" customWidth="1"/>
    <col min="12297" max="12297" width="12" style="179" customWidth="1"/>
    <col min="12298" max="12298" width="10.42578125" style="179" customWidth="1"/>
    <col min="12299" max="12299" width="90.140625" style="179" customWidth="1"/>
    <col min="12300" max="12302" width="11.42578125" style="179"/>
    <col min="12303" max="12303" width="19.28515625" style="179" customWidth="1"/>
    <col min="12304" max="12304" width="13.85546875" style="179" customWidth="1"/>
    <col min="12305" max="12306" width="11.42578125" style="179"/>
    <col min="12307" max="12307" width="16.85546875" style="179" customWidth="1"/>
    <col min="12308" max="12544" width="11.42578125" style="179"/>
    <col min="12545" max="12545" width="9.140625" style="179" customWidth="1"/>
    <col min="12546" max="12546" width="44.5703125" style="179" customWidth="1"/>
    <col min="12547" max="12548" width="12" style="179" customWidth="1"/>
    <col min="12549" max="12549" width="11.5703125" style="179" customWidth="1"/>
    <col min="12550" max="12551" width="13.140625" style="179" customWidth="1"/>
    <col min="12552" max="12552" width="11.42578125" style="179" customWidth="1"/>
    <col min="12553" max="12553" width="12" style="179" customWidth="1"/>
    <col min="12554" max="12554" width="10.42578125" style="179" customWidth="1"/>
    <col min="12555" max="12555" width="90.140625" style="179" customWidth="1"/>
    <col min="12556" max="12558" width="11.42578125" style="179"/>
    <col min="12559" max="12559" width="19.28515625" style="179" customWidth="1"/>
    <col min="12560" max="12560" width="13.85546875" style="179" customWidth="1"/>
    <col min="12561" max="12562" width="11.42578125" style="179"/>
    <col min="12563" max="12563" width="16.85546875" style="179" customWidth="1"/>
    <col min="12564" max="12800" width="11.42578125" style="179"/>
    <col min="12801" max="12801" width="9.140625" style="179" customWidth="1"/>
    <col min="12802" max="12802" width="44.5703125" style="179" customWidth="1"/>
    <col min="12803" max="12804" width="12" style="179" customWidth="1"/>
    <col min="12805" max="12805" width="11.5703125" style="179" customWidth="1"/>
    <col min="12806" max="12807" width="13.140625" style="179" customWidth="1"/>
    <col min="12808" max="12808" width="11.42578125" style="179" customWidth="1"/>
    <col min="12809" max="12809" width="12" style="179" customWidth="1"/>
    <col min="12810" max="12810" width="10.42578125" style="179" customWidth="1"/>
    <col min="12811" max="12811" width="90.140625" style="179" customWidth="1"/>
    <col min="12812" max="12814" width="11.42578125" style="179"/>
    <col min="12815" max="12815" width="19.28515625" style="179" customWidth="1"/>
    <col min="12816" max="12816" width="13.85546875" style="179" customWidth="1"/>
    <col min="12817" max="12818" width="11.42578125" style="179"/>
    <col min="12819" max="12819" width="16.85546875" style="179" customWidth="1"/>
    <col min="12820" max="13056" width="11.42578125" style="179"/>
    <col min="13057" max="13057" width="9.140625" style="179" customWidth="1"/>
    <col min="13058" max="13058" width="44.5703125" style="179" customWidth="1"/>
    <col min="13059" max="13060" width="12" style="179" customWidth="1"/>
    <col min="13061" max="13061" width="11.5703125" style="179" customWidth="1"/>
    <col min="13062" max="13063" width="13.140625" style="179" customWidth="1"/>
    <col min="13064" max="13064" width="11.42578125" style="179" customWidth="1"/>
    <col min="13065" max="13065" width="12" style="179" customWidth="1"/>
    <col min="13066" max="13066" width="10.42578125" style="179" customWidth="1"/>
    <col min="13067" max="13067" width="90.140625" style="179" customWidth="1"/>
    <col min="13068" max="13070" width="11.42578125" style="179"/>
    <col min="13071" max="13071" width="19.28515625" style="179" customWidth="1"/>
    <col min="13072" max="13072" width="13.85546875" style="179" customWidth="1"/>
    <col min="13073" max="13074" width="11.42578125" style="179"/>
    <col min="13075" max="13075" width="16.85546875" style="179" customWidth="1"/>
    <col min="13076" max="13312" width="11.42578125" style="179"/>
    <col min="13313" max="13313" width="9.140625" style="179" customWidth="1"/>
    <col min="13314" max="13314" width="44.5703125" style="179" customWidth="1"/>
    <col min="13315" max="13316" width="12" style="179" customWidth="1"/>
    <col min="13317" max="13317" width="11.5703125" style="179" customWidth="1"/>
    <col min="13318" max="13319" width="13.140625" style="179" customWidth="1"/>
    <col min="13320" max="13320" width="11.42578125" style="179" customWidth="1"/>
    <col min="13321" max="13321" width="12" style="179" customWidth="1"/>
    <col min="13322" max="13322" width="10.42578125" style="179" customWidth="1"/>
    <col min="13323" max="13323" width="90.140625" style="179" customWidth="1"/>
    <col min="13324" max="13326" width="11.42578125" style="179"/>
    <col min="13327" max="13327" width="19.28515625" style="179" customWidth="1"/>
    <col min="13328" max="13328" width="13.85546875" style="179" customWidth="1"/>
    <col min="13329" max="13330" width="11.42578125" style="179"/>
    <col min="13331" max="13331" width="16.85546875" style="179" customWidth="1"/>
    <col min="13332" max="13568" width="11.42578125" style="179"/>
    <col min="13569" max="13569" width="9.140625" style="179" customWidth="1"/>
    <col min="13570" max="13570" width="44.5703125" style="179" customWidth="1"/>
    <col min="13571" max="13572" width="12" style="179" customWidth="1"/>
    <col min="13573" max="13573" width="11.5703125" style="179" customWidth="1"/>
    <col min="13574" max="13575" width="13.140625" style="179" customWidth="1"/>
    <col min="13576" max="13576" width="11.42578125" style="179" customWidth="1"/>
    <col min="13577" max="13577" width="12" style="179" customWidth="1"/>
    <col min="13578" max="13578" width="10.42578125" style="179" customWidth="1"/>
    <col min="13579" max="13579" width="90.140625" style="179" customWidth="1"/>
    <col min="13580" max="13582" width="11.42578125" style="179"/>
    <col min="13583" max="13583" width="19.28515625" style="179" customWidth="1"/>
    <col min="13584" max="13584" width="13.85546875" style="179" customWidth="1"/>
    <col min="13585" max="13586" width="11.42578125" style="179"/>
    <col min="13587" max="13587" width="16.85546875" style="179" customWidth="1"/>
    <col min="13588" max="13824" width="11.42578125" style="179"/>
    <col min="13825" max="13825" width="9.140625" style="179" customWidth="1"/>
    <col min="13826" max="13826" width="44.5703125" style="179" customWidth="1"/>
    <col min="13827" max="13828" width="12" style="179" customWidth="1"/>
    <col min="13829" max="13829" width="11.5703125" style="179" customWidth="1"/>
    <col min="13830" max="13831" width="13.140625" style="179" customWidth="1"/>
    <col min="13832" max="13832" width="11.42578125" style="179" customWidth="1"/>
    <col min="13833" max="13833" width="12" style="179" customWidth="1"/>
    <col min="13834" max="13834" width="10.42578125" style="179" customWidth="1"/>
    <col min="13835" max="13835" width="90.140625" style="179" customWidth="1"/>
    <col min="13836" max="13838" width="11.42578125" style="179"/>
    <col min="13839" max="13839" width="19.28515625" style="179" customWidth="1"/>
    <col min="13840" max="13840" width="13.85546875" style="179" customWidth="1"/>
    <col min="13841" max="13842" width="11.42578125" style="179"/>
    <col min="13843" max="13843" width="16.85546875" style="179" customWidth="1"/>
    <col min="13844" max="14080" width="11.42578125" style="179"/>
    <col min="14081" max="14081" width="9.140625" style="179" customWidth="1"/>
    <col min="14082" max="14082" width="44.5703125" style="179" customWidth="1"/>
    <col min="14083" max="14084" width="12" style="179" customWidth="1"/>
    <col min="14085" max="14085" width="11.5703125" style="179" customWidth="1"/>
    <col min="14086" max="14087" width="13.140625" style="179" customWidth="1"/>
    <col min="14088" max="14088" width="11.42578125" style="179" customWidth="1"/>
    <col min="14089" max="14089" width="12" style="179" customWidth="1"/>
    <col min="14090" max="14090" width="10.42578125" style="179" customWidth="1"/>
    <col min="14091" max="14091" width="90.140625" style="179" customWidth="1"/>
    <col min="14092" max="14094" width="11.42578125" style="179"/>
    <col min="14095" max="14095" width="19.28515625" style="179" customWidth="1"/>
    <col min="14096" max="14096" width="13.85546875" style="179" customWidth="1"/>
    <col min="14097" max="14098" width="11.42578125" style="179"/>
    <col min="14099" max="14099" width="16.85546875" style="179" customWidth="1"/>
    <col min="14100" max="14336" width="11.42578125" style="179"/>
    <col min="14337" max="14337" width="9.140625" style="179" customWidth="1"/>
    <col min="14338" max="14338" width="44.5703125" style="179" customWidth="1"/>
    <col min="14339" max="14340" width="12" style="179" customWidth="1"/>
    <col min="14341" max="14341" width="11.5703125" style="179" customWidth="1"/>
    <col min="14342" max="14343" width="13.140625" style="179" customWidth="1"/>
    <col min="14344" max="14344" width="11.42578125" style="179" customWidth="1"/>
    <col min="14345" max="14345" width="12" style="179" customWidth="1"/>
    <col min="14346" max="14346" width="10.42578125" style="179" customWidth="1"/>
    <col min="14347" max="14347" width="90.140625" style="179" customWidth="1"/>
    <col min="14348" max="14350" width="11.42578125" style="179"/>
    <col min="14351" max="14351" width="19.28515625" style="179" customWidth="1"/>
    <col min="14352" max="14352" width="13.85546875" style="179" customWidth="1"/>
    <col min="14353" max="14354" width="11.42578125" style="179"/>
    <col min="14355" max="14355" width="16.85546875" style="179" customWidth="1"/>
    <col min="14356" max="14592" width="11.42578125" style="179"/>
    <col min="14593" max="14593" width="9.140625" style="179" customWidth="1"/>
    <col min="14594" max="14594" width="44.5703125" style="179" customWidth="1"/>
    <col min="14595" max="14596" width="12" style="179" customWidth="1"/>
    <col min="14597" max="14597" width="11.5703125" style="179" customWidth="1"/>
    <col min="14598" max="14599" width="13.140625" style="179" customWidth="1"/>
    <col min="14600" max="14600" width="11.42578125" style="179" customWidth="1"/>
    <col min="14601" max="14601" width="12" style="179" customWidth="1"/>
    <col min="14602" max="14602" width="10.42578125" style="179" customWidth="1"/>
    <col min="14603" max="14603" width="90.140625" style="179" customWidth="1"/>
    <col min="14604" max="14606" width="11.42578125" style="179"/>
    <col min="14607" max="14607" width="19.28515625" style="179" customWidth="1"/>
    <col min="14608" max="14608" width="13.85546875" style="179" customWidth="1"/>
    <col min="14609" max="14610" width="11.42578125" style="179"/>
    <col min="14611" max="14611" width="16.85546875" style="179" customWidth="1"/>
    <col min="14612" max="14848" width="11.42578125" style="179"/>
    <col min="14849" max="14849" width="9.140625" style="179" customWidth="1"/>
    <col min="14850" max="14850" width="44.5703125" style="179" customWidth="1"/>
    <col min="14851" max="14852" width="12" style="179" customWidth="1"/>
    <col min="14853" max="14853" width="11.5703125" style="179" customWidth="1"/>
    <col min="14854" max="14855" width="13.140625" style="179" customWidth="1"/>
    <col min="14856" max="14856" width="11.42578125" style="179" customWidth="1"/>
    <col min="14857" max="14857" width="12" style="179" customWidth="1"/>
    <col min="14858" max="14858" width="10.42578125" style="179" customWidth="1"/>
    <col min="14859" max="14859" width="90.140625" style="179" customWidth="1"/>
    <col min="14860" max="14862" width="11.42578125" style="179"/>
    <col min="14863" max="14863" width="19.28515625" style="179" customWidth="1"/>
    <col min="14864" max="14864" width="13.85546875" style="179" customWidth="1"/>
    <col min="14865" max="14866" width="11.42578125" style="179"/>
    <col min="14867" max="14867" width="16.85546875" style="179" customWidth="1"/>
    <col min="14868" max="15104" width="11.42578125" style="179"/>
    <col min="15105" max="15105" width="9.140625" style="179" customWidth="1"/>
    <col min="15106" max="15106" width="44.5703125" style="179" customWidth="1"/>
    <col min="15107" max="15108" width="12" style="179" customWidth="1"/>
    <col min="15109" max="15109" width="11.5703125" style="179" customWidth="1"/>
    <col min="15110" max="15111" width="13.140625" style="179" customWidth="1"/>
    <col min="15112" max="15112" width="11.42578125" style="179" customWidth="1"/>
    <col min="15113" max="15113" width="12" style="179" customWidth="1"/>
    <col min="15114" max="15114" width="10.42578125" style="179" customWidth="1"/>
    <col min="15115" max="15115" width="90.140625" style="179" customWidth="1"/>
    <col min="15116" max="15118" width="11.42578125" style="179"/>
    <col min="15119" max="15119" width="19.28515625" style="179" customWidth="1"/>
    <col min="15120" max="15120" width="13.85546875" style="179" customWidth="1"/>
    <col min="15121" max="15122" width="11.42578125" style="179"/>
    <col min="15123" max="15123" width="16.85546875" style="179" customWidth="1"/>
    <col min="15124" max="15360" width="11.42578125" style="179"/>
    <col min="15361" max="15361" width="9.140625" style="179" customWidth="1"/>
    <col min="15362" max="15362" width="44.5703125" style="179" customWidth="1"/>
    <col min="15363" max="15364" width="12" style="179" customWidth="1"/>
    <col min="15365" max="15365" width="11.5703125" style="179" customWidth="1"/>
    <col min="15366" max="15367" width="13.140625" style="179" customWidth="1"/>
    <col min="15368" max="15368" width="11.42578125" style="179" customWidth="1"/>
    <col min="15369" max="15369" width="12" style="179" customWidth="1"/>
    <col min="15370" max="15370" width="10.42578125" style="179" customWidth="1"/>
    <col min="15371" max="15371" width="90.140625" style="179" customWidth="1"/>
    <col min="15372" max="15374" width="11.42578125" style="179"/>
    <col min="15375" max="15375" width="19.28515625" style="179" customWidth="1"/>
    <col min="15376" max="15376" width="13.85546875" style="179" customWidth="1"/>
    <col min="15377" max="15378" width="11.42578125" style="179"/>
    <col min="15379" max="15379" width="16.85546875" style="179" customWidth="1"/>
    <col min="15380" max="15616" width="11.42578125" style="179"/>
    <col min="15617" max="15617" width="9.140625" style="179" customWidth="1"/>
    <col min="15618" max="15618" width="44.5703125" style="179" customWidth="1"/>
    <col min="15619" max="15620" width="12" style="179" customWidth="1"/>
    <col min="15621" max="15621" width="11.5703125" style="179" customWidth="1"/>
    <col min="15622" max="15623" width="13.140625" style="179" customWidth="1"/>
    <col min="15624" max="15624" width="11.42578125" style="179" customWidth="1"/>
    <col min="15625" max="15625" width="12" style="179" customWidth="1"/>
    <col min="15626" max="15626" width="10.42578125" style="179" customWidth="1"/>
    <col min="15627" max="15627" width="90.140625" style="179" customWidth="1"/>
    <col min="15628" max="15630" width="11.42578125" style="179"/>
    <col min="15631" max="15631" width="19.28515625" style="179" customWidth="1"/>
    <col min="15632" max="15632" width="13.85546875" style="179" customWidth="1"/>
    <col min="15633" max="15634" width="11.42578125" style="179"/>
    <col min="15635" max="15635" width="16.85546875" style="179" customWidth="1"/>
    <col min="15636" max="15872" width="11.42578125" style="179"/>
    <col min="15873" max="15873" width="9.140625" style="179" customWidth="1"/>
    <col min="15874" max="15874" width="44.5703125" style="179" customWidth="1"/>
    <col min="15875" max="15876" width="12" style="179" customWidth="1"/>
    <col min="15877" max="15877" width="11.5703125" style="179" customWidth="1"/>
    <col min="15878" max="15879" width="13.140625" style="179" customWidth="1"/>
    <col min="15880" max="15880" width="11.42578125" style="179" customWidth="1"/>
    <col min="15881" max="15881" width="12" style="179" customWidth="1"/>
    <col min="15882" max="15882" width="10.42578125" style="179" customWidth="1"/>
    <col min="15883" max="15883" width="90.140625" style="179" customWidth="1"/>
    <col min="15884" max="15886" width="11.42578125" style="179"/>
    <col min="15887" max="15887" width="19.28515625" style="179" customWidth="1"/>
    <col min="15888" max="15888" width="13.85546875" style="179" customWidth="1"/>
    <col min="15889" max="15890" width="11.42578125" style="179"/>
    <col min="15891" max="15891" width="16.85546875" style="179" customWidth="1"/>
    <col min="15892" max="16128" width="11.42578125" style="179"/>
    <col min="16129" max="16129" width="9.140625" style="179" customWidth="1"/>
    <col min="16130" max="16130" width="44.5703125" style="179" customWidth="1"/>
    <col min="16131" max="16132" width="12" style="179" customWidth="1"/>
    <col min="16133" max="16133" width="11.5703125" style="179" customWidth="1"/>
    <col min="16134" max="16135" width="13.140625" style="179" customWidth="1"/>
    <col min="16136" max="16136" width="11.42578125" style="179" customWidth="1"/>
    <col min="16137" max="16137" width="12" style="179" customWidth="1"/>
    <col min="16138" max="16138" width="10.42578125" style="179" customWidth="1"/>
    <col min="16139" max="16139" width="90.140625" style="179" customWidth="1"/>
    <col min="16140" max="16142" width="11.42578125" style="179"/>
    <col min="16143" max="16143" width="19.28515625" style="179" customWidth="1"/>
    <col min="16144" max="16144" width="13.85546875" style="179" customWidth="1"/>
    <col min="16145" max="16146" width="11.42578125" style="179"/>
    <col min="16147" max="16147" width="16.85546875" style="179" customWidth="1"/>
    <col min="16148" max="16384" width="11.42578125" style="179"/>
  </cols>
  <sheetData>
    <row r="1" spans="1:11" s="24" customFormat="1" ht="17.100000000000001" customHeight="1" x14ac:dyDescent="0.3">
      <c r="A1" s="19"/>
      <c r="B1" s="20"/>
      <c r="C1" s="21"/>
      <c r="D1" s="21"/>
      <c r="E1" s="21"/>
      <c r="F1" s="21"/>
      <c r="G1" s="22"/>
      <c r="H1" s="21"/>
      <c r="I1" s="21"/>
      <c r="J1" s="21"/>
      <c r="K1" s="23"/>
    </row>
    <row r="2" spans="1:11" s="31" customFormat="1" ht="20.25" customHeight="1" x14ac:dyDescent="0.3">
      <c r="A2" s="25" t="s">
        <v>51</v>
      </c>
      <c r="B2" s="26" t="s">
        <v>52</v>
      </c>
      <c r="C2" s="27"/>
      <c r="D2" s="27"/>
      <c r="E2" s="28"/>
      <c r="F2" s="28"/>
      <c r="G2" s="29"/>
      <c r="H2" s="28"/>
      <c r="I2" s="28"/>
      <c r="J2" s="28"/>
      <c r="K2" s="30" t="s">
        <v>53</v>
      </c>
    </row>
    <row r="3" spans="1:11" s="31" customFormat="1" ht="13.5" customHeight="1" x14ac:dyDescent="0.3">
      <c r="A3" s="32"/>
      <c r="B3" s="33"/>
      <c r="C3" s="27"/>
      <c r="D3" s="27"/>
      <c r="E3" s="28"/>
      <c r="F3" s="28"/>
      <c r="G3" s="29"/>
      <c r="H3" s="28"/>
      <c r="I3" s="28"/>
      <c r="J3" s="28"/>
      <c r="K3" s="34"/>
    </row>
    <row r="4" spans="1:11" s="31" customFormat="1" ht="13.5" customHeight="1" x14ac:dyDescent="0.3">
      <c r="A4" s="32"/>
      <c r="B4" s="33"/>
      <c r="C4" s="27"/>
      <c r="D4" s="27"/>
      <c r="E4" s="28"/>
      <c r="F4" s="28"/>
      <c r="G4" s="29"/>
      <c r="H4" s="28"/>
      <c r="I4" s="35"/>
      <c r="J4" s="28"/>
      <c r="K4" s="34"/>
    </row>
    <row r="5" spans="1:11" s="31" customFormat="1" ht="31.5" customHeight="1" x14ac:dyDescent="0.3">
      <c r="A5" s="25" t="s">
        <v>54</v>
      </c>
      <c r="B5" s="26" t="s">
        <v>55</v>
      </c>
      <c r="C5" s="27"/>
      <c r="D5" s="27"/>
      <c r="E5" s="28"/>
      <c r="F5" s="28"/>
      <c r="G5" s="36"/>
      <c r="H5" s="37">
        <f>H6+H7+H8</f>
        <v>346000</v>
      </c>
      <c r="I5" s="38"/>
      <c r="J5" s="39"/>
      <c r="K5" s="30"/>
    </row>
    <row r="6" spans="1:11" s="31" customFormat="1" ht="31.5" customHeight="1" x14ac:dyDescent="0.3">
      <c r="A6" s="32"/>
      <c r="B6" s="40"/>
      <c r="C6" s="28"/>
      <c r="D6" s="28"/>
      <c r="E6" s="28"/>
      <c r="F6" s="28"/>
      <c r="G6" s="41" t="s">
        <v>47</v>
      </c>
      <c r="H6" s="37">
        <f>SUMIF($G$14:$G$65,"=TOTAL",$F$14:$F$65)</f>
        <v>115200</v>
      </c>
      <c r="I6" s="42"/>
      <c r="J6" s="43">
        <f>IF(H$5=0," ",H6/H$5)</f>
        <v>0.33294797687861272</v>
      </c>
      <c r="K6" s="44">
        <f>ABS(H6-H7)</f>
        <v>200</v>
      </c>
    </row>
    <row r="7" spans="1:11" s="31" customFormat="1" ht="31.5" customHeight="1" x14ac:dyDescent="0.3">
      <c r="A7" s="45" t="s">
        <v>56</v>
      </c>
      <c r="B7" s="40"/>
      <c r="C7" s="28"/>
      <c r="D7" s="28"/>
      <c r="E7" s="28"/>
      <c r="F7" s="28"/>
      <c r="G7" s="41" t="s">
        <v>48</v>
      </c>
      <c r="H7" s="37">
        <f>SUMIF($G$14:$G$65,"=ENGEN",$F$14:$F$65)</f>
        <v>115400</v>
      </c>
      <c r="I7" s="46"/>
      <c r="J7" s="43">
        <f>IF(H$5=0," ",H7/H$5)</f>
        <v>0.33352601156069367</v>
      </c>
      <c r="K7" s="44">
        <f>ABS(H7-H8)</f>
        <v>0</v>
      </c>
    </row>
    <row r="8" spans="1:11" s="31" customFormat="1" ht="31.5" customHeight="1" x14ac:dyDescent="0.3">
      <c r="A8" s="32"/>
      <c r="B8" s="40"/>
      <c r="C8" s="28"/>
      <c r="D8" s="28"/>
      <c r="E8" s="28"/>
      <c r="F8" s="28"/>
      <c r="G8" s="41" t="s">
        <v>49</v>
      </c>
      <c r="H8" s="37">
        <f>SUMIF($G$14:$G$65,"=COBIL",$F$14:$F$65)</f>
        <v>115400</v>
      </c>
      <c r="I8" s="47"/>
      <c r="J8" s="43">
        <f>IF(H$5=0," ",H8/H$5)</f>
        <v>0.33352601156069367</v>
      </c>
      <c r="K8" s="44">
        <f>ABS(H8-H6)</f>
        <v>200</v>
      </c>
    </row>
    <row r="9" spans="1:11" s="31" customFormat="1" ht="18" customHeight="1" x14ac:dyDescent="0.3">
      <c r="A9" s="48" t="s">
        <v>57</v>
      </c>
      <c r="B9" s="40"/>
      <c r="C9" s="28"/>
      <c r="D9" s="28"/>
      <c r="E9" s="28"/>
      <c r="F9" s="28"/>
      <c r="G9" s="29"/>
      <c r="H9" s="28"/>
      <c r="I9" s="28"/>
      <c r="J9" s="28"/>
      <c r="K9" s="28"/>
    </row>
    <row r="10" spans="1:11" s="31" customFormat="1" ht="18" customHeight="1" x14ac:dyDescent="0.3">
      <c r="A10" s="49" t="s">
        <v>58</v>
      </c>
      <c r="B10" s="40"/>
      <c r="C10" s="28"/>
      <c r="D10" s="28"/>
      <c r="E10" s="28"/>
      <c r="F10" s="28"/>
      <c r="G10" s="29"/>
      <c r="H10" s="50">
        <f>H5/3</f>
        <v>115333.33333333333</v>
      </c>
      <c r="I10" s="28"/>
      <c r="J10" s="28">
        <v>32789</v>
      </c>
      <c r="K10" s="28"/>
    </row>
    <row r="11" spans="1:11" s="31" customFormat="1" ht="17.100000000000001" customHeight="1" thickBot="1" x14ac:dyDescent="0.4">
      <c r="A11" s="51"/>
      <c r="B11" s="52"/>
      <c r="C11" s="53"/>
      <c r="D11" s="53"/>
      <c r="E11" s="53"/>
      <c r="F11" s="53"/>
      <c r="G11" s="54"/>
      <c r="H11" s="53"/>
      <c r="I11" s="53"/>
      <c r="J11" s="53"/>
      <c r="K11" s="53"/>
    </row>
    <row r="12" spans="1:11" s="24" customFormat="1" ht="23.25" customHeight="1" thickBot="1" x14ac:dyDescent="0.35">
      <c r="A12" s="55" t="s">
        <v>59</v>
      </c>
      <c r="B12" s="56" t="s">
        <v>60</v>
      </c>
      <c r="C12" s="191" t="s">
        <v>61</v>
      </c>
      <c r="D12" s="192"/>
      <c r="E12" s="192"/>
      <c r="F12" s="192"/>
      <c r="G12" s="193"/>
      <c r="H12" s="191" t="s">
        <v>62</v>
      </c>
      <c r="I12" s="192"/>
      <c r="J12" s="193"/>
      <c r="K12" s="57"/>
    </row>
    <row r="13" spans="1:11" s="24" customFormat="1" ht="50.1" customHeight="1" thickBot="1" x14ac:dyDescent="0.35">
      <c r="A13" s="58"/>
      <c r="B13" s="59"/>
      <c r="C13" s="60" t="s">
        <v>63</v>
      </c>
      <c r="D13" s="61" t="s">
        <v>64</v>
      </c>
      <c r="E13" s="62" t="s">
        <v>65</v>
      </c>
      <c r="F13" s="62" t="s">
        <v>66</v>
      </c>
      <c r="G13" s="63" t="s">
        <v>67</v>
      </c>
      <c r="H13" s="64" t="s">
        <v>63</v>
      </c>
      <c r="I13" s="65" t="s">
        <v>65</v>
      </c>
      <c r="J13" s="66" t="s">
        <v>66</v>
      </c>
      <c r="K13" s="67" t="s">
        <v>68</v>
      </c>
    </row>
    <row r="14" spans="1:11" s="77" customFormat="1" ht="24.95" customHeight="1" x14ac:dyDescent="0.3">
      <c r="A14" s="68">
        <v>1</v>
      </c>
      <c r="B14" s="69" t="s">
        <v>0</v>
      </c>
      <c r="C14" s="70">
        <v>2000</v>
      </c>
      <c r="D14" s="71"/>
      <c r="E14" s="72">
        <v>1003</v>
      </c>
      <c r="F14" s="73">
        <v>1000</v>
      </c>
      <c r="G14" s="188" t="str">
        <f t="array" ref="G14:G62">TRANSPOSE(Feuil3!B14:AX14)</f>
        <v>TOTAL</v>
      </c>
      <c r="H14" s="74"/>
      <c r="I14" s="75"/>
      <c r="J14" s="71"/>
      <c r="K14" s="76"/>
    </row>
    <row r="15" spans="1:11" s="77" customFormat="1" ht="24.95" customHeight="1" x14ac:dyDescent="0.3">
      <c r="A15" s="78">
        <v>2</v>
      </c>
      <c r="B15" s="79" t="s">
        <v>1</v>
      </c>
      <c r="C15" s="80">
        <v>4000</v>
      </c>
      <c r="D15" s="81">
        <v>3600</v>
      </c>
      <c r="E15" s="82">
        <v>140</v>
      </c>
      <c r="F15" s="83">
        <v>3800</v>
      </c>
      <c r="G15" s="188" t="str">
        <v>TOTAL</v>
      </c>
      <c r="H15" s="74"/>
      <c r="I15" s="84"/>
      <c r="J15" s="81"/>
      <c r="K15" s="85" t="s">
        <v>69</v>
      </c>
    </row>
    <row r="16" spans="1:11" s="77" customFormat="1" ht="24.95" customHeight="1" x14ac:dyDescent="0.3">
      <c r="A16" s="78">
        <f>+A15+1</f>
        <v>3</v>
      </c>
      <c r="B16" s="79" t="s">
        <v>2</v>
      </c>
      <c r="C16" s="80">
        <v>3000</v>
      </c>
      <c r="D16" s="81">
        <v>2200</v>
      </c>
      <c r="E16" s="82">
        <v>0</v>
      </c>
      <c r="F16" s="86">
        <v>2400</v>
      </c>
      <c r="G16" s="188" t="str">
        <v>TOTAL</v>
      </c>
      <c r="H16" s="74"/>
      <c r="I16" s="84"/>
      <c r="J16" s="81"/>
      <c r="K16" s="85" t="s">
        <v>70</v>
      </c>
    </row>
    <row r="17" spans="1:14" s="77" customFormat="1" ht="24.95" customHeight="1" x14ac:dyDescent="0.3">
      <c r="A17" s="78">
        <f>+A16+1</f>
        <v>4</v>
      </c>
      <c r="B17" s="87" t="s">
        <v>3</v>
      </c>
      <c r="C17" s="88">
        <v>1000</v>
      </c>
      <c r="D17" s="89">
        <v>800</v>
      </c>
      <c r="E17" s="82">
        <v>0</v>
      </c>
      <c r="F17" s="83">
        <v>800</v>
      </c>
      <c r="G17" s="188" t="str">
        <v>TOTAL</v>
      </c>
      <c r="H17" s="74"/>
      <c r="I17" s="84"/>
      <c r="J17" s="81"/>
      <c r="K17" s="90"/>
    </row>
    <row r="18" spans="1:14" s="77" customFormat="1" ht="24.95" customHeight="1" x14ac:dyDescent="0.3">
      <c r="A18" s="78">
        <f>+A17+1</f>
        <v>5</v>
      </c>
      <c r="B18" s="79" t="s">
        <v>4</v>
      </c>
      <c r="C18" s="80">
        <v>1400</v>
      </c>
      <c r="D18" s="81">
        <v>1000</v>
      </c>
      <c r="E18" s="82">
        <v>59</v>
      </c>
      <c r="F18" s="83">
        <v>1000</v>
      </c>
      <c r="G18" s="188" t="str">
        <v>ENGEN</v>
      </c>
      <c r="H18" s="74"/>
      <c r="I18" s="84">
        <v>0</v>
      </c>
      <c r="J18" s="81">
        <v>200</v>
      </c>
      <c r="K18" s="91" t="s">
        <v>71</v>
      </c>
    </row>
    <row r="19" spans="1:14" s="77" customFormat="1" ht="24.95" customHeight="1" x14ac:dyDescent="0.3">
      <c r="A19" s="78">
        <f t="shared" ref="A19:A62" si="0">+A18+1</f>
        <v>6</v>
      </c>
      <c r="B19" s="79" t="s">
        <v>5</v>
      </c>
      <c r="C19" s="80">
        <v>800</v>
      </c>
      <c r="D19" s="81">
        <v>600</v>
      </c>
      <c r="E19" s="82">
        <v>374</v>
      </c>
      <c r="F19" s="83">
        <v>600</v>
      </c>
      <c r="G19" s="188" t="str">
        <v>ENGEN</v>
      </c>
      <c r="H19" s="74"/>
      <c r="I19" s="92">
        <v>0</v>
      </c>
      <c r="J19" s="81">
        <v>200</v>
      </c>
      <c r="K19" s="93" t="s">
        <v>72</v>
      </c>
    </row>
    <row r="20" spans="1:14" s="77" customFormat="1" ht="24.95" customHeight="1" x14ac:dyDescent="0.3">
      <c r="A20" s="78">
        <f t="shared" si="0"/>
        <v>7</v>
      </c>
      <c r="B20" s="79" t="s">
        <v>6</v>
      </c>
      <c r="C20" s="80">
        <v>21000</v>
      </c>
      <c r="D20" s="81"/>
      <c r="E20" s="82">
        <v>2301</v>
      </c>
      <c r="F20" s="83">
        <v>14000</v>
      </c>
      <c r="G20" s="188" t="str">
        <v>TOTAL</v>
      </c>
      <c r="H20" s="74"/>
      <c r="I20" s="92">
        <v>0</v>
      </c>
      <c r="J20" s="81">
        <v>800</v>
      </c>
      <c r="K20" s="85" t="s">
        <v>73</v>
      </c>
    </row>
    <row r="21" spans="1:14" s="77" customFormat="1" ht="24.95" customHeight="1" x14ac:dyDescent="0.3">
      <c r="A21" s="78">
        <f t="shared" si="0"/>
        <v>8</v>
      </c>
      <c r="B21" s="79" t="s">
        <v>7</v>
      </c>
      <c r="C21" s="80">
        <v>81000</v>
      </c>
      <c r="D21" s="81"/>
      <c r="E21" s="82">
        <v>0</v>
      </c>
      <c r="F21" s="94">
        <v>76000</v>
      </c>
      <c r="G21" s="188" t="str">
        <v>COBIL</v>
      </c>
      <c r="H21" s="74"/>
      <c r="I21" s="84"/>
      <c r="J21" s="81"/>
      <c r="K21" s="85" t="s">
        <v>74</v>
      </c>
    </row>
    <row r="22" spans="1:14" s="77" customFormat="1" ht="34.5" customHeight="1" x14ac:dyDescent="0.3">
      <c r="A22" s="78">
        <f t="shared" si="0"/>
        <v>9</v>
      </c>
      <c r="B22" s="79" t="s">
        <v>8</v>
      </c>
      <c r="C22" s="80">
        <v>600</v>
      </c>
      <c r="D22" s="81"/>
      <c r="E22" s="82">
        <v>273</v>
      </c>
      <c r="F22" s="83">
        <v>200</v>
      </c>
      <c r="G22" s="188" t="str">
        <v>TOTAL</v>
      </c>
      <c r="H22" s="74"/>
      <c r="I22" s="84"/>
      <c r="J22" s="81"/>
      <c r="K22" s="93"/>
    </row>
    <row r="23" spans="1:14" s="77" customFormat="1" ht="25.5" customHeight="1" x14ac:dyDescent="0.3">
      <c r="A23" s="78">
        <f t="shared" si="0"/>
        <v>10</v>
      </c>
      <c r="B23" s="79" t="s">
        <v>9</v>
      </c>
      <c r="C23" s="80">
        <v>600</v>
      </c>
      <c r="D23" s="81"/>
      <c r="E23" s="82">
        <v>525</v>
      </c>
      <c r="F23" s="83">
        <v>0</v>
      </c>
      <c r="G23" s="188" t="str">
        <v/>
      </c>
      <c r="H23" s="74"/>
      <c r="I23" s="84"/>
      <c r="J23" s="81"/>
      <c r="K23" s="85" t="s">
        <v>75</v>
      </c>
      <c r="N23" s="95"/>
    </row>
    <row r="24" spans="1:14" s="77" customFormat="1" ht="24.95" customHeight="1" x14ac:dyDescent="0.3">
      <c r="A24" s="78">
        <f t="shared" si="0"/>
        <v>11</v>
      </c>
      <c r="B24" s="79" t="s">
        <v>10</v>
      </c>
      <c r="C24" s="80">
        <v>1200</v>
      </c>
      <c r="D24" s="81">
        <v>1000</v>
      </c>
      <c r="E24" s="82">
        <v>0</v>
      </c>
      <c r="F24" s="83">
        <v>1000</v>
      </c>
      <c r="G24" s="188" t="str">
        <v>TOTAL</v>
      </c>
      <c r="H24" s="74"/>
      <c r="I24" s="84">
        <v>0</v>
      </c>
      <c r="J24" s="81">
        <v>200</v>
      </c>
      <c r="K24" s="85" t="s">
        <v>76</v>
      </c>
    </row>
    <row r="25" spans="1:14" s="77" customFormat="1" ht="24.95" customHeight="1" x14ac:dyDescent="0.3">
      <c r="A25" s="78">
        <f t="shared" si="0"/>
        <v>12</v>
      </c>
      <c r="B25" s="79" t="s">
        <v>11</v>
      </c>
      <c r="C25" s="80">
        <v>200</v>
      </c>
      <c r="D25" s="81"/>
      <c r="E25" s="82">
        <v>0</v>
      </c>
      <c r="F25" s="83">
        <v>200</v>
      </c>
      <c r="G25" s="188" t="str">
        <v>TOTAL</v>
      </c>
      <c r="H25" s="74"/>
      <c r="I25" s="84"/>
      <c r="J25" s="81"/>
      <c r="K25" s="85" t="s">
        <v>77</v>
      </c>
    </row>
    <row r="26" spans="1:14" s="77" customFormat="1" ht="24.95" customHeight="1" x14ac:dyDescent="0.3">
      <c r="A26" s="78">
        <f t="shared" si="0"/>
        <v>13</v>
      </c>
      <c r="B26" s="79" t="s">
        <v>12</v>
      </c>
      <c r="C26" s="96">
        <v>1000</v>
      </c>
      <c r="D26" s="97"/>
      <c r="E26" s="98">
        <v>30</v>
      </c>
      <c r="F26" s="83">
        <v>1000</v>
      </c>
      <c r="G26" s="188" t="str">
        <v>ENGEN</v>
      </c>
      <c r="H26" s="74"/>
      <c r="I26" s="84"/>
      <c r="J26" s="81"/>
      <c r="K26" s="90"/>
    </row>
    <row r="27" spans="1:14" s="77" customFormat="1" ht="24.95" customHeight="1" x14ac:dyDescent="0.3">
      <c r="A27" s="78">
        <f t="shared" si="0"/>
        <v>14</v>
      </c>
      <c r="B27" s="79" t="s">
        <v>13</v>
      </c>
      <c r="C27" s="80">
        <v>1000</v>
      </c>
      <c r="D27" s="81">
        <v>800</v>
      </c>
      <c r="E27" s="82">
        <v>50</v>
      </c>
      <c r="F27" s="83">
        <v>1200</v>
      </c>
      <c r="G27" s="188" t="str">
        <v>ENGEN</v>
      </c>
      <c r="H27" s="74"/>
      <c r="I27" s="84"/>
      <c r="J27" s="81"/>
      <c r="K27" s="99" t="s">
        <v>78</v>
      </c>
    </row>
    <row r="28" spans="1:14" s="77" customFormat="1" ht="24.95" customHeight="1" x14ac:dyDescent="0.3">
      <c r="A28" s="78">
        <f t="shared" si="0"/>
        <v>15</v>
      </c>
      <c r="B28" s="79" t="s">
        <v>14</v>
      </c>
      <c r="C28" s="100">
        <v>1600</v>
      </c>
      <c r="D28" s="101">
        <v>1200</v>
      </c>
      <c r="E28" s="82">
        <v>206</v>
      </c>
      <c r="F28" s="83">
        <v>1000</v>
      </c>
      <c r="G28" s="188" t="str">
        <v>TOTAL</v>
      </c>
      <c r="H28" s="74"/>
      <c r="I28" s="84"/>
      <c r="J28" s="81"/>
      <c r="K28" s="85"/>
    </row>
    <row r="29" spans="1:14" s="77" customFormat="1" ht="24.95" customHeight="1" x14ac:dyDescent="0.3">
      <c r="A29" s="78">
        <f t="shared" si="0"/>
        <v>16</v>
      </c>
      <c r="B29" s="79" t="s">
        <v>15</v>
      </c>
      <c r="C29" s="100">
        <v>3600</v>
      </c>
      <c r="D29" s="101"/>
      <c r="E29" s="82">
        <v>33</v>
      </c>
      <c r="F29" s="83">
        <v>3600</v>
      </c>
      <c r="G29" s="188" t="str">
        <v>TOTAL</v>
      </c>
      <c r="H29" s="74"/>
      <c r="I29" s="84"/>
      <c r="J29" s="81"/>
      <c r="K29" s="85"/>
    </row>
    <row r="30" spans="1:14" s="77" customFormat="1" ht="24.95" customHeight="1" x14ac:dyDescent="0.3">
      <c r="A30" s="78">
        <f t="shared" si="0"/>
        <v>17</v>
      </c>
      <c r="B30" s="79" t="s">
        <v>16</v>
      </c>
      <c r="C30" s="80">
        <v>4000</v>
      </c>
      <c r="D30" s="81"/>
      <c r="E30" s="82">
        <v>9163</v>
      </c>
      <c r="F30" s="83">
        <v>0</v>
      </c>
      <c r="G30" s="188" t="str">
        <v/>
      </c>
      <c r="H30" s="74"/>
      <c r="I30" s="84"/>
      <c r="J30" s="81"/>
      <c r="K30" s="85" t="s">
        <v>79</v>
      </c>
    </row>
    <row r="31" spans="1:14" s="77" customFormat="1" ht="24.95" customHeight="1" x14ac:dyDescent="0.3">
      <c r="A31" s="78">
        <f t="shared" si="0"/>
        <v>18</v>
      </c>
      <c r="B31" s="79" t="s">
        <v>17</v>
      </c>
      <c r="C31" s="88">
        <v>4400</v>
      </c>
      <c r="D31" s="89"/>
      <c r="E31" s="82">
        <v>50</v>
      </c>
      <c r="F31" s="83">
        <v>4400</v>
      </c>
      <c r="G31" s="188" t="str">
        <v>TOTAL</v>
      </c>
      <c r="H31" s="74"/>
      <c r="I31" s="84"/>
      <c r="J31" s="81"/>
      <c r="K31" s="85"/>
    </row>
    <row r="32" spans="1:14" s="77" customFormat="1" ht="24.95" customHeight="1" x14ac:dyDescent="0.3">
      <c r="A32" s="78">
        <f t="shared" si="0"/>
        <v>19</v>
      </c>
      <c r="B32" s="79" t="s">
        <v>18</v>
      </c>
      <c r="C32" s="80">
        <v>12000</v>
      </c>
      <c r="D32" s="81"/>
      <c r="E32" s="82">
        <v>0</v>
      </c>
      <c r="F32" s="94">
        <v>2000</v>
      </c>
      <c r="G32" s="188" t="str">
        <v>TOTAL</v>
      </c>
      <c r="H32" s="74"/>
      <c r="I32" s="84"/>
      <c r="J32" s="81"/>
      <c r="K32" s="85" t="s">
        <v>80</v>
      </c>
      <c r="M32" s="102"/>
    </row>
    <row r="33" spans="1:11" s="77" customFormat="1" ht="24.95" customHeight="1" x14ac:dyDescent="0.3">
      <c r="A33" s="78">
        <f t="shared" si="0"/>
        <v>20</v>
      </c>
      <c r="B33" s="79" t="s">
        <v>19</v>
      </c>
      <c r="C33" s="80">
        <v>1400</v>
      </c>
      <c r="D33" s="81">
        <v>1000</v>
      </c>
      <c r="E33" s="82">
        <v>49</v>
      </c>
      <c r="F33" s="83">
        <v>1000</v>
      </c>
      <c r="G33" s="188" t="str">
        <v>ENGEN</v>
      </c>
      <c r="H33" s="74"/>
      <c r="I33" s="84"/>
      <c r="J33" s="81"/>
      <c r="K33" s="91" t="s">
        <v>81</v>
      </c>
    </row>
    <row r="34" spans="1:11" s="77" customFormat="1" ht="24.95" customHeight="1" x14ac:dyDescent="0.3">
      <c r="A34" s="78">
        <f t="shared" si="0"/>
        <v>21</v>
      </c>
      <c r="B34" s="79" t="s">
        <v>20</v>
      </c>
      <c r="C34" s="80">
        <v>1000</v>
      </c>
      <c r="D34" s="81">
        <v>800</v>
      </c>
      <c r="E34" s="82">
        <v>215</v>
      </c>
      <c r="F34" s="83">
        <v>600</v>
      </c>
      <c r="G34" s="188" t="str">
        <v>TOTAL</v>
      </c>
      <c r="H34" s="74"/>
      <c r="I34" s="84"/>
      <c r="J34" s="81"/>
      <c r="K34" s="103"/>
    </row>
    <row r="35" spans="1:11" s="77" customFormat="1" ht="24.95" customHeight="1" x14ac:dyDescent="0.3">
      <c r="A35" s="78">
        <f t="shared" si="0"/>
        <v>22</v>
      </c>
      <c r="B35" s="79" t="s">
        <v>21</v>
      </c>
      <c r="C35" s="80">
        <v>1000</v>
      </c>
      <c r="D35" s="81">
        <v>800</v>
      </c>
      <c r="E35" s="82">
        <v>200</v>
      </c>
      <c r="F35" s="83">
        <v>600</v>
      </c>
      <c r="G35" s="188" t="str">
        <v>ENGEN</v>
      </c>
      <c r="H35" s="74"/>
      <c r="I35" s="84"/>
      <c r="J35" s="81"/>
      <c r="K35" s="85"/>
    </row>
    <row r="36" spans="1:11" s="77" customFormat="1" ht="24.95" customHeight="1" x14ac:dyDescent="0.3">
      <c r="A36" s="78">
        <f t="shared" si="0"/>
        <v>23</v>
      </c>
      <c r="B36" s="79" t="s">
        <v>22</v>
      </c>
      <c r="C36" s="80">
        <v>3800</v>
      </c>
      <c r="D36" s="81"/>
      <c r="E36" s="82">
        <v>134</v>
      </c>
      <c r="F36" s="83">
        <v>3800</v>
      </c>
      <c r="G36" s="188" t="str">
        <v>ENGEN</v>
      </c>
      <c r="H36" s="74"/>
      <c r="I36" s="84"/>
      <c r="J36" s="81"/>
      <c r="K36" s="90"/>
    </row>
    <row r="37" spans="1:11" s="77" customFormat="1" ht="24.95" customHeight="1" x14ac:dyDescent="0.3">
      <c r="A37" s="78">
        <f t="shared" si="0"/>
        <v>24</v>
      </c>
      <c r="B37" s="87" t="s">
        <v>23</v>
      </c>
      <c r="C37" s="80">
        <v>2000</v>
      </c>
      <c r="D37" s="81"/>
      <c r="E37" s="82">
        <v>629</v>
      </c>
      <c r="F37" s="83">
        <v>1400</v>
      </c>
      <c r="G37" s="188" t="str">
        <v>ENGEN</v>
      </c>
      <c r="H37" s="74"/>
      <c r="I37" s="84"/>
      <c r="J37" s="81"/>
      <c r="K37" s="85"/>
    </row>
    <row r="38" spans="1:11" s="77" customFormat="1" ht="24.95" customHeight="1" x14ac:dyDescent="0.3">
      <c r="A38" s="78">
        <f t="shared" si="0"/>
        <v>25</v>
      </c>
      <c r="B38" s="79" t="s">
        <v>24</v>
      </c>
      <c r="C38" s="80">
        <v>1000</v>
      </c>
      <c r="D38" s="81">
        <v>800</v>
      </c>
      <c r="E38" s="82">
        <v>1</v>
      </c>
      <c r="F38" s="83">
        <v>800</v>
      </c>
      <c r="G38" s="188" t="str">
        <v>ENGEN</v>
      </c>
      <c r="H38" s="74"/>
      <c r="I38" s="84"/>
      <c r="J38" s="81"/>
      <c r="K38" s="91" t="s">
        <v>81</v>
      </c>
    </row>
    <row r="39" spans="1:11" s="77" customFormat="1" ht="30.75" customHeight="1" x14ac:dyDescent="0.3">
      <c r="A39" s="78">
        <f t="shared" si="0"/>
        <v>26</v>
      </c>
      <c r="B39" s="79" t="s">
        <v>25</v>
      </c>
      <c r="C39" s="80">
        <v>9100</v>
      </c>
      <c r="D39" s="81"/>
      <c r="E39" s="82">
        <v>8350</v>
      </c>
      <c r="F39" s="83">
        <v>0</v>
      </c>
      <c r="G39" s="188" t="str">
        <v/>
      </c>
      <c r="H39" s="74"/>
      <c r="I39" s="84"/>
      <c r="J39" s="81"/>
      <c r="K39" s="85" t="s">
        <v>73</v>
      </c>
    </row>
    <row r="40" spans="1:11" s="77" customFormat="1" ht="24.95" customHeight="1" x14ac:dyDescent="0.3">
      <c r="A40" s="78">
        <f t="shared" si="0"/>
        <v>27</v>
      </c>
      <c r="B40" s="79" t="s">
        <v>26</v>
      </c>
      <c r="C40" s="80">
        <v>40000</v>
      </c>
      <c r="D40" s="81"/>
      <c r="E40" s="82">
        <v>0</v>
      </c>
      <c r="F40" s="94">
        <v>40000</v>
      </c>
      <c r="G40" s="188" t="str">
        <v>ENGEN</v>
      </c>
      <c r="H40" s="74"/>
      <c r="I40" s="84"/>
      <c r="J40" s="81">
        <v>5000</v>
      </c>
      <c r="K40" s="85" t="s">
        <v>82</v>
      </c>
    </row>
    <row r="41" spans="1:11" s="77" customFormat="1" ht="24.95" customHeight="1" x14ac:dyDescent="0.3">
      <c r="A41" s="78">
        <f t="shared" si="0"/>
        <v>28</v>
      </c>
      <c r="B41" s="79" t="s">
        <v>27</v>
      </c>
      <c r="C41" s="80">
        <v>4000</v>
      </c>
      <c r="D41" s="81"/>
      <c r="E41" s="82">
        <v>226</v>
      </c>
      <c r="F41" s="83">
        <v>3800</v>
      </c>
      <c r="G41" s="188" t="str">
        <v>ENGEN</v>
      </c>
      <c r="H41" s="74"/>
      <c r="I41" s="84"/>
      <c r="J41" s="81"/>
      <c r="K41" s="85" t="s">
        <v>83</v>
      </c>
    </row>
    <row r="42" spans="1:11" s="77" customFormat="1" ht="24.95" customHeight="1" x14ac:dyDescent="0.3">
      <c r="A42" s="78">
        <f t="shared" si="0"/>
        <v>29</v>
      </c>
      <c r="B42" s="79" t="s">
        <v>28</v>
      </c>
      <c r="C42" s="80">
        <v>3000</v>
      </c>
      <c r="D42" s="81"/>
      <c r="E42" s="82">
        <v>405</v>
      </c>
      <c r="F42" s="83">
        <v>2600</v>
      </c>
      <c r="G42" s="188" t="str">
        <v>ENGEN</v>
      </c>
      <c r="H42" s="74"/>
      <c r="I42" s="84"/>
      <c r="J42" s="81"/>
      <c r="K42" s="85" t="s">
        <v>84</v>
      </c>
    </row>
    <row r="43" spans="1:11" s="77" customFormat="1" ht="24.95" customHeight="1" x14ac:dyDescent="0.3">
      <c r="A43" s="78">
        <f t="shared" si="0"/>
        <v>30</v>
      </c>
      <c r="B43" s="79" t="s">
        <v>29</v>
      </c>
      <c r="C43" s="80">
        <v>2000</v>
      </c>
      <c r="D43" s="81">
        <v>1400</v>
      </c>
      <c r="E43" s="82">
        <v>274</v>
      </c>
      <c r="F43" s="83">
        <v>1000</v>
      </c>
      <c r="G43" s="188" t="str">
        <v>ENGEN</v>
      </c>
      <c r="H43" s="74"/>
      <c r="I43" s="84"/>
      <c r="J43" s="81"/>
      <c r="K43" s="90"/>
    </row>
    <row r="44" spans="1:11" s="77" customFormat="1" ht="24.95" customHeight="1" x14ac:dyDescent="0.3">
      <c r="A44" s="78">
        <f t="shared" si="0"/>
        <v>31</v>
      </c>
      <c r="B44" s="79" t="s">
        <v>30</v>
      </c>
      <c r="C44" s="80">
        <v>600</v>
      </c>
      <c r="D44" s="81"/>
      <c r="E44" s="82">
        <v>0</v>
      </c>
      <c r="F44" s="83"/>
      <c r="G44" s="188" t="str">
        <v/>
      </c>
      <c r="H44" s="74"/>
      <c r="I44" s="84"/>
      <c r="J44" s="81"/>
      <c r="K44" s="90" t="s">
        <v>85</v>
      </c>
    </row>
    <row r="45" spans="1:11" s="77" customFormat="1" ht="24.95" customHeight="1" x14ac:dyDescent="0.3">
      <c r="A45" s="78">
        <f t="shared" si="0"/>
        <v>32</v>
      </c>
      <c r="B45" s="79" t="s">
        <v>31</v>
      </c>
      <c r="C45" s="80">
        <v>11000</v>
      </c>
      <c r="D45" s="81"/>
      <c r="E45" s="82">
        <v>0</v>
      </c>
      <c r="F45" s="83">
        <v>11000</v>
      </c>
      <c r="G45" s="188" t="str">
        <v>COBIL</v>
      </c>
      <c r="H45" s="74"/>
      <c r="I45" s="84"/>
      <c r="J45" s="81"/>
      <c r="K45" s="90" t="s">
        <v>86</v>
      </c>
    </row>
    <row r="46" spans="1:11" s="77" customFormat="1" ht="24.95" customHeight="1" x14ac:dyDescent="0.3">
      <c r="A46" s="78">
        <f t="shared" si="0"/>
        <v>33</v>
      </c>
      <c r="B46" s="79" t="s">
        <v>32</v>
      </c>
      <c r="C46" s="80">
        <v>21000</v>
      </c>
      <c r="D46" s="81"/>
      <c r="E46" s="82">
        <v>0</v>
      </c>
      <c r="F46" s="94">
        <v>10000</v>
      </c>
      <c r="G46" s="188" t="str">
        <v>COBIL</v>
      </c>
      <c r="H46" s="74"/>
      <c r="I46" s="84"/>
      <c r="J46" s="81"/>
      <c r="K46" s="85" t="s">
        <v>87</v>
      </c>
    </row>
    <row r="47" spans="1:11" s="77" customFormat="1" ht="24.95" customHeight="1" x14ac:dyDescent="0.3">
      <c r="A47" s="78">
        <f t="shared" si="0"/>
        <v>34</v>
      </c>
      <c r="B47" s="79" t="s">
        <v>33</v>
      </c>
      <c r="C47" s="80">
        <v>56000</v>
      </c>
      <c r="D47" s="81"/>
      <c r="E47" s="82">
        <v>0</v>
      </c>
      <c r="F47" s="94">
        <v>50000</v>
      </c>
      <c r="G47" s="188" t="str">
        <v>ENGEN</v>
      </c>
      <c r="H47" s="74"/>
      <c r="I47" s="84"/>
      <c r="J47" s="81"/>
      <c r="K47" s="85" t="s">
        <v>88</v>
      </c>
    </row>
    <row r="48" spans="1:11" s="77" customFormat="1" ht="32.1" customHeight="1" x14ac:dyDescent="0.3">
      <c r="A48" s="78">
        <f t="shared" si="0"/>
        <v>35</v>
      </c>
      <c r="B48" s="87" t="s">
        <v>34</v>
      </c>
      <c r="C48" s="80">
        <v>20000</v>
      </c>
      <c r="D48" s="81"/>
      <c r="E48" s="82">
        <v>2459</v>
      </c>
      <c r="F48" s="83">
        <v>18000</v>
      </c>
      <c r="G48" s="188" t="str">
        <v>COBIL</v>
      </c>
      <c r="H48" s="74"/>
      <c r="I48" s="84"/>
      <c r="J48" s="81"/>
      <c r="K48" s="85" t="s">
        <v>73</v>
      </c>
    </row>
    <row r="49" spans="1:11" s="77" customFormat="1" ht="24.95" customHeight="1" x14ac:dyDescent="0.3">
      <c r="A49" s="78">
        <f t="shared" si="0"/>
        <v>36</v>
      </c>
      <c r="B49" s="79" t="s">
        <v>35</v>
      </c>
      <c r="C49" s="80">
        <v>2600</v>
      </c>
      <c r="D49" s="81">
        <v>2000</v>
      </c>
      <c r="E49" s="82">
        <v>50</v>
      </c>
      <c r="F49" s="83">
        <v>2200</v>
      </c>
      <c r="G49" s="188" t="str">
        <v>ENGEN</v>
      </c>
      <c r="H49" s="74"/>
      <c r="I49" s="84"/>
      <c r="J49" s="81"/>
      <c r="K49" s="85"/>
    </row>
    <row r="50" spans="1:11" s="77" customFormat="1" ht="24.95" customHeight="1" x14ac:dyDescent="0.3">
      <c r="A50" s="78">
        <f t="shared" si="0"/>
        <v>37</v>
      </c>
      <c r="B50" s="104" t="s">
        <v>36</v>
      </c>
      <c r="C50" s="80">
        <v>1000</v>
      </c>
      <c r="D50" s="81"/>
      <c r="E50" s="82">
        <v>40</v>
      </c>
      <c r="F50" s="83">
        <v>1000</v>
      </c>
      <c r="G50" s="188" t="str">
        <v>ENGEN</v>
      </c>
      <c r="H50" s="74"/>
      <c r="I50" s="84"/>
      <c r="J50" s="81"/>
      <c r="K50" s="85"/>
    </row>
    <row r="51" spans="1:11" s="77" customFormat="1" ht="24.95" customHeight="1" x14ac:dyDescent="0.3">
      <c r="A51" s="78">
        <f t="shared" si="0"/>
        <v>38</v>
      </c>
      <c r="B51" s="105" t="s">
        <v>37</v>
      </c>
      <c r="C51" s="106">
        <v>5000</v>
      </c>
      <c r="D51" s="107"/>
      <c r="E51" s="108">
        <v>938</v>
      </c>
      <c r="F51" s="83">
        <v>3000</v>
      </c>
      <c r="G51" s="188" t="str">
        <v>ENGEN</v>
      </c>
      <c r="H51" s="74"/>
      <c r="I51" s="109"/>
      <c r="J51" s="107"/>
      <c r="K51" s="91" t="s">
        <v>89</v>
      </c>
    </row>
    <row r="52" spans="1:11" s="24" customFormat="1" ht="19.5" customHeight="1" x14ac:dyDescent="0.3">
      <c r="A52" s="78">
        <f t="shared" si="0"/>
        <v>39</v>
      </c>
      <c r="B52" s="104" t="s">
        <v>38</v>
      </c>
      <c r="C52" s="100">
        <v>2500</v>
      </c>
      <c r="D52" s="101"/>
      <c r="E52" s="110"/>
      <c r="F52" s="94"/>
      <c r="G52" s="188" t="str">
        <v/>
      </c>
      <c r="H52" s="74"/>
      <c r="I52" s="111"/>
      <c r="J52" s="101"/>
      <c r="K52" s="112"/>
    </row>
    <row r="53" spans="1:11" s="24" customFormat="1" ht="19.5" customHeight="1" x14ac:dyDescent="0.3">
      <c r="A53" s="78">
        <f t="shared" si="0"/>
        <v>40</v>
      </c>
      <c r="B53" s="104" t="s">
        <v>39</v>
      </c>
      <c r="C53" s="100">
        <v>2500</v>
      </c>
      <c r="D53" s="101"/>
      <c r="E53" s="110"/>
      <c r="F53" s="94"/>
      <c r="G53" s="188" t="str">
        <v/>
      </c>
      <c r="H53" s="74"/>
      <c r="I53" s="111"/>
      <c r="J53" s="101"/>
      <c r="K53" s="112"/>
    </row>
    <row r="54" spans="1:11" s="24" customFormat="1" ht="19.5" customHeight="1" x14ac:dyDescent="0.3">
      <c r="A54" s="78">
        <f t="shared" si="0"/>
        <v>41</v>
      </c>
      <c r="B54" s="104" t="s">
        <v>40</v>
      </c>
      <c r="C54" s="100"/>
      <c r="D54" s="101"/>
      <c r="E54" s="110"/>
      <c r="F54" s="113"/>
      <c r="G54" s="188" t="str">
        <v/>
      </c>
      <c r="H54" s="74"/>
      <c r="I54" s="111"/>
      <c r="J54" s="101"/>
      <c r="K54" s="114"/>
    </row>
    <row r="55" spans="1:11" s="24" customFormat="1" ht="19.5" customHeight="1" x14ac:dyDescent="0.3">
      <c r="A55" s="78">
        <f t="shared" si="0"/>
        <v>42</v>
      </c>
      <c r="B55" s="115"/>
      <c r="C55" s="100"/>
      <c r="D55" s="101"/>
      <c r="E55" s="110"/>
      <c r="F55" s="113"/>
      <c r="G55" s="188" t="str">
        <v/>
      </c>
      <c r="H55" s="74"/>
      <c r="I55" s="111"/>
      <c r="J55" s="101"/>
      <c r="K55" s="114"/>
    </row>
    <row r="56" spans="1:11" s="24" customFormat="1" ht="19.5" customHeight="1" x14ac:dyDescent="0.3">
      <c r="A56" s="78">
        <f t="shared" si="0"/>
        <v>43</v>
      </c>
      <c r="B56" s="115" t="s">
        <v>41</v>
      </c>
      <c r="C56" s="100">
        <v>200</v>
      </c>
      <c r="D56" s="101"/>
      <c r="E56" s="110"/>
      <c r="F56" s="83">
        <v>200</v>
      </c>
      <c r="G56" s="188" t="str">
        <v>ENGEN</v>
      </c>
      <c r="H56" s="74"/>
      <c r="I56" s="111"/>
      <c r="J56" s="101"/>
      <c r="K56" s="116"/>
    </row>
    <row r="57" spans="1:11" s="24" customFormat="1" ht="19.5" customHeight="1" thickBot="1" x14ac:dyDescent="0.35">
      <c r="A57" s="78">
        <f t="shared" si="0"/>
        <v>44</v>
      </c>
      <c r="B57" s="115" t="s">
        <v>42</v>
      </c>
      <c r="C57" s="100">
        <v>200</v>
      </c>
      <c r="D57" s="101"/>
      <c r="E57" s="117"/>
      <c r="F57" s="83">
        <v>200</v>
      </c>
      <c r="G57" s="188" t="str">
        <v>TOTAL</v>
      </c>
      <c r="H57" s="74"/>
      <c r="I57" s="118"/>
      <c r="J57" s="118"/>
      <c r="K57" s="119"/>
    </row>
    <row r="58" spans="1:11" s="24" customFormat="1" ht="18.75" customHeight="1" thickBot="1" x14ac:dyDescent="0.35">
      <c r="A58" s="78">
        <f t="shared" si="0"/>
        <v>45</v>
      </c>
      <c r="B58" s="115" t="s">
        <v>43</v>
      </c>
      <c r="C58" s="100">
        <v>200</v>
      </c>
      <c r="D58" s="101"/>
      <c r="E58" s="117"/>
      <c r="F58" s="83">
        <v>200</v>
      </c>
      <c r="G58" s="188" t="str">
        <v>ENGEN</v>
      </c>
      <c r="H58" s="74"/>
      <c r="I58" s="118"/>
      <c r="J58" s="118"/>
      <c r="K58" s="120" t="s">
        <v>90</v>
      </c>
    </row>
    <row r="59" spans="1:11" s="24" customFormat="1" ht="18.75" customHeight="1" x14ac:dyDescent="0.3">
      <c r="A59" s="78">
        <f t="shared" si="0"/>
        <v>46</v>
      </c>
      <c r="B59" s="115" t="s">
        <v>44</v>
      </c>
      <c r="C59" s="100">
        <v>200</v>
      </c>
      <c r="D59" s="101"/>
      <c r="E59" s="117"/>
      <c r="F59" s="83">
        <v>200</v>
      </c>
      <c r="G59" s="188" t="str">
        <v>COBIL</v>
      </c>
      <c r="H59" s="74"/>
      <c r="I59" s="121"/>
      <c r="J59" s="122"/>
      <c r="K59" s="123"/>
    </row>
    <row r="60" spans="1:11" s="24" customFormat="1" ht="19.5" customHeight="1" x14ac:dyDescent="0.3">
      <c r="A60" s="78">
        <f t="shared" si="0"/>
        <v>47</v>
      </c>
      <c r="B60" s="115" t="s">
        <v>45</v>
      </c>
      <c r="C60" s="100">
        <v>200</v>
      </c>
      <c r="D60" s="101"/>
      <c r="E60" s="110"/>
      <c r="F60" s="83">
        <v>200</v>
      </c>
      <c r="G60" s="188" t="str">
        <v>COBIL</v>
      </c>
      <c r="H60" s="74"/>
      <c r="I60" s="111"/>
      <c r="J60" s="124"/>
      <c r="K60" s="125" t="s">
        <v>91</v>
      </c>
    </row>
    <row r="61" spans="1:11" s="24" customFormat="1" ht="19.5" customHeight="1" thickBot="1" x14ac:dyDescent="0.35">
      <c r="A61" s="78">
        <f t="shared" si="0"/>
        <v>48</v>
      </c>
      <c r="B61" s="115"/>
      <c r="C61" s="100"/>
      <c r="D61" s="101"/>
      <c r="E61" s="110"/>
      <c r="F61" s="113"/>
      <c r="G61" s="188" t="str">
        <v/>
      </c>
      <c r="H61" s="74"/>
      <c r="I61" s="111"/>
      <c r="J61" s="124"/>
      <c r="K61" s="125" t="s">
        <v>92</v>
      </c>
    </row>
    <row r="62" spans="1:11" s="24" customFormat="1" ht="19.5" customHeight="1" thickBot="1" x14ac:dyDescent="0.35">
      <c r="A62" s="78">
        <f t="shared" si="0"/>
        <v>49</v>
      </c>
      <c r="B62" s="104" t="s">
        <v>46</v>
      </c>
      <c r="C62" s="194"/>
      <c r="D62" s="195"/>
      <c r="E62" s="196"/>
      <c r="F62" s="94">
        <v>80000</v>
      </c>
      <c r="G62" s="188" t="str">
        <v>TOTAL</v>
      </c>
      <c r="H62" s="74"/>
      <c r="I62" s="111"/>
      <c r="J62" s="124"/>
      <c r="K62" s="125" t="s">
        <v>93</v>
      </c>
    </row>
    <row r="63" spans="1:11" s="24" customFormat="1" ht="19.5" customHeight="1" x14ac:dyDescent="0.3">
      <c r="A63" s="126"/>
      <c r="B63" s="115"/>
      <c r="C63" s="100"/>
      <c r="D63" s="101"/>
      <c r="E63" s="117"/>
      <c r="F63" s="118"/>
      <c r="G63" s="74"/>
      <c r="H63" s="118"/>
      <c r="I63" s="118"/>
      <c r="J63" s="122"/>
      <c r="K63" s="127" t="s">
        <v>94</v>
      </c>
    </row>
    <row r="64" spans="1:11" s="24" customFormat="1" ht="18.75" customHeight="1" x14ac:dyDescent="0.3">
      <c r="A64" s="126"/>
      <c r="B64" s="115"/>
      <c r="C64" s="100"/>
      <c r="D64" s="101"/>
      <c r="E64" s="117"/>
      <c r="F64" s="118"/>
      <c r="G64" s="74"/>
      <c r="H64" s="118"/>
      <c r="I64" s="118"/>
      <c r="J64" s="122"/>
      <c r="K64" s="127" t="s">
        <v>95</v>
      </c>
    </row>
    <row r="65" spans="1:11" s="24" customFormat="1" ht="18.75" customHeight="1" thickBot="1" x14ac:dyDescent="0.35">
      <c r="A65" s="126"/>
      <c r="B65" s="115"/>
      <c r="C65" s="128"/>
      <c r="D65" s="129"/>
      <c r="E65" s="130"/>
      <c r="F65" s="131"/>
      <c r="G65" s="74"/>
      <c r="H65" s="131"/>
      <c r="I65" s="131"/>
      <c r="J65" s="132"/>
      <c r="K65" s="125"/>
    </row>
    <row r="66" spans="1:11" s="24" customFormat="1" ht="19.5" customHeight="1" thickBot="1" x14ac:dyDescent="0.35">
      <c r="A66" s="133"/>
      <c r="B66" s="134" t="s">
        <v>96</v>
      </c>
      <c r="C66" s="135">
        <f>SUM(C14:C65)-C21-C32-C40--C46-C47-C52-C53-C56-C57-C58-C59-C60-C25</f>
        <v>161700</v>
      </c>
      <c r="D66" s="135"/>
      <c r="E66" s="135">
        <f>SUM(E14:E65)-E62-E53-E47-E46-E40-E32-E21</f>
        <v>28177</v>
      </c>
      <c r="F66" s="136">
        <f>SUM(F14:F65)-F62-F53-F47-F46-F40-F32-F21</f>
        <v>88000</v>
      </c>
      <c r="G66" s="137"/>
      <c r="H66" s="135"/>
      <c r="I66" s="135">
        <f>SUM(I14:I65)-I62-I53-I47-I46-I40-I32-I21</f>
        <v>0</v>
      </c>
      <c r="J66" s="138">
        <f>SUM(J14:J65)-J62-J53-J47-J46-J40-J32-J21</f>
        <v>1400</v>
      </c>
      <c r="K66" s="125"/>
    </row>
    <row r="67" spans="1:11" s="24" customFormat="1" ht="19.5" customHeight="1" thickBot="1" x14ac:dyDescent="0.35">
      <c r="A67" s="139"/>
      <c r="B67" s="140" t="s">
        <v>97</v>
      </c>
      <c r="C67" s="141"/>
      <c r="D67" s="142"/>
      <c r="E67" s="143"/>
      <c r="F67" s="144">
        <f>+F21+F32+F40+F46+F47</f>
        <v>178000</v>
      </c>
      <c r="G67" s="145"/>
      <c r="H67" s="141"/>
      <c r="I67" s="143"/>
      <c r="J67" s="146">
        <f>+J21+J32+J40+J46+J47</f>
        <v>5000</v>
      </c>
      <c r="K67" s="125"/>
    </row>
    <row r="68" spans="1:11" s="24" customFormat="1" ht="21.75" customHeight="1" thickBot="1" x14ac:dyDescent="0.35">
      <c r="A68" s="139" t="s">
        <v>47</v>
      </c>
      <c r="B68" s="147" t="s">
        <v>98</v>
      </c>
      <c r="C68" s="148"/>
      <c r="D68" s="149"/>
      <c r="E68" s="150"/>
      <c r="F68" s="151">
        <f>F62</f>
        <v>80000</v>
      </c>
      <c r="G68" s="152"/>
      <c r="H68" s="148"/>
      <c r="I68" s="150"/>
      <c r="J68" s="146"/>
      <c r="K68" s="125"/>
    </row>
    <row r="69" spans="1:11" s="24" customFormat="1" ht="19.5" thickBot="1" x14ac:dyDescent="0.35">
      <c r="A69" s="139"/>
      <c r="B69" s="153" t="s">
        <v>99</v>
      </c>
      <c r="C69" s="148"/>
      <c r="D69" s="149"/>
      <c r="E69" s="150"/>
      <c r="F69" s="154">
        <v>0</v>
      </c>
      <c r="G69" s="152"/>
      <c r="H69" s="148"/>
      <c r="I69" s="150"/>
      <c r="J69" s="155">
        <f>+J25</f>
        <v>0</v>
      </c>
      <c r="K69" s="125"/>
    </row>
    <row r="70" spans="1:11" s="159" customFormat="1" ht="19.5" thickBot="1" x14ac:dyDescent="0.35">
      <c r="A70" s="139"/>
      <c r="B70" s="156" t="s">
        <v>100</v>
      </c>
      <c r="C70" s="148"/>
      <c r="D70" s="149"/>
      <c r="E70" s="150"/>
      <c r="F70" s="154">
        <v>0</v>
      </c>
      <c r="G70" s="152"/>
      <c r="H70" s="148"/>
      <c r="I70" s="150"/>
      <c r="J70" s="157">
        <f>+J53+J62</f>
        <v>0</v>
      </c>
      <c r="K70" s="158"/>
    </row>
    <row r="71" spans="1:11" s="159" customFormat="1" ht="19.5" thickBot="1" x14ac:dyDescent="0.35">
      <c r="A71" s="160"/>
      <c r="B71" s="161" t="s">
        <v>101</v>
      </c>
      <c r="C71" s="162"/>
      <c r="D71" s="163"/>
      <c r="E71" s="164"/>
      <c r="F71" s="165">
        <f>SUM(F66:F70)</f>
        <v>346000</v>
      </c>
      <c r="G71" s="166"/>
      <c r="H71" s="162"/>
      <c r="I71" s="164"/>
      <c r="J71" s="146">
        <f>SUM(J66:J70)</f>
        <v>6400</v>
      </c>
      <c r="K71" s="167"/>
    </row>
    <row r="72" spans="1:11" s="159" customFormat="1" ht="16.5" x14ac:dyDescent="0.3">
      <c r="A72" s="32"/>
      <c r="C72" s="168"/>
      <c r="D72" s="168"/>
      <c r="E72" s="168"/>
      <c r="F72" s="168"/>
      <c r="G72" s="169"/>
      <c r="H72" s="168"/>
      <c r="I72" s="168"/>
      <c r="J72" s="170"/>
      <c r="K72" s="171"/>
    </row>
    <row r="73" spans="1:11" s="159" customFormat="1" ht="16.5" x14ac:dyDescent="0.3">
      <c r="A73" s="32"/>
      <c r="C73" s="168"/>
      <c r="D73" s="168"/>
      <c r="E73" s="168"/>
      <c r="F73" s="168"/>
      <c r="G73" s="170">
        <f>SUMIF(PLAGE,"TOTAL",SOMME)</f>
        <v>115200</v>
      </c>
      <c r="H73" s="168"/>
      <c r="I73" s="168"/>
      <c r="J73" s="170"/>
      <c r="K73" s="171"/>
    </row>
    <row r="74" spans="1:11" s="159" customFormat="1" ht="16.5" x14ac:dyDescent="0.3">
      <c r="A74" s="32"/>
      <c r="C74" s="168"/>
      <c r="D74" s="168">
        <f>F71/3</f>
        <v>115333.33333333333</v>
      </c>
      <c r="E74" s="168"/>
      <c r="F74" s="168"/>
      <c r="G74" s="170">
        <f>SUMIF(PLAGE,"ENGEN",SOMME)</f>
        <v>115400</v>
      </c>
      <c r="H74" s="168"/>
      <c r="I74" s="168"/>
      <c r="J74" s="170"/>
      <c r="K74" s="171"/>
    </row>
    <row r="75" spans="1:11" s="24" customFormat="1" ht="16.5" x14ac:dyDescent="0.3">
      <c r="A75" s="36"/>
      <c r="C75" s="172"/>
      <c r="D75" s="172"/>
      <c r="E75" s="172"/>
      <c r="F75" s="172"/>
      <c r="G75" s="173">
        <f>SUMIF(PLAGE,"COBIL",SOMME)</f>
        <v>115400</v>
      </c>
      <c r="H75" s="172"/>
      <c r="I75" s="172"/>
      <c r="J75" s="173"/>
      <c r="K75" s="174"/>
    </row>
    <row r="76" spans="1:11" s="24" customFormat="1" ht="16.5" x14ac:dyDescent="0.3">
      <c r="A76" s="36"/>
      <c r="B76" s="26" t="s">
        <v>102</v>
      </c>
      <c r="C76" s="170"/>
      <c r="D76" s="170"/>
      <c r="E76" s="170"/>
      <c r="F76" s="170"/>
      <c r="G76" s="173"/>
      <c r="H76" s="170"/>
      <c r="I76" s="170"/>
      <c r="J76" s="173"/>
      <c r="K76" s="30" t="s">
        <v>103</v>
      </c>
    </row>
    <row r="77" spans="1:11" s="24" customFormat="1" ht="16.5" x14ac:dyDescent="0.3">
      <c r="A77" s="36"/>
      <c r="B77" s="26" t="s">
        <v>104</v>
      </c>
      <c r="C77" s="170"/>
      <c r="D77" s="170"/>
      <c r="E77" s="168"/>
      <c r="F77" s="168"/>
      <c r="G77" s="170">
        <f>G73+G74+G75</f>
        <v>346000</v>
      </c>
      <c r="H77" s="170"/>
      <c r="I77" s="170"/>
      <c r="J77" s="173"/>
      <c r="K77" s="30" t="s">
        <v>105</v>
      </c>
    </row>
    <row r="78" spans="1:11" s="24" customFormat="1" ht="16.5" x14ac:dyDescent="0.3">
      <c r="A78" s="36"/>
      <c r="B78" s="175"/>
      <c r="C78" s="173"/>
      <c r="D78" s="173"/>
      <c r="E78" s="173"/>
      <c r="F78" s="173"/>
      <c r="G78" s="176"/>
      <c r="H78" s="173"/>
      <c r="I78" s="173"/>
      <c r="J78" s="173"/>
      <c r="K78" s="171"/>
    </row>
    <row r="79" spans="1:11" ht="15.75" x14ac:dyDescent="0.25">
      <c r="A79" s="36"/>
      <c r="B79" s="175"/>
      <c r="C79" s="173"/>
      <c r="D79" s="173"/>
      <c r="E79" s="173"/>
      <c r="F79" s="177" t="s">
        <v>106</v>
      </c>
      <c r="G79" s="178"/>
      <c r="H79" s="173"/>
      <c r="I79" s="173"/>
      <c r="J79" s="173"/>
      <c r="K79" s="171"/>
    </row>
    <row r="80" spans="1:11" ht="15.75" x14ac:dyDescent="0.25">
      <c r="A80" s="180" t="s">
        <v>107</v>
      </c>
      <c r="B80" s="175"/>
      <c r="C80" s="173"/>
      <c r="D80" s="173"/>
      <c r="E80" s="173"/>
      <c r="F80" s="181"/>
      <c r="G80" s="182"/>
      <c r="H80" s="173"/>
      <c r="I80" s="173"/>
      <c r="J80" s="173"/>
      <c r="K80" s="171"/>
    </row>
    <row r="81" spans="1:11" ht="15.75" x14ac:dyDescent="0.25">
      <c r="A81" s="180" t="s">
        <v>108</v>
      </c>
      <c r="B81" s="175"/>
      <c r="C81" s="173"/>
      <c r="D81" s="173"/>
      <c r="E81" s="173"/>
      <c r="F81" s="173"/>
      <c r="G81" s="176"/>
      <c r="H81" s="173"/>
      <c r="I81" s="173"/>
      <c r="J81" s="173"/>
      <c r="K81" s="171"/>
    </row>
    <row r="82" spans="1:11" ht="16.5" x14ac:dyDescent="0.3">
      <c r="A82" s="183"/>
      <c r="B82" s="184"/>
      <c r="C82" s="184"/>
      <c r="D82" s="184"/>
      <c r="E82" s="184"/>
      <c r="G82" s="185">
        <f>MAX(G85:G16817)</f>
        <v>0</v>
      </c>
      <c r="H82" s="184"/>
      <c r="I82" s="184"/>
      <c r="J82" s="184"/>
      <c r="K82" s="186"/>
    </row>
    <row r="83" spans="1:11" x14ac:dyDescent="0.25">
      <c r="G83" s="185">
        <f>MIN(G85:G16817)</f>
        <v>0</v>
      </c>
    </row>
    <row r="85" spans="1:11" x14ac:dyDescent="0.25">
      <c r="H85" s="179">
        <v>1800</v>
      </c>
    </row>
    <row r="86" spans="1:11" x14ac:dyDescent="0.25">
      <c r="H86" s="179">
        <v>1.5291973026935819E+23</v>
      </c>
    </row>
    <row r="87" spans="1:11" x14ac:dyDescent="0.25">
      <c r="H87" s="179">
        <v>32789</v>
      </c>
    </row>
    <row r="88" spans="1:11" x14ac:dyDescent="0.25">
      <c r="H88" s="187">
        <v>42948.939120370371</v>
      </c>
    </row>
    <row r="89" spans="1:11" x14ac:dyDescent="0.25">
      <c r="H89" s="187">
        <v>42949</v>
      </c>
    </row>
    <row r="90" spans="1:11" x14ac:dyDescent="0.25">
      <c r="H90" s="187"/>
    </row>
    <row r="60001" spans="6:7" x14ac:dyDescent="0.25">
      <c r="F60001" s="179">
        <v>59917</v>
      </c>
      <c r="G60001" s="185">
        <v>100200</v>
      </c>
    </row>
    <row r="60002" spans="6:7" x14ac:dyDescent="0.25">
      <c r="F60002" s="179">
        <v>59918</v>
      </c>
      <c r="G60002" s="185">
        <v>70000</v>
      </c>
    </row>
    <row r="60003" spans="6:7" x14ac:dyDescent="0.25">
      <c r="F60003" s="179">
        <v>59919</v>
      </c>
      <c r="G60003" s="185">
        <v>87800</v>
      </c>
    </row>
    <row r="60004" spans="6:7" x14ac:dyDescent="0.25">
      <c r="F60004" s="179">
        <v>59920</v>
      </c>
      <c r="G60004" s="185">
        <v>194800</v>
      </c>
    </row>
    <row r="60005" spans="6:7" x14ac:dyDescent="0.25">
      <c r="F60005" s="179">
        <v>59921</v>
      </c>
      <c r="G60005" s="185">
        <v>159600</v>
      </c>
    </row>
    <row r="60006" spans="6:7" x14ac:dyDescent="0.25">
      <c r="F60006" s="179">
        <v>59922</v>
      </c>
      <c r="G60006" s="185">
        <v>31800</v>
      </c>
    </row>
    <row r="60007" spans="6:7" x14ac:dyDescent="0.25">
      <c r="F60007" s="179">
        <v>59923</v>
      </c>
      <c r="G60007" s="185">
        <v>148000</v>
      </c>
    </row>
    <row r="60008" spans="6:7" x14ac:dyDescent="0.25">
      <c r="F60008" s="179">
        <v>59924</v>
      </c>
      <c r="G60008" s="185">
        <v>65400</v>
      </c>
    </row>
    <row r="60009" spans="6:7" x14ac:dyDescent="0.25">
      <c r="F60009" s="179">
        <v>59925</v>
      </c>
      <c r="G60009" s="185">
        <v>145600</v>
      </c>
    </row>
    <row r="60010" spans="6:7" x14ac:dyDescent="0.25">
      <c r="F60010" s="179">
        <v>59926</v>
      </c>
      <c r="G60010" s="185">
        <v>187200</v>
      </c>
    </row>
    <row r="60011" spans="6:7" x14ac:dyDescent="0.25">
      <c r="F60011" s="179">
        <v>59927</v>
      </c>
      <c r="G60011" s="185">
        <v>24400</v>
      </c>
    </row>
    <row r="60012" spans="6:7" x14ac:dyDescent="0.25">
      <c r="F60012" s="179">
        <v>59928</v>
      </c>
      <c r="G60012" s="185">
        <v>245000</v>
      </c>
    </row>
    <row r="60013" spans="6:7" x14ac:dyDescent="0.25">
      <c r="F60013" s="179">
        <v>59929</v>
      </c>
      <c r="G60013" s="185">
        <v>51800</v>
      </c>
    </row>
    <row r="60014" spans="6:7" x14ac:dyDescent="0.25">
      <c r="F60014" s="179">
        <v>59930</v>
      </c>
      <c r="G60014" s="185">
        <v>177200</v>
      </c>
    </row>
    <row r="60015" spans="6:7" x14ac:dyDescent="0.25">
      <c r="F60015" s="179">
        <v>59931</v>
      </c>
      <c r="G60015" s="185">
        <v>151200</v>
      </c>
    </row>
    <row r="60016" spans="6:7" x14ac:dyDescent="0.25">
      <c r="F60016" s="179">
        <v>59932</v>
      </c>
      <c r="G60016" s="185">
        <v>69400</v>
      </c>
    </row>
    <row r="60017" spans="6:7" x14ac:dyDescent="0.25">
      <c r="F60017" s="179">
        <v>59933</v>
      </c>
      <c r="G60017" s="185">
        <v>75000</v>
      </c>
    </row>
    <row r="60018" spans="6:7" x14ac:dyDescent="0.25">
      <c r="F60018" s="179">
        <v>59934</v>
      </c>
      <c r="G60018" s="185">
        <v>175000</v>
      </c>
    </row>
    <row r="60019" spans="6:7" x14ac:dyDescent="0.25">
      <c r="F60019" s="179">
        <v>59935</v>
      </c>
      <c r="G60019" s="185">
        <v>55800</v>
      </c>
    </row>
    <row r="60020" spans="6:7" x14ac:dyDescent="0.25">
      <c r="F60020" s="179">
        <v>59936</v>
      </c>
      <c r="G60020" s="185">
        <v>251600</v>
      </c>
    </row>
    <row r="60021" spans="6:7" x14ac:dyDescent="0.25">
      <c r="F60021" s="179">
        <v>59937</v>
      </c>
      <c r="G60021" s="185">
        <v>67600</v>
      </c>
    </row>
    <row r="60022" spans="6:7" x14ac:dyDescent="0.25">
      <c r="F60022" s="179">
        <v>59938</v>
      </c>
      <c r="G60022" s="185">
        <v>191600</v>
      </c>
    </row>
    <row r="60023" spans="6:7" x14ac:dyDescent="0.25">
      <c r="F60023" s="179">
        <v>59939</v>
      </c>
      <c r="G60023" s="185">
        <v>196800</v>
      </c>
    </row>
    <row r="60024" spans="6:7" x14ac:dyDescent="0.25">
      <c r="F60024" s="179">
        <v>59940</v>
      </c>
      <c r="G60024" s="185">
        <v>106600</v>
      </c>
    </row>
    <row r="60025" spans="6:7" x14ac:dyDescent="0.25">
      <c r="F60025" s="179">
        <v>59941</v>
      </c>
      <c r="G60025" s="185">
        <v>139200</v>
      </c>
    </row>
    <row r="60026" spans="6:7" x14ac:dyDescent="0.25">
      <c r="F60026" s="179">
        <v>59942</v>
      </c>
      <c r="G60026" s="185">
        <v>263800</v>
      </c>
    </row>
    <row r="60027" spans="6:7" x14ac:dyDescent="0.25">
      <c r="F60027" s="179">
        <v>59943</v>
      </c>
      <c r="G60027" s="185">
        <v>149800</v>
      </c>
    </row>
    <row r="60028" spans="6:7" x14ac:dyDescent="0.25">
      <c r="F60028" s="179">
        <v>59944</v>
      </c>
      <c r="G60028" s="185">
        <v>140200</v>
      </c>
    </row>
    <row r="60029" spans="6:7" x14ac:dyDescent="0.25">
      <c r="F60029" s="179">
        <v>59945</v>
      </c>
      <c r="G60029" s="185">
        <v>126000</v>
      </c>
    </row>
    <row r="60030" spans="6:7" x14ac:dyDescent="0.25">
      <c r="F60030" s="179">
        <v>59946</v>
      </c>
      <c r="G60030" s="185">
        <v>53000</v>
      </c>
    </row>
    <row r="60031" spans="6:7" x14ac:dyDescent="0.25">
      <c r="F60031" s="179">
        <v>59947</v>
      </c>
      <c r="G60031" s="185">
        <v>183200</v>
      </c>
    </row>
    <row r="60032" spans="6:7" x14ac:dyDescent="0.25">
      <c r="F60032" s="179">
        <v>59948</v>
      </c>
      <c r="G60032" s="185">
        <v>164400</v>
      </c>
    </row>
    <row r="60033" spans="6:7" x14ac:dyDescent="0.25">
      <c r="F60033" s="179">
        <v>59949</v>
      </c>
      <c r="G60033" s="185">
        <v>128400</v>
      </c>
    </row>
    <row r="60034" spans="6:7" x14ac:dyDescent="0.25">
      <c r="F60034" s="179">
        <v>59950</v>
      </c>
      <c r="G60034" s="185">
        <v>178600</v>
      </c>
    </row>
    <row r="60035" spans="6:7" x14ac:dyDescent="0.25">
      <c r="F60035" s="179">
        <v>59951</v>
      </c>
      <c r="G60035" s="185">
        <v>87400</v>
      </c>
    </row>
    <row r="60036" spans="6:7" x14ac:dyDescent="0.25">
      <c r="F60036" s="179">
        <v>59952</v>
      </c>
      <c r="G60036" s="185">
        <v>28000</v>
      </c>
    </row>
    <row r="60037" spans="6:7" x14ac:dyDescent="0.25">
      <c r="F60037" s="179">
        <v>59953</v>
      </c>
      <c r="G60037" s="185">
        <v>217000</v>
      </c>
    </row>
    <row r="60038" spans="6:7" x14ac:dyDescent="0.25">
      <c r="F60038" s="179">
        <v>59954</v>
      </c>
      <c r="G60038" s="185">
        <v>28000</v>
      </c>
    </row>
    <row r="60039" spans="6:7" x14ac:dyDescent="0.25">
      <c r="F60039" s="179">
        <v>59955</v>
      </c>
      <c r="G60039" s="185">
        <v>171200</v>
      </c>
    </row>
    <row r="60040" spans="6:7" x14ac:dyDescent="0.25">
      <c r="F60040" s="179">
        <v>59956</v>
      </c>
      <c r="G60040" s="185">
        <v>129600</v>
      </c>
    </row>
    <row r="60041" spans="6:7" x14ac:dyDescent="0.25">
      <c r="F60041" s="179">
        <v>59957</v>
      </c>
      <c r="G60041" s="185">
        <v>38400</v>
      </c>
    </row>
    <row r="60042" spans="6:7" x14ac:dyDescent="0.25">
      <c r="F60042" s="179">
        <v>59958</v>
      </c>
      <c r="G60042" s="185">
        <v>219400</v>
      </c>
    </row>
    <row r="60043" spans="6:7" x14ac:dyDescent="0.25">
      <c r="F60043" s="179">
        <v>59959</v>
      </c>
      <c r="G60043" s="185">
        <v>99200</v>
      </c>
    </row>
    <row r="60044" spans="6:7" x14ac:dyDescent="0.25">
      <c r="F60044" s="179">
        <v>59960</v>
      </c>
      <c r="G60044" s="185">
        <v>210800</v>
      </c>
    </row>
    <row r="60045" spans="6:7" x14ac:dyDescent="0.25">
      <c r="F60045" s="179">
        <v>59961</v>
      </c>
      <c r="G60045" s="185">
        <v>273000</v>
      </c>
    </row>
    <row r="60046" spans="6:7" x14ac:dyDescent="0.25">
      <c r="F60046" s="179">
        <v>59962</v>
      </c>
      <c r="G60046" s="185">
        <v>78600</v>
      </c>
    </row>
    <row r="60047" spans="6:7" x14ac:dyDescent="0.25">
      <c r="F60047" s="179">
        <v>59963</v>
      </c>
      <c r="G60047" s="185">
        <v>160200</v>
      </c>
    </row>
    <row r="60048" spans="6:7" x14ac:dyDescent="0.25">
      <c r="F60048" s="179">
        <v>59964</v>
      </c>
      <c r="G60048" s="185">
        <v>230000</v>
      </c>
    </row>
    <row r="60049" spans="6:7" x14ac:dyDescent="0.25">
      <c r="F60049" s="179">
        <v>59965</v>
      </c>
      <c r="G60049" s="185">
        <v>213000</v>
      </c>
    </row>
    <row r="60050" spans="6:7" x14ac:dyDescent="0.25">
      <c r="F60050" s="179">
        <v>59966</v>
      </c>
      <c r="G60050" s="185">
        <v>164000</v>
      </c>
    </row>
    <row r="60051" spans="6:7" x14ac:dyDescent="0.25">
      <c r="F60051" s="179">
        <v>59967</v>
      </c>
      <c r="G60051" s="185">
        <v>192000</v>
      </c>
    </row>
    <row r="60052" spans="6:7" x14ac:dyDescent="0.25">
      <c r="F60052" s="179">
        <v>59968</v>
      </c>
      <c r="G60052" s="185">
        <v>254600</v>
      </c>
    </row>
    <row r="60053" spans="6:7" x14ac:dyDescent="0.25">
      <c r="F60053" s="179">
        <v>59969</v>
      </c>
      <c r="G60053" s="185">
        <v>116000</v>
      </c>
    </row>
    <row r="60054" spans="6:7" x14ac:dyDescent="0.25">
      <c r="F60054" s="179">
        <v>59970</v>
      </c>
      <c r="G60054" s="185">
        <v>60600</v>
      </c>
    </row>
    <row r="60055" spans="6:7" x14ac:dyDescent="0.25">
      <c r="F60055" s="179">
        <v>59971</v>
      </c>
      <c r="G60055" s="185">
        <v>134800</v>
      </c>
    </row>
    <row r="60056" spans="6:7" x14ac:dyDescent="0.25">
      <c r="F60056" s="179">
        <v>59972</v>
      </c>
      <c r="G60056" s="185">
        <v>46800</v>
      </c>
    </row>
    <row r="60057" spans="6:7" x14ac:dyDescent="0.25">
      <c r="F60057" s="179">
        <v>59973</v>
      </c>
      <c r="G60057" s="185">
        <v>228800</v>
      </c>
    </row>
    <row r="60058" spans="6:7" x14ac:dyDescent="0.25">
      <c r="F60058" s="179">
        <v>59974</v>
      </c>
      <c r="G60058" s="185">
        <v>133200</v>
      </c>
    </row>
    <row r="60059" spans="6:7" x14ac:dyDescent="0.25">
      <c r="F60059" s="179">
        <v>59975</v>
      </c>
      <c r="G60059" s="185">
        <v>198200</v>
      </c>
    </row>
    <row r="60060" spans="6:7" x14ac:dyDescent="0.25">
      <c r="F60060" s="179">
        <v>59976</v>
      </c>
      <c r="G60060" s="185">
        <v>105800</v>
      </c>
    </row>
    <row r="60061" spans="6:7" x14ac:dyDescent="0.25">
      <c r="F60061" s="179">
        <v>59977</v>
      </c>
      <c r="G60061" s="185">
        <v>71000</v>
      </c>
    </row>
    <row r="60062" spans="6:7" x14ac:dyDescent="0.25">
      <c r="F60062" s="179">
        <v>59978</v>
      </c>
      <c r="G60062" s="185">
        <v>160400</v>
      </c>
    </row>
    <row r="60063" spans="6:7" x14ac:dyDescent="0.25">
      <c r="F60063" s="179">
        <v>59979</v>
      </c>
      <c r="G60063" s="185">
        <v>87800</v>
      </c>
    </row>
    <row r="60064" spans="6:7" x14ac:dyDescent="0.25">
      <c r="F60064" s="179">
        <v>59980</v>
      </c>
      <c r="G60064" s="185">
        <v>115000</v>
      </c>
    </row>
    <row r="60065" spans="6:7" x14ac:dyDescent="0.25">
      <c r="F60065" s="179">
        <v>59981</v>
      </c>
      <c r="G60065" s="185">
        <v>44000</v>
      </c>
    </row>
    <row r="60066" spans="6:7" x14ac:dyDescent="0.25">
      <c r="F60066" s="179">
        <v>59982</v>
      </c>
      <c r="G60066" s="185">
        <v>238800</v>
      </c>
    </row>
    <row r="60067" spans="6:7" x14ac:dyDescent="0.25">
      <c r="F60067" s="179">
        <v>59983</v>
      </c>
      <c r="G60067" s="185">
        <v>77000</v>
      </c>
    </row>
    <row r="60068" spans="6:7" x14ac:dyDescent="0.25">
      <c r="F60068" s="179">
        <v>59984</v>
      </c>
      <c r="G60068" s="185">
        <v>261000</v>
      </c>
    </row>
    <row r="60069" spans="6:7" x14ac:dyDescent="0.25">
      <c r="F60069" s="179">
        <v>59985</v>
      </c>
      <c r="G60069" s="185">
        <v>120400</v>
      </c>
    </row>
    <row r="60070" spans="6:7" x14ac:dyDescent="0.25">
      <c r="F60070" s="179">
        <v>59986</v>
      </c>
      <c r="G60070" s="185">
        <v>109600</v>
      </c>
    </row>
    <row r="60071" spans="6:7" x14ac:dyDescent="0.25">
      <c r="F60071" s="179">
        <v>59987</v>
      </c>
      <c r="G60071" s="185">
        <v>188800</v>
      </c>
    </row>
    <row r="60072" spans="6:7" x14ac:dyDescent="0.25">
      <c r="F60072" s="179">
        <v>59988</v>
      </c>
      <c r="G60072" s="185">
        <v>200000</v>
      </c>
    </row>
    <row r="60073" spans="6:7" x14ac:dyDescent="0.25">
      <c r="F60073" s="179">
        <v>59989</v>
      </c>
      <c r="G60073" s="185">
        <v>171000</v>
      </c>
    </row>
    <row r="60074" spans="6:7" x14ac:dyDescent="0.25">
      <c r="F60074" s="179">
        <v>59990</v>
      </c>
      <c r="G60074" s="185">
        <v>73200</v>
      </c>
    </row>
    <row r="60075" spans="6:7" x14ac:dyDescent="0.25">
      <c r="F60075" s="179">
        <v>59991</v>
      </c>
      <c r="G60075" s="185">
        <v>96000</v>
      </c>
    </row>
    <row r="60076" spans="6:7" x14ac:dyDescent="0.25">
      <c r="F60076" s="179">
        <v>59992</v>
      </c>
      <c r="G60076" s="185">
        <v>49000</v>
      </c>
    </row>
    <row r="60077" spans="6:7" x14ac:dyDescent="0.25">
      <c r="F60077" s="179">
        <v>59993</v>
      </c>
      <c r="G60077" s="185">
        <v>126000</v>
      </c>
    </row>
    <row r="60078" spans="6:7" x14ac:dyDescent="0.25">
      <c r="F60078" s="179">
        <v>59994</v>
      </c>
      <c r="G60078" s="185">
        <v>86000</v>
      </c>
    </row>
    <row r="60079" spans="6:7" x14ac:dyDescent="0.25">
      <c r="F60079" s="179">
        <v>59995</v>
      </c>
      <c r="G60079" s="185">
        <v>36800</v>
      </c>
    </row>
    <row r="60080" spans="6:7" x14ac:dyDescent="0.25">
      <c r="F60080" s="179">
        <v>59996</v>
      </c>
      <c r="G60080" s="185">
        <v>211000</v>
      </c>
    </row>
    <row r="60081" spans="6:7" x14ac:dyDescent="0.25">
      <c r="F60081" s="179">
        <v>59997</v>
      </c>
      <c r="G60081" s="185">
        <v>95200</v>
      </c>
    </row>
    <row r="60082" spans="6:7" x14ac:dyDescent="0.25">
      <c r="F60082" s="179">
        <v>59998</v>
      </c>
      <c r="G60082" s="185">
        <v>189800</v>
      </c>
    </row>
    <row r="60083" spans="6:7" x14ac:dyDescent="0.25">
      <c r="F60083" s="179">
        <v>59999</v>
      </c>
      <c r="G60083" s="185">
        <v>198400</v>
      </c>
    </row>
    <row r="60084" spans="6:7" x14ac:dyDescent="0.25">
      <c r="F60084" s="179">
        <v>60000</v>
      </c>
      <c r="G60084" s="185">
        <v>17800</v>
      </c>
    </row>
    <row r="60085" spans="6:7" x14ac:dyDescent="0.25">
      <c r="F60085" s="179">
        <v>60001</v>
      </c>
      <c r="G60085" s="185">
        <v>46400</v>
      </c>
    </row>
    <row r="60086" spans="6:7" x14ac:dyDescent="0.25">
      <c r="F60086" s="179">
        <v>60002</v>
      </c>
      <c r="G60086" s="185">
        <v>23600</v>
      </c>
    </row>
    <row r="60087" spans="6:7" x14ac:dyDescent="0.25">
      <c r="F60087" s="179">
        <v>60003</v>
      </c>
      <c r="G60087" s="185">
        <v>174800</v>
      </c>
    </row>
    <row r="60088" spans="6:7" x14ac:dyDescent="0.25">
      <c r="F60088" s="179">
        <v>60004</v>
      </c>
      <c r="G60088" s="185">
        <v>223000</v>
      </c>
    </row>
    <row r="60089" spans="6:7" x14ac:dyDescent="0.25">
      <c r="F60089" s="179">
        <v>60005</v>
      </c>
      <c r="G60089" s="185">
        <v>116600</v>
      </c>
    </row>
    <row r="60090" spans="6:7" x14ac:dyDescent="0.25">
      <c r="F60090" s="179">
        <v>60006</v>
      </c>
      <c r="G60090" s="185">
        <v>135000</v>
      </c>
    </row>
    <row r="60091" spans="6:7" x14ac:dyDescent="0.25">
      <c r="F60091" s="179">
        <v>60007</v>
      </c>
      <c r="G60091" s="185">
        <v>186600</v>
      </c>
    </row>
    <row r="60092" spans="6:7" x14ac:dyDescent="0.25">
      <c r="F60092" s="179">
        <v>60008</v>
      </c>
      <c r="G60092" s="185">
        <v>267800</v>
      </c>
    </row>
    <row r="60093" spans="6:7" x14ac:dyDescent="0.25">
      <c r="F60093" s="179">
        <v>60009</v>
      </c>
      <c r="G60093" s="185">
        <v>79400</v>
      </c>
    </row>
    <row r="60094" spans="6:7" x14ac:dyDescent="0.25">
      <c r="F60094" s="179">
        <v>60010</v>
      </c>
      <c r="G60094" s="185">
        <v>229200</v>
      </c>
    </row>
    <row r="60095" spans="6:7" x14ac:dyDescent="0.25">
      <c r="F60095" s="179">
        <v>60011</v>
      </c>
      <c r="G60095" s="185">
        <v>204600</v>
      </c>
    </row>
    <row r="60096" spans="6:7" x14ac:dyDescent="0.25">
      <c r="F60096" s="179">
        <v>60012</v>
      </c>
      <c r="G60096" s="185">
        <v>195200</v>
      </c>
    </row>
    <row r="60097" spans="6:7" x14ac:dyDescent="0.25">
      <c r="F60097" s="179">
        <v>60013</v>
      </c>
      <c r="G60097" s="185">
        <v>174200</v>
      </c>
    </row>
    <row r="60098" spans="6:7" x14ac:dyDescent="0.25">
      <c r="F60098" s="179">
        <v>60014</v>
      </c>
      <c r="G60098" s="185">
        <v>232200</v>
      </c>
    </row>
    <row r="60099" spans="6:7" x14ac:dyDescent="0.25">
      <c r="F60099" s="179">
        <v>60015</v>
      </c>
      <c r="G60099" s="185">
        <v>171400</v>
      </c>
    </row>
    <row r="60100" spans="6:7" x14ac:dyDescent="0.25">
      <c r="F60100" s="179">
        <v>60016</v>
      </c>
      <c r="G60100" s="185">
        <v>184200</v>
      </c>
    </row>
    <row r="60101" spans="6:7" x14ac:dyDescent="0.25">
      <c r="F60101" s="179">
        <v>60017</v>
      </c>
      <c r="G60101" s="185">
        <v>108000</v>
      </c>
    </row>
    <row r="60102" spans="6:7" x14ac:dyDescent="0.25">
      <c r="F60102" s="179">
        <v>60018</v>
      </c>
      <c r="G60102" s="185">
        <v>242600</v>
      </c>
    </row>
    <row r="60103" spans="6:7" x14ac:dyDescent="0.25">
      <c r="F60103" s="179">
        <v>60019</v>
      </c>
      <c r="G60103" s="185">
        <v>42600</v>
      </c>
    </row>
    <row r="60104" spans="6:7" x14ac:dyDescent="0.25">
      <c r="F60104" s="179">
        <v>60020</v>
      </c>
      <c r="G60104" s="185">
        <v>165800</v>
      </c>
    </row>
    <row r="60105" spans="6:7" x14ac:dyDescent="0.25">
      <c r="F60105" s="179">
        <v>60021</v>
      </c>
      <c r="G60105" s="185">
        <v>62000</v>
      </c>
    </row>
    <row r="60106" spans="6:7" x14ac:dyDescent="0.25">
      <c r="F60106" s="179">
        <v>60022</v>
      </c>
      <c r="G60106" s="185">
        <v>107800</v>
      </c>
    </row>
    <row r="60107" spans="6:7" x14ac:dyDescent="0.25">
      <c r="F60107" s="179">
        <v>60023</v>
      </c>
      <c r="G60107" s="185">
        <v>98400</v>
      </c>
    </row>
    <row r="60108" spans="6:7" x14ac:dyDescent="0.25">
      <c r="F60108" s="179">
        <v>60024</v>
      </c>
      <c r="G60108" s="185">
        <v>183600</v>
      </c>
    </row>
    <row r="60109" spans="6:7" x14ac:dyDescent="0.25">
      <c r="F60109" s="179">
        <v>60025</v>
      </c>
      <c r="G60109" s="185">
        <v>187800</v>
      </c>
    </row>
    <row r="60110" spans="6:7" x14ac:dyDescent="0.25">
      <c r="F60110" s="179">
        <v>60026</v>
      </c>
      <c r="G60110" s="185">
        <v>207400</v>
      </c>
    </row>
    <row r="60111" spans="6:7" x14ac:dyDescent="0.25">
      <c r="F60111" s="179">
        <v>60027</v>
      </c>
      <c r="G60111" s="185">
        <v>127200</v>
      </c>
    </row>
    <row r="60112" spans="6:7" x14ac:dyDescent="0.25">
      <c r="F60112" s="179">
        <v>60028</v>
      </c>
      <c r="G60112" s="185">
        <v>49600</v>
      </c>
    </row>
    <row r="60113" spans="6:7" x14ac:dyDescent="0.25">
      <c r="F60113" s="179">
        <v>60029</v>
      </c>
      <c r="G60113" s="185">
        <v>128400</v>
      </c>
    </row>
    <row r="60114" spans="6:7" x14ac:dyDescent="0.25">
      <c r="F60114" s="179">
        <v>60030</v>
      </c>
      <c r="G60114" s="185">
        <v>74000</v>
      </c>
    </row>
    <row r="60115" spans="6:7" x14ac:dyDescent="0.25">
      <c r="F60115" s="179">
        <v>60031</v>
      </c>
      <c r="G60115" s="185">
        <v>53200</v>
      </c>
    </row>
    <row r="60116" spans="6:7" x14ac:dyDescent="0.25">
      <c r="F60116" s="179">
        <v>60032</v>
      </c>
      <c r="G60116" s="185">
        <v>148200</v>
      </c>
    </row>
    <row r="60117" spans="6:7" x14ac:dyDescent="0.25">
      <c r="F60117" s="179">
        <v>60033</v>
      </c>
      <c r="G60117" s="185">
        <v>103000</v>
      </c>
    </row>
    <row r="60118" spans="6:7" x14ac:dyDescent="0.25">
      <c r="F60118" s="179">
        <v>60034</v>
      </c>
      <c r="G60118" s="185">
        <v>71000</v>
      </c>
    </row>
    <row r="60119" spans="6:7" x14ac:dyDescent="0.25">
      <c r="F60119" s="179">
        <v>60035</v>
      </c>
      <c r="G60119" s="185">
        <v>274400</v>
      </c>
    </row>
    <row r="60120" spans="6:7" x14ac:dyDescent="0.25">
      <c r="F60120" s="179">
        <v>60036</v>
      </c>
      <c r="G60120" s="185">
        <v>155800</v>
      </c>
    </row>
    <row r="60121" spans="6:7" x14ac:dyDescent="0.25">
      <c r="F60121" s="179">
        <v>60037</v>
      </c>
      <c r="G60121" s="185">
        <v>31600</v>
      </c>
    </row>
    <row r="60122" spans="6:7" x14ac:dyDescent="0.25">
      <c r="F60122" s="179">
        <v>60038</v>
      </c>
      <c r="G60122" s="185">
        <v>50600</v>
      </c>
    </row>
    <row r="60123" spans="6:7" x14ac:dyDescent="0.25">
      <c r="F60123" s="179">
        <v>60039</v>
      </c>
      <c r="G60123" s="185">
        <v>132200</v>
      </c>
    </row>
    <row r="60124" spans="6:7" x14ac:dyDescent="0.25">
      <c r="F60124" s="179">
        <v>60040</v>
      </c>
      <c r="G60124" s="185">
        <v>167000</v>
      </c>
    </row>
    <row r="60125" spans="6:7" x14ac:dyDescent="0.25">
      <c r="F60125" s="179">
        <v>60041</v>
      </c>
      <c r="G60125" s="185">
        <v>48000</v>
      </c>
    </row>
    <row r="60126" spans="6:7" x14ac:dyDescent="0.25">
      <c r="F60126" s="179">
        <v>60042</v>
      </c>
      <c r="G60126" s="185">
        <v>7600</v>
      </c>
    </row>
    <row r="60127" spans="6:7" x14ac:dyDescent="0.25">
      <c r="F60127" s="179">
        <v>60043</v>
      </c>
      <c r="G60127" s="185">
        <v>49600</v>
      </c>
    </row>
    <row r="60128" spans="6:7" x14ac:dyDescent="0.25">
      <c r="F60128" s="179">
        <v>60044</v>
      </c>
      <c r="G60128" s="185">
        <v>217200</v>
      </c>
    </row>
    <row r="60129" spans="6:7" x14ac:dyDescent="0.25">
      <c r="F60129" s="179">
        <v>60045</v>
      </c>
      <c r="G60129" s="185">
        <v>103200</v>
      </c>
    </row>
    <row r="60130" spans="6:7" x14ac:dyDescent="0.25">
      <c r="F60130" s="179">
        <v>60046</v>
      </c>
      <c r="G60130" s="185">
        <v>61000</v>
      </c>
    </row>
    <row r="60131" spans="6:7" x14ac:dyDescent="0.25">
      <c r="F60131" s="179">
        <v>60047</v>
      </c>
      <c r="G60131" s="185">
        <v>130400</v>
      </c>
    </row>
    <row r="60132" spans="6:7" x14ac:dyDescent="0.25">
      <c r="F60132" s="179">
        <v>60048</v>
      </c>
      <c r="G60132" s="185">
        <v>120600</v>
      </c>
    </row>
    <row r="60133" spans="6:7" x14ac:dyDescent="0.25">
      <c r="F60133" s="179">
        <v>60049</v>
      </c>
      <c r="G60133" s="185">
        <v>138800</v>
      </c>
    </row>
    <row r="60134" spans="6:7" x14ac:dyDescent="0.25">
      <c r="F60134" s="179">
        <v>60050</v>
      </c>
      <c r="G60134" s="185">
        <v>171600</v>
      </c>
    </row>
    <row r="60135" spans="6:7" x14ac:dyDescent="0.25">
      <c r="F60135" s="179">
        <v>60051</v>
      </c>
      <c r="G60135" s="185">
        <v>178000</v>
      </c>
    </row>
    <row r="60136" spans="6:7" x14ac:dyDescent="0.25">
      <c r="F60136" s="179">
        <v>60052</v>
      </c>
      <c r="G60136" s="185">
        <v>132000</v>
      </c>
    </row>
    <row r="60137" spans="6:7" x14ac:dyDescent="0.25">
      <c r="F60137" s="179">
        <v>60053</v>
      </c>
      <c r="G60137" s="185">
        <v>98600</v>
      </c>
    </row>
    <row r="60138" spans="6:7" x14ac:dyDescent="0.25">
      <c r="F60138" s="179">
        <v>60054</v>
      </c>
      <c r="G60138" s="185">
        <v>120000</v>
      </c>
    </row>
    <row r="60139" spans="6:7" x14ac:dyDescent="0.25">
      <c r="F60139" s="179">
        <v>60055</v>
      </c>
      <c r="G60139" s="185">
        <v>208600</v>
      </c>
    </row>
    <row r="60140" spans="6:7" x14ac:dyDescent="0.25">
      <c r="F60140" s="179">
        <v>60056</v>
      </c>
      <c r="G60140" s="185">
        <v>38200</v>
      </c>
    </row>
    <row r="60141" spans="6:7" x14ac:dyDescent="0.25">
      <c r="F60141" s="179">
        <v>60057</v>
      </c>
      <c r="G60141" s="185">
        <v>27600</v>
      </c>
    </row>
    <row r="60142" spans="6:7" x14ac:dyDescent="0.25">
      <c r="F60142" s="179">
        <v>60058</v>
      </c>
      <c r="G60142" s="185">
        <v>188400</v>
      </c>
    </row>
    <row r="60143" spans="6:7" x14ac:dyDescent="0.25">
      <c r="F60143" s="179">
        <v>60059</v>
      </c>
      <c r="G60143" s="185">
        <v>166600</v>
      </c>
    </row>
    <row r="60144" spans="6:7" x14ac:dyDescent="0.25">
      <c r="F60144" s="179">
        <v>60060</v>
      </c>
      <c r="G60144" s="185">
        <v>160800</v>
      </c>
    </row>
    <row r="60145" spans="6:7" x14ac:dyDescent="0.25">
      <c r="F60145" s="179">
        <v>60061</v>
      </c>
      <c r="G60145" s="185">
        <v>183400</v>
      </c>
    </row>
    <row r="60146" spans="6:7" x14ac:dyDescent="0.25">
      <c r="F60146" s="179">
        <v>60062</v>
      </c>
      <c r="G60146" s="185">
        <v>181000</v>
      </c>
    </row>
    <row r="60147" spans="6:7" x14ac:dyDescent="0.25">
      <c r="F60147" s="179">
        <v>60063</v>
      </c>
      <c r="G60147" s="185">
        <v>165000</v>
      </c>
    </row>
    <row r="60148" spans="6:7" x14ac:dyDescent="0.25">
      <c r="F60148" s="179">
        <v>60064</v>
      </c>
      <c r="G60148" s="185">
        <v>106400</v>
      </c>
    </row>
    <row r="60149" spans="6:7" x14ac:dyDescent="0.25">
      <c r="F60149" s="179">
        <v>60065</v>
      </c>
      <c r="G60149" s="185">
        <v>62800</v>
      </c>
    </row>
    <row r="60150" spans="6:7" x14ac:dyDescent="0.25">
      <c r="F60150" s="179">
        <v>60066</v>
      </c>
      <c r="G60150" s="185">
        <v>184000</v>
      </c>
    </row>
    <row r="60151" spans="6:7" x14ac:dyDescent="0.25">
      <c r="F60151" s="179">
        <v>60067</v>
      </c>
      <c r="G60151" s="185">
        <v>93200</v>
      </c>
    </row>
    <row r="60152" spans="6:7" x14ac:dyDescent="0.25">
      <c r="F60152" s="179">
        <v>60068</v>
      </c>
      <c r="G60152" s="185">
        <v>122000</v>
      </c>
    </row>
    <row r="60153" spans="6:7" x14ac:dyDescent="0.25">
      <c r="F60153" s="179">
        <v>60069</v>
      </c>
      <c r="G60153" s="185">
        <v>66600</v>
      </c>
    </row>
    <row r="60154" spans="6:7" x14ac:dyDescent="0.25">
      <c r="F60154" s="179">
        <v>60070</v>
      </c>
      <c r="G60154" s="185">
        <v>104000</v>
      </c>
    </row>
    <row r="60155" spans="6:7" x14ac:dyDescent="0.25">
      <c r="F60155" s="179">
        <v>60071</v>
      </c>
      <c r="G60155" s="185">
        <v>76600</v>
      </c>
    </row>
    <row r="60156" spans="6:7" x14ac:dyDescent="0.25">
      <c r="F60156" s="179">
        <v>60072</v>
      </c>
      <c r="G60156" s="185">
        <v>98200</v>
      </c>
    </row>
    <row r="60157" spans="6:7" x14ac:dyDescent="0.25">
      <c r="F60157" s="179">
        <v>60073</v>
      </c>
      <c r="G60157" s="185">
        <v>131200</v>
      </c>
    </row>
    <row r="60158" spans="6:7" x14ac:dyDescent="0.25">
      <c r="F60158" s="179">
        <v>60074</v>
      </c>
      <c r="G60158" s="185">
        <v>196800</v>
      </c>
    </row>
    <row r="60159" spans="6:7" x14ac:dyDescent="0.25">
      <c r="F60159" s="179">
        <v>60075</v>
      </c>
      <c r="G60159" s="185">
        <v>120600</v>
      </c>
    </row>
    <row r="60160" spans="6:7" x14ac:dyDescent="0.25">
      <c r="F60160" s="179">
        <v>60076</v>
      </c>
      <c r="G60160" s="185">
        <v>269400</v>
      </c>
    </row>
    <row r="60161" spans="6:7" x14ac:dyDescent="0.25">
      <c r="F60161" s="179">
        <v>60077</v>
      </c>
      <c r="G60161" s="185">
        <v>215000</v>
      </c>
    </row>
    <row r="60162" spans="6:7" x14ac:dyDescent="0.25">
      <c r="F60162" s="179">
        <v>60078</v>
      </c>
      <c r="G60162" s="185">
        <v>134600</v>
      </c>
    </row>
    <row r="60163" spans="6:7" x14ac:dyDescent="0.25">
      <c r="F60163" s="179">
        <v>60079</v>
      </c>
      <c r="G60163" s="185">
        <v>53000</v>
      </c>
    </row>
    <row r="60164" spans="6:7" x14ac:dyDescent="0.25">
      <c r="F60164" s="179">
        <v>60080</v>
      </c>
      <c r="G60164" s="185">
        <v>181600</v>
      </c>
    </row>
    <row r="60165" spans="6:7" x14ac:dyDescent="0.25">
      <c r="F60165" s="179">
        <v>60081</v>
      </c>
      <c r="G60165" s="185">
        <v>149800</v>
      </c>
    </row>
    <row r="60166" spans="6:7" x14ac:dyDescent="0.25">
      <c r="F60166" s="179">
        <v>60082</v>
      </c>
      <c r="G60166" s="185">
        <v>152800</v>
      </c>
    </row>
    <row r="60167" spans="6:7" x14ac:dyDescent="0.25">
      <c r="F60167" s="179">
        <v>60083</v>
      </c>
      <c r="G60167" s="185">
        <v>117800</v>
      </c>
    </row>
    <row r="60168" spans="6:7" x14ac:dyDescent="0.25">
      <c r="F60168" s="179">
        <v>60084</v>
      </c>
      <c r="G60168" s="185">
        <v>186400</v>
      </c>
    </row>
    <row r="60169" spans="6:7" x14ac:dyDescent="0.25">
      <c r="F60169" s="179">
        <v>60085</v>
      </c>
      <c r="G60169" s="185">
        <v>116400</v>
      </c>
    </row>
    <row r="60170" spans="6:7" x14ac:dyDescent="0.25">
      <c r="F60170" s="179">
        <v>60086</v>
      </c>
      <c r="G60170" s="185">
        <v>229000</v>
      </c>
    </row>
    <row r="60171" spans="6:7" x14ac:dyDescent="0.25">
      <c r="F60171" s="179">
        <v>60087</v>
      </c>
      <c r="G60171" s="185">
        <v>75600</v>
      </c>
    </row>
    <row r="60172" spans="6:7" x14ac:dyDescent="0.25">
      <c r="F60172" s="179">
        <v>60088</v>
      </c>
      <c r="G60172" s="185">
        <v>98400</v>
      </c>
    </row>
    <row r="60173" spans="6:7" x14ac:dyDescent="0.25">
      <c r="F60173" s="179">
        <v>60089</v>
      </c>
      <c r="G60173" s="185">
        <v>130800</v>
      </c>
    </row>
    <row r="60174" spans="6:7" x14ac:dyDescent="0.25">
      <c r="F60174" s="179">
        <v>60090</v>
      </c>
      <c r="G60174" s="185">
        <v>170200</v>
      </c>
    </row>
    <row r="60175" spans="6:7" x14ac:dyDescent="0.25">
      <c r="F60175" s="179">
        <v>60091</v>
      </c>
      <c r="G60175" s="185">
        <v>37400</v>
      </c>
    </row>
    <row r="60176" spans="6:7" x14ac:dyDescent="0.25">
      <c r="F60176" s="179">
        <v>60092</v>
      </c>
      <c r="G60176" s="185">
        <v>173200</v>
      </c>
    </row>
    <row r="60177" spans="6:7" x14ac:dyDescent="0.25">
      <c r="F60177" s="179">
        <v>60093</v>
      </c>
      <c r="G60177" s="185">
        <v>130400</v>
      </c>
    </row>
    <row r="60178" spans="6:7" x14ac:dyDescent="0.25">
      <c r="F60178" s="179">
        <v>60094</v>
      </c>
      <c r="G60178" s="185">
        <v>55800</v>
      </c>
    </row>
    <row r="60179" spans="6:7" x14ac:dyDescent="0.25">
      <c r="F60179" s="179">
        <v>60095</v>
      </c>
      <c r="G60179" s="185">
        <v>162200</v>
      </c>
    </row>
    <row r="60180" spans="6:7" x14ac:dyDescent="0.25">
      <c r="F60180" s="179">
        <v>60096</v>
      </c>
      <c r="G60180" s="185">
        <v>114800</v>
      </c>
    </row>
    <row r="60181" spans="6:7" x14ac:dyDescent="0.25">
      <c r="F60181" s="179">
        <v>60097</v>
      </c>
      <c r="G60181" s="185">
        <v>122200</v>
      </c>
    </row>
    <row r="60182" spans="6:7" x14ac:dyDescent="0.25">
      <c r="F60182" s="179">
        <v>60098</v>
      </c>
      <c r="G60182" s="185">
        <v>38600</v>
      </c>
    </row>
    <row r="60183" spans="6:7" x14ac:dyDescent="0.25">
      <c r="F60183" s="179">
        <v>60099</v>
      </c>
      <c r="G60183" s="185">
        <v>226800</v>
      </c>
    </row>
    <row r="60184" spans="6:7" x14ac:dyDescent="0.25">
      <c r="F60184" s="179">
        <v>60100</v>
      </c>
      <c r="G60184" s="185">
        <v>120200</v>
      </c>
    </row>
    <row r="60185" spans="6:7" x14ac:dyDescent="0.25">
      <c r="F60185" s="179">
        <v>60101</v>
      </c>
      <c r="G60185" s="185">
        <v>152400</v>
      </c>
    </row>
    <row r="60186" spans="6:7" x14ac:dyDescent="0.25">
      <c r="F60186" s="179">
        <v>60102</v>
      </c>
      <c r="G60186" s="185">
        <v>169600</v>
      </c>
    </row>
    <row r="60187" spans="6:7" x14ac:dyDescent="0.25">
      <c r="F60187" s="179">
        <v>60103</v>
      </c>
      <c r="G60187" s="185">
        <v>34400</v>
      </c>
    </row>
    <row r="60188" spans="6:7" x14ac:dyDescent="0.25">
      <c r="F60188" s="179">
        <v>60104</v>
      </c>
      <c r="G60188" s="185">
        <v>140000</v>
      </c>
    </row>
    <row r="60189" spans="6:7" x14ac:dyDescent="0.25">
      <c r="F60189" s="179">
        <v>60105</v>
      </c>
      <c r="G60189" s="185">
        <v>14800</v>
      </c>
    </row>
    <row r="60190" spans="6:7" x14ac:dyDescent="0.25">
      <c r="F60190" s="179">
        <v>60106</v>
      </c>
      <c r="G60190" s="185">
        <v>100400</v>
      </c>
    </row>
    <row r="60191" spans="6:7" x14ac:dyDescent="0.25">
      <c r="F60191" s="179">
        <v>60107</v>
      </c>
      <c r="G60191" s="185">
        <v>139400</v>
      </c>
    </row>
    <row r="60192" spans="6:7" x14ac:dyDescent="0.25">
      <c r="F60192" s="179">
        <v>60108</v>
      </c>
      <c r="G60192" s="185">
        <v>96800</v>
      </c>
    </row>
    <row r="60193" spans="6:7" x14ac:dyDescent="0.25">
      <c r="F60193" s="179">
        <v>60109</v>
      </c>
      <c r="G60193" s="185">
        <v>55400</v>
      </c>
    </row>
    <row r="60194" spans="6:7" x14ac:dyDescent="0.25">
      <c r="F60194" s="179">
        <v>60110</v>
      </c>
      <c r="G60194" s="185">
        <v>103600</v>
      </c>
    </row>
    <row r="60195" spans="6:7" x14ac:dyDescent="0.25">
      <c r="F60195" s="179">
        <v>60111</v>
      </c>
      <c r="G60195" s="185">
        <v>76200</v>
      </c>
    </row>
    <row r="60196" spans="6:7" x14ac:dyDescent="0.25">
      <c r="F60196" s="179">
        <v>60112</v>
      </c>
      <c r="G60196" s="185">
        <v>54400</v>
      </c>
    </row>
    <row r="60197" spans="6:7" x14ac:dyDescent="0.25">
      <c r="F60197" s="179">
        <v>60113</v>
      </c>
      <c r="G60197" s="185">
        <v>69200</v>
      </c>
    </row>
    <row r="60198" spans="6:7" x14ac:dyDescent="0.25">
      <c r="F60198" s="179">
        <v>60114</v>
      </c>
      <c r="G60198" s="185">
        <v>108800</v>
      </c>
    </row>
    <row r="60199" spans="6:7" x14ac:dyDescent="0.25">
      <c r="F60199" s="179">
        <v>60115</v>
      </c>
      <c r="G60199" s="185">
        <v>115200</v>
      </c>
    </row>
    <row r="60200" spans="6:7" x14ac:dyDescent="0.25">
      <c r="F60200" s="179">
        <v>60116</v>
      </c>
      <c r="G60200" s="185">
        <v>186200</v>
      </c>
    </row>
    <row r="60201" spans="6:7" x14ac:dyDescent="0.25">
      <c r="F60201" s="179">
        <v>60117</v>
      </c>
      <c r="G60201" s="185">
        <v>176800</v>
      </c>
    </row>
    <row r="60202" spans="6:7" x14ac:dyDescent="0.25">
      <c r="F60202" s="179">
        <v>60118</v>
      </c>
      <c r="G60202" s="185">
        <v>128200</v>
      </c>
    </row>
    <row r="60203" spans="6:7" x14ac:dyDescent="0.25">
      <c r="F60203" s="179">
        <v>60119</v>
      </c>
      <c r="G60203" s="185">
        <v>148400</v>
      </c>
    </row>
    <row r="60204" spans="6:7" x14ac:dyDescent="0.25">
      <c r="F60204" s="179">
        <v>60120</v>
      </c>
      <c r="G60204" s="185">
        <v>134000</v>
      </c>
    </row>
    <row r="60205" spans="6:7" x14ac:dyDescent="0.25">
      <c r="F60205" s="179">
        <v>60121</v>
      </c>
      <c r="G60205" s="185">
        <v>64000</v>
      </c>
    </row>
    <row r="60206" spans="6:7" x14ac:dyDescent="0.25">
      <c r="F60206" s="179">
        <v>60122</v>
      </c>
      <c r="G60206" s="185">
        <v>200400</v>
      </c>
    </row>
    <row r="60207" spans="6:7" x14ac:dyDescent="0.25">
      <c r="F60207" s="179">
        <v>60123</v>
      </c>
      <c r="G60207" s="185">
        <v>32000</v>
      </c>
    </row>
    <row r="60208" spans="6:7" x14ac:dyDescent="0.25">
      <c r="F60208" s="179">
        <v>60124</v>
      </c>
      <c r="G60208" s="185">
        <v>139600</v>
      </c>
    </row>
    <row r="60209" spans="6:7" x14ac:dyDescent="0.25">
      <c r="F60209" s="179">
        <v>60125</v>
      </c>
      <c r="G60209" s="185">
        <v>97800</v>
      </c>
    </row>
    <row r="60210" spans="6:7" x14ac:dyDescent="0.25">
      <c r="F60210" s="179">
        <v>60126</v>
      </c>
      <c r="G60210" s="185">
        <v>100200</v>
      </c>
    </row>
    <row r="60211" spans="6:7" x14ac:dyDescent="0.25">
      <c r="F60211" s="179">
        <v>60127</v>
      </c>
      <c r="G60211" s="185">
        <v>123200</v>
      </c>
    </row>
  </sheetData>
  <protectedRanges>
    <protectedRange algorithmName="SHA-512" hashValue="1Lbrly4nVtyyLsleY1bRny2hgh6yoXe+5pMbeKPI8nWQS4S+zxgoE4s1vKhS0IT5AHQP0p4jVg1cQtLY6z09DQ==" saltValue="UqKIxOuqQuQ9gjQulJSLtw==" spinCount="100000" sqref="G5:J8 G14:G65" name="Plage1"/>
  </protectedRanges>
  <mergeCells count="3">
    <mergeCell ref="C12:G12"/>
    <mergeCell ref="H12:J12"/>
    <mergeCell ref="C62:E62"/>
  </mergeCells>
  <conditionalFormatting sqref="G63:G65">
    <cfRule type="containsText" dxfId="28" priority="26" operator="containsText" text="COBIL">
      <formula>NOT(ISERROR(SEARCH("COBIL",G63)))</formula>
    </cfRule>
    <cfRule type="containsText" dxfId="27" priority="27" operator="containsText" text="ENGEN">
      <formula>NOT(ISERROR(SEARCH("ENGEN",G63)))</formula>
    </cfRule>
    <cfRule type="containsText" dxfId="26" priority="28" operator="containsText" text="TOTAL">
      <formula>NOT(ISERROR(SEARCH("TOTAL",G63)))</formula>
    </cfRule>
  </conditionalFormatting>
  <conditionalFormatting sqref="G63:G65">
    <cfRule type="containsBlanks" dxfId="25" priority="29">
      <formula>LEN(TRIM(G63))=0</formula>
    </cfRule>
  </conditionalFormatting>
  <conditionalFormatting sqref="H14">
    <cfRule type="containsText" dxfId="24" priority="22" operator="containsText" text="COBIL">
      <formula>NOT(ISERROR(SEARCH("COBIL",H14)))</formula>
    </cfRule>
    <cfRule type="containsText" dxfId="23" priority="23" operator="containsText" text="ENGEN">
      <formula>NOT(ISERROR(SEARCH("ENGEN",H14)))</formula>
    </cfRule>
    <cfRule type="containsText" dxfId="22" priority="24" operator="containsText" text="TOTAL">
      <formula>NOT(ISERROR(SEARCH("TOTAL",H14)))</formula>
    </cfRule>
  </conditionalFormatting>
  <conditionalFormatting sqref="H14">
    <cfRule type="containsBlanks" dxfId="21" priority="25">
      <formula>LEN(TRIM(H14))=0</formula>
    </cfRule>
  </conditionalFormatting>
  <conditionalFormatting sqref="H15:H62">
    <cfRule type="containsText" dxfId="20" priority="18" operator="containsText" text="COBIL">
      <formula>NOT(ISERROR(SEARCH("COBIL",H15)))</formula>
    </cfRule>
    <cfRule type="containsText" dxfId="19" priority="19" operator="containsText" text="ENGEN">
      <formula>NOT(ISERROR(SEARCH("ENGEN",H15)))</formula>
    </cfRule>
    <cfRule type="containsText" dxfId="18" priority="20" operator="containsText" text="TOTAL">
      <formula>NOT(ISERROR(SEARCH("TOTAL",H15)))</formula>
    </cfRule>
  </conditionalFormatting>
  <conditionalFormatting sqref="H15:H62">
    <cfRule type="containsBlanks" dxfId="17" priority="21">
      <formula>LEN(TRIM(H15))=0</formula>
    </cfRule>
  </conditionalFormatting>
  <conditionalFormatting sqref="H10">
    <cfRule type="cellIs" dxfId="16" priority="9" operator="between">
      <formula>80001</formula>
      <formula>90000</formula>
    </cfRule>
    <cfRule type="cellIs" dxfId="15" priority="10" operator="between">
      <formula>70001</formula>
      <formula>80000</formula>
    </cfRule>
    <cfRule type="cellIs" dxfId="14" priority="11" operator="between">
      <formula>60001</formula>
      <formula>70000</formula>
    </cfRule>
    <cfRule type="cellIs" dxfId="13" priority="12" operator="between">
      <formula>50001</formula>
      <formula>60000</formula>
    </cfRule>
    <cfRule type="cellIs" dxfId="12" priority="13" operator="between">
      <formula>40001</formula>
      <formula>50000</formula>
    </cfRule>
    <cfRule type="cellIs" dxfId="11" priority="14" operator="between">
      <formula>30001</formula>
      <formula>40000</formula>
    </cfRule>
    <cfRule type="cellIs" dxfId="10" priority="15" operator="between">
      <formula>20001</formula>
      <formula>30000</formula>
    </cfRule>
    <cfRule type="cellIs" dxfId="9" priority="16" operator="between">
      <formula>10001</formula>
      <formula>20000</formula>
    </cfRule>
    <cfRule type="cellIs" dxfId="8" priority="17" operator="between">
      <formula>0</formula>
      <formula>10000</formula>
    </cfRule>
  </conditionalFormatting>
  <conditionalFormatting sqref="G14:G62">
    <cfRule type="containsText" dxfId="7" priority="1" operator="containsText" text="COBIL">
      <formula>NOT(ISERROR(SEARCH("COBIL",G14)))</formula>
    </cfRule>
    <cfRule type="containsText" dxfId="6" priority="2" operator="containsText" text="ENGEN">
      <formula>NOT(ISERROR(SEARCH("ENGEN",G14)))</formula>
    </cfRule>
    <cfRule type="containsText" dxfId="5" priority="3" operator="containsText" text="TOTAL">
      <formula>NOT(ISERROR(SEARCH("TOTAL",G14)))</formula>
    </cfRule>
  </conditionalFormatting>
  <conditionalFormatting sqref="G14:G62">
    <cfRule type="containsBlanks" dxfId="4" priority="4">
      <formula>LEN(TRIM(G14))=0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52"/>
  <sheetViews>
    <sheetView tabSelected="1" workbookViewId="0">
      <selection activeCell="I12" sqref="I12"/>
    </sheetView>
  </sheetViews>
  <sheetFormatPr baseColWidth="10" defaultRowHeight="15" x14ac:dyDescent="0.25"/>
  <sheetData>
    <row r="1" spans="2:5" ht="18.75" x14ac:dyDescent="0.3">
      <c r="C1" s="189" t="s">
        <v>47</v>
      </c>
      <c r="D1" s="189" t="s">
        <v>48</v>
      </c>
      <c r="E1" s="190" t="s">
        <v>49</v>
      </c>
    </row>
    <row r="4" spans="2:5" x14ac:dyDescent="0.25">
      <c r="B4" s="12" t="s">
        <v>0</v>
      </c>
      <c r="C4" s="12">
        <v>185442</v>
      </c>
      <c r="D4" s="12">
        <v>24390</v>
      </c>
      <c r="E4" s="12">
        <v>186812</v>
      </c>
    </row>
    <row r="5" spans="2:5" x14ac:dyDescent="0.25">
      <c r="B5" s="12" t="s">
        <v>1</v>
      </c>
      <c r="C5" s="12">
        <v>39651</v>
      </c>
      <c r="D5" s="12">
        <v>0</v>
      </c>
      <c r="E5" s="12">
        <v>0</v>
      </c>
    </row>
    <row r="6" spans="2:5" x14ac:dyDescent="0.25">
      <c r="B6" s="12" t="s">
        <v>109</v>
      </c>
      <c r="C6" s="12">
        <v>380094</v>
      </c>
      <c r="D6" s="12">
        <v>55249</v>
      </c>
      <c r="E6" s="12">
        <v>239494</v>
      </c>
    </row>
    <row r="7" spans="2:5" x14ac:dyDescent="0.25">
      <c r="B7" s="12" t="s">
        <v>3</v>
      </c>
      <c r="C7" s="12">
        <f>235679+37183</f>
        <v>272862</v>
      </c>
      <c r="D7" s="12">
        <f>995+2060</f>
        <v>3055</v>
      </c>
      <c r="E7" s="12">
        <v>156399</v>
      </c>
    </row>
    <row r="8" spans="2:5" x14ac:dyDescent="0.25">
      <c r="B8" s="12" t="s">
        <v>4</v>
      </c>
      <c r="C8" s="12">
        <v>77054</v>
      </c>
      <c r="D8" s="12">
        <v>38690</v>
      </c>
      <c r="E8" s="12">
        <v>58004</v>
      </c>
    </row>
    <row r="9" spans="2:5" x14ac:dyDescent="0.25">
      <c r="B9" s="12" t="s">
        <v>5</v>
      </c>
      <c r="C9" s="12">
        <v>179192</v>
      </c>
      <c r="D9" s="12">
        <v>282070</v>
      </c>
      <c r="E9" s="12">
        <v>0</v>
      </c>
    </row>
    <row r="10" spans="2:5" x14ac:dyDescent="0.25">
      <c r="B10" s="12" t="s">
        <v>6</v>
      </c>
      <c r="C10" s="12">
        <v>2143897</v>
      </c>
      <c r="D10" s="12">
        <v>4302202</v>
      </c>
      <c r="E10" s="12">
        <v>2991616</v>
      </c>
    </row>
    <row r="11" spans="2:5" x14ac:dyDescent="0.25">
      <c r="B11" s="12" t="s">
        <v>7</v>
      </c>
      <c r="C11" s="12">
        <f>C10</f>
        <v>2143897</v>
      </c>
      <c r="D11" s="12">
        <f>D10</f>
        <v>4302202</v>
      </c>
      <c r="E11" s="12">
        <f>E10</f>
        <v>2991616</v>
      </c>
    </row>
    <row r="12" spans="2:5" x14ac:dyDescent="0.25">
      <c r="B12" s="12" t="s">
        <v>8</v>
      </c>
      <c r="C12" s="12">
        <v>483223</v>
      </c>
      <c r="D12" s="12">
        <v>270679</v>
      </c>
      <c r="E12" s="12">
        <v>63999</v>
      </c>
    </row>
    <row r="13" spans="2:5" x14ac:dyDescent="0.25">
      <c r="B13" s="12" t="s">
        <v>9</v>
      </c>
      <c r="C13" s="12">
        <v>0</v>
      </c>
      <c r="D13" s="12">
        <v>0</v>
      </c>
      <c r="E13" s="12">
        <v>64587</v>
      </c>
    </row>
    <row r="14" spans="2:5" x14ac:dyDescent="0.25">
      <c r="B14" s="12" t="s">
        <v>10</v>
      </c>
      <c r="C14" s="12">
        <v>241927</v>
      </c>
      <c r="D14" s="12">
        <v>97877</v>
      </c>
      <c r="E14" s="12">
        <v>0</v>
      </c>
    </row>
    <row r="15" spans="2:5" x14ac:dyDescent="0.25">
      <c r="B15" s="12" t="s">
        <v>11</v>
      </c>
      <c r="C15" s="12">
        <v>241927</v>
      </c>
      <c r="D15" s="12">
        <v>97877</v>
      </c>
      <c r="E15" s="12">
        <v>0</v>
      </c>
    </row>
    <row r="16" spans="2:5" x14ac:dyDescent="0.25">
      <c r="B16" s="12" t="s">
        <v>12</v>
      </c>
      <c r="C16" s="12">
        <v>455553</v>
      </c>
      <c r="D16" s="12">
        <v>116240</v>
      </c>
      <c r="E16" s="12">
        <v>246728</v>
      </c>
    </row>
    <row r="17" spans="2:5" x14ac:dyDescent="0.25">
      <c r="B17" s="12" t="s">
        <v>13</v>
      </c>
      <c r="C17" s="12">
        <v>490037</v>
      </c>
      <c r="D17" s="12">
        <v>395653</v>
      </c>
      <c r="E17" s="12">
        <v>0</v>
      </c>
    </row>
    <row r="18" spans="2:5" x14ac:dyDescent="0.25">
      <c r="B18" s="12" t="s">
        <v>14</v>
      </c>
      <c r="C18" s="12">
        <v>73829</v>
      </c>
      <c r="D18" s="12">
        <v>194480</v>
      </c>
      <c r="E18" s="12">
        <v>3995</v>
      </c>
    </row>
    <row r="19" spans="2:5" x14ac:dyDescent="0.25">
      <c r="B19" s="12" t="s">
        <v>15</v>
      </c>
      <c r="C19" s="12">
        <v>20000</v>
      </c>
      <c r="D19" s="12">
        <v>0</v>
      </c>
      <c r="E19" s="12">
        <v>0</v>
      </c>
    </row>
    <row r="20" spans="2:5" x14ac:dyDescent="0.25">
      <c r="B20" s="12" t="s">
        <v>16</v>
      </c>
      <c r="C20" s="12">
        <v>30000</v>
      </c>
      <c r="D20" s="12">
        <v>30000</v>
      </c>
      <c r="E20" s="12">
        <v>30000</v>
      </c>
    </row>
    <row r="21" spans="2:5" x14ac:dyDescent="0.25">
      <c r="B21" s="12" t="s">
        <v>17</v>
      </c>
      <c r="C21" s="12">
        <v>325835</v>
      </c>
      <c r="D21" s="12">
        <v>418444</v>
      </c>
      <c r="E21" s="12">
        <v>28445</v>
      </c>
    </row>
    <row r="22" spans="2:5" x14ac:dyDescent="0.25">
      <c r="B22" s="12" t="s">
        <v>18</v>
      </c>
      <c r="C22" s="12">
        <f>C11</f>
        <v>2143897</v>
      </c>
      <c r="D22" s="12">
        <f>D11</f>
        <v>4302202</v>
      </c>
      <c r="E22" s="12">
        <f>E11</f>
        <v>2991616</v>
      </c>
    </row>
    <row r="23" spans="2:5" x14ac:dyDescent="0.25">
      <c r="B23" s="12" t="s">
        <v>19</v>
      </c>
      <c r="C23" s="12">
        <v>42787</v>
      </c>
      <c r="D23" s="12">
        <v>27588</v>
      </c>
      <c r="E23" s="12">
        <v>42834</v>
      </c>
    </row>
    <row r="24" spans="2:5" x14ac:dyDescent="0.25">
      <c r="B24" s="12" t="s">
        <v>20</v>
      </c>
      <c r="C24" s="12">
        <v>68790</v>
      </c>
      <c r="D24" s="12">
        <v>129349</v>
      </c>
      <c r="E24" s="12">
        <v>0</v>
      </c>
    </row>
    <row r="25" spans="2:5" x14ac:dyDescent="0.25">
      <c r="B25" s="12" t="s">
        <v>21</v>
      </c>
      <c r="C25" s="12">
        <v>48048</v>
      </c>
      <c r="D25" s="12">
        <v>37436</v>
      </c>
      <c r="E25" s="12">
        <v>0</v>
      </c>
    </row>
    <row r="26" spans="2:5" x14ac:dyDescent="0.25">
      <c r="B26" s="12" t="s">
        <v>22</v>
      </c>
      <c r="C26" s="12">
        <v>185442</v>
      </c>
      <c r="D26" s="12">
        <v>24390</v>
      </c>
      <c r="E26" s="12">
        <v>186812</v>
      </c>
    </row>
    <row r="27" spans="2:5" x14ac:dyDescent="0.25">
      <c r="B27" s="12" t="s">
        <v>23</v>
      </c>
      <c r="C27" s="12">
        <v>162902</v>
      </c>
      <c r="D27" s="12">
        <v>42247</v>
      </c>
      <c r="E27" s="12">
        <v>118961</v>
      </c>
    </row>
    <row r="28" spans="2:5" x14ac:dyDescent="0.25">
      <c r="B28" s="12" t="s">
        <v>24</v>
      </c>
      <c r="C28" s="12">
        <v>970</v>
      </c>
      <c r="D28" s="12">
        <v>53445</v>
      </c>
      <c r="E28" s="12">
        <v>0</v>
      </c>
    </row>
    <row r="29" spans="2:5" x14ac:dyDescent="0.25">
      <c r="B29" s="12" t="s">
        <v>25</v>
      </c>
      <c r="C29" s="12">
        <f>C22</f>
        <v>2143897</v>
      </c>
      <c r="D29" s="12">
        <f>D22</f>
        <v>4302202</v>
      </c>
      <c r="E29" s="12">
        <f>E22</f>
        <v>2991616</v>
      </c>
    </row>
    <row r="30" spans="2:5" x14ac:dyDescent="0.25">
      <c r="B30" s="12" t="s">
        <v>26</v>
      </c>
      <c r="C30" s="12">
        <f>C29</f>
        <v>2143897</v>
      </c>
      <c r="D30" s="12">
        <f>D29</f>
        <v>4302202</v>
      </c>
      <c r="E30" s="12">
        <f>E29</f>
        <v>2991616</v>
      </c>
    </row>
    <row r="31" spans="2:5" x14ac:dyDescent="0.25">
      <c r="B31" s="12" t="s">
        <v>27</v>
      </c>
      <c r="C31" s="12">
        <v>1231521</v>
      </c>
      <c r="D31" s="12">
        <v>75913</v>
      </c>
      <c r="E31" s="12">
        <v>298064</v>
      </c>
    </row>
    <row r="32" spans="2:5" x14ac:dyDescent="0.25">
      <c r="B32" s="12" t="s">
        <v>28</v>
      </c>
      <c r="C32" s="12">
        <v>1231521</v>
      </c>
      <c r="D32" s="12">
        <v>75913</v>
      </c>
      <c r="E32" s="12">
        <v>298064</v>
      </c>
    </row>
    <row r="33" spans="2:5" x14ac:dyDescent="0.25">
      <c r="B33" s="12" t="s">
        <v>29</v>
      </c>
      <c r="C33" s="12">
        <v>1221</v>
      </c>
      <c r="D33" s="12">
        <v>77047</v>
      </c>
      <c r="E33" s="12">
        <v>34633</v>
      </c>
    </row>
    <row r="34" spans="2:5" x14ac:dyDescent="0.25">
      <c r="B34" s="12" t="s">
        <v>30</v>
      </c>
      <c r="C34" s="12">
        <f>C33</f>
        <v>1221</v>
      </c>
      <c r="D34" s="12">
        <f>D33</f>
        <v>77047</v>
      </c>
      <c r="E34" s="12">
        <f>E33</f>
        <v>34633</v>
      </c>
    </row>
    <row r="35" spans="2:5" x14ac:dyDescent="0.25">
      <c r="B35" s="12" t="s">
        <v>31</v>
      </c>
      <c r="C35" s="12">
        <f>C5</f>
        <v>39651</v>
      </c>
      <c r="D35" s="12">
        <f>D5</f>
        <v>0</v>
      </c>
      <c r="E35" s="12">
        <f>E5</f>
        <v>0</v>
      </c>
    </row>
    <row r="36" spans="2:5" x14ac:dyDescent="0.25">
      <c r="B36" s="12" t="s">
        <v>32</v>
      </c>
      <c r="C36" s="12">
        <f>C30</f>
        <v>2143897</v>
      </c>
      <c r="D36" s="12">
        <f>D30</f>
        <v>4302202</v>
      </c>
      <c r="E36" s="12">
        <f>E30</f>
        <v>2991616</v>
      </c>
    </row>
    <row r="37" spans="2:5" x14ac:dyDescent="0.25">
      <c r="B37" s="12" t="s">
        <v>33</v>
      </c>
      <c r="C37" s="12">
        <f t="shared" ref="C37:E38" si="0">C36</f>
        <v>2143897</v>
      </c>
      <c r="D37" s="12">
        <f t="shared" si="0"/>
        <v>4302202</v>
      </c>
      <c r="E37" s="12">
        <f t="shared" si="0"/>
        <v>2991616</v>
      </c>
    </row>
    <row r="38" spans="2:5" x14ac:dyDescent="0.25">
      <c r="B38" s="12" t="s">
        <v>34</v>
      </c>
      <c r="C38" s="12">
        <f t="shared" si="0"/>
        <v>2143897</v>
      </c>
      <c r="D38" s="12">
        <f t="shared" si="0"/>
        <v>4302202</v>
      </c>
      <c r="E38" s="12">
        <f t="shared" si="0"/>
        <v>2991616</v>
      </c>
    </row>
    <row r="39" spans="2:5" x14ac:dyDescent="0.25">
      <c r="B39" s="12" t="s">
        <v>35</v>
      </c>
      <c r="C39" s="12">
        <v>380094</v>
      </c>
      <c r="D39" s="12">
        <v>55249</v>
      </c>
      <c r="E39" s="12">
        <v>239494</v>
      </c>
    </row>
    <row r="40" spans="2:5" x14ac:dyDescent="0.25">
      <c r="B40" s="12" t="s">
        <v>36</v>
      </c>
      <c r="C40" s="12">
        <v>0</v>
      </c>
      <c r="D40" s="12">
        <v>20000</v>
      </c>
      <c r="E40" s="12">
        <v>0</v>
      </c>
    </row>
    <row r="41" spans="2:5" x14ac:dyDescent="0.25">
      <c r="B41" s="12" t="s">
        <v>37</v>
      </c>
      <c r="C41" s="12">
        <f>235679+37183</f>
        <v>272862</v>
      </c>
      <c r="D41" s="12">
        <f>995+2060</f>
        <v>3055</v>
      </c>
      <c r="E41" s="12">
        <v>156399</v>
      </c>
    </row>
    <row r="42" spans="2:5" x14ac:dyDescent="0.25">
      <c r="B42" s="12" t="s">
        <v>38</v>
      </c>
      <c r="C42" s="12">
        <f>C30</f>
        <v>2143897</v>
      </c>
      <c r="D42" s="12">
        <f>D30</f>
        <v>4302202</v>
      </c>
      <c r="E42" s="12">
        <f>E30</f>
        <v>2991616</v>
      </c>
    </row>
    <row r="43" spans="2:5" x14ac:dyDescent="0.25">
      <c r="B43" s="12" t="s">
        <v>39</v>
      </c>
      <c r="C43" s="12">
        <f>C42</f>
        <v>2143897</v>
      </c>
      <c r="D43" s="12">
        <f>D42</f>
        <v>4302202</v>
      </c>
      <c r="E43" s="12">
        <f>E42</f>
        <v>2991616</v>
      </c>
    </row>
    <row r="44" spans="2:5" x14ac:dyDescent="0.25">
      <c r="B44" s="12" t="s">
        <v>40</v>
      </c>
      <c r="C44" s="12"/>
      <c r="D44" s="12"/>
      <c r="E44" s="12"/>
    </row>
    <row r="45" spans="2:5" x14ac:dyDescent="0.25">
      <c r="B45" s="12"/>
      <c r="C45" s="12"/>
      <c r="D45" s="12"/>
      <c r="E45" s="12"/>
    </row>
    <row r="46" spans="2:5" x14ac:dyDescent="0.25">
      <c r="B46" s="12" t="s">
        <v>41</v>
      </c>
      <c r="C46" s="12">
        <f>C38</f>
        <v>2143897</v>
      </c>
      <c r="D46" s="12">
        <f>D38</f>
        <v>4302202</v>
      </c>
      <c r="E46" s="12">
        <f>E38</f>
        <v>2991616</v>
      </c>
    </row>
    <row r="47" spans="2:5" x14ac:dyDescent="0.25">
      <c r="B47" s="12" t="s">
        <v>42</v>
      </c>
      <c r="C47" s="12">
        <f>C46</f>
        <v>2143897</v>
      </c>
      <c r="D47" s="12">
        <f>D46</f>
        <v>4302202</v>
      </c>
      <c r="E47" s="12">
        <f>E46</f>
        <v>2991616</v>
      </c>
    </row>
    <row r="48" spans="2:5" x14ac:dyDescent="0.25">
      <c r="B48" s="12" t="s">
        <v>43</v>
      </c>
      <c r="C48" s="12">
        <f>C16</f>
        <v>455553</v>
      </c>
      <c r="D48" s="12">
        <f>D16</f>
        <v>116240</v>
      </c>
      <c r="E48" s="12">
        <f>E16</f>
        <v>246728</v>
      </c>
    </row>
    <row r="49" spans="2:5" x14ac:dyDescent="0.25">
      <c r="B49" s="12" t="s">
        <v>44</v>
      </c>
      <c r="C49" s="12">
        <f>C48</f>
        <v>455553</v>
      </c>
      <c r="D49" s="12">
        <f>D48</f>
        <v>116240</v>
      </c>
      <c r="E49" s="12">
        <f>E48</f>
        <v>246728</v>
      </c>
    </row>
    <row r="50" spans="2:5" x14ac:dyDescent="0.25">
      <c r="B50" s="12" t="s">
        <v>45</v>
      </c>
      <c r="C50" s="12">
        <f>C41</f>
        <v>272862</v>
      </c>
      <c r="D50" s="12">
        <f>D41</f>
        <v>3055</v>
      </c>
      <c r="E50" s="12">
        <f>E41</f>
        <v>156399</v>
      </c>
    </row>
    <row r="52" spans="2:5" x14ac:dyDescent="0.25">
      <c r="B52" t="s">
        <v>46</v>
      </c>
      <c r="C52" s="12">
        <v>380094</v>
      </c>
      <c r="D52" s="12">
        <v>380094</v>
      </c>
      <c r="E52" s="12">
        <v>380094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D14"/>
  <sheetViews>
    <sheetView topLeftCell="B4" zoomScale="75" zoomScaleNormal="75" workbookViewId="0">
      <selection activeCell="N8" sqref="N8"/>
    </sheetView>
  </sheetViews>
  <sheetFormatPr baseColWidth="10" defaultRowHeight="15" x14ac:dyDescent="0.25"/>
  <cols>
    <col min="2" max="50" width="4.140625" customWidth="1"/>
    <col min="51" max="54" width="5" customWidth="1"/>
  </cols>
  <sheetData>
    <row r="3" spans="1:56" ht="15.75" thickBot="1" x14ac:dyDescent="0.3"/>
    <row r="4" spans="1:56" ht="234" x14ac:dyDescent="0.25">
      <c r="B4" s="1" t="s">
        <v>0</v>
      </c>
      <c r="C4" s="2" t="s">
        <v>1</v>
      </c>
      <c r="D4" s="2" t="s">
        <v>2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3" t="s">
        <v>23</v>
      </c>
      <c r="Z4" s="2" t="s">
        <v>24</v>
      </c>
      <c r="AA4" s="2" t="s">
        <v>25</v>
      </c>
      <c r="AB4" s="2" t="s">
        <v>26</v>
      </c>
      <c r="AC4" s="2" t="s">
        <v>27</v>
      </c>
      <c r="AD4" s="2" t="s">
        <v>28</v>
      </c>
      <c r="AE4" s="2" t="s">
        <v>29</v>
      </c>
      <c r="AF4" s="2" t="s">
        <v>30</v>
      </c>
      <c r="AG4" s="2" t="s">
        <v>31</v>
      </c>
      <c r="AH4" s="2" t="s">
        <v>32</v>
      </c>
      <c r="AI4" s="2" t="s">
        <v>33</v>
      </c>
      <c r="AJ4" s="3" t="s">
        <v>34</v>
      </c>
      <c r="AK4" s="2" t="s">
        <v>35</v>
      </c>
      <c r="AL4" s="4" t="s">
        <v>36</v>
      </c>
      <c r="AM4" s="5" t="s">
        <v>37</v>
      </c>
      <c r="AN4" s="4" t="s">
        <v>38</v>
      </c>
      <c r="AO4" s="4" t="s">
        <v>39</v>
      </c>
      <c r="AP4" s="4" t="s">
        <v>40</v>
      </c>
      <c r="AQ4" s="6"/>
      <c r="AR4" s="6" t="s">
        <v>41</v>
      </c>
      <c r="AS4" s="6" t="s">
        <v>42</v>
      </c>
      <c r="AT4" s="6" t="s">
        <v>43</v>
      </c>
      <c r="AU4" s="6" t="s">
        <v>44</v>
      </c>
      <c r="AV4" s="6" t="s">
        <v>45</v>
      </c>
      <c r="AW4" s="6"/>
      <c r="AX4" s="4" t="s">
        <v>46</v>
      </c>
    </row>
    <row r="5" spans="1:56" ht="15.75" thickBot="1" x14ac:dyDescent="0.3"/>
    <row r="6" spans="1:56" ht="65.25" x14ac:dyDescent="0.25">
      <c r="B6" s="7">
        <f t="array" ref="B6:AX6">TRANSPOSE(Feuil1!F14:F62)</f>
        <v>1000</v>
      </c>
      <c r="C6" s="8">
        <v>3800</v>
      </c>
      <c r="D6" s="9">
        <v>2400</v>
      </c>
      <c r="E6" s="8">
        <v>800</v>
      </c>
      <c r="F6" s="8">
        <v>1000</v>
      </c>
      <c r="G6" s="8">
        <v>600</v>
      </c>
      <c r="H6" s="8">
        <v>14000</v>
      </c>
      <c r="I6" s="10">
        <v>76000</v>
      </c>
      <c r="J6" s="8">
        <v>200</v>
      </c>
      <c r="K6" s="8">
        <v>0</v>
      </c>
      <c r="L6" s="8">
        <v>1000</v>
      </c>
      <c r="M6" s="8">
        <v>200</v>
      </c>
      <c r="N6" s="8">
        <v>1000</v>
      </c>
      <c r="O6" s="8">
        <v>1200</v>
      </c>
      <c r="P6" s="8">
        <v>1000</v>
      </c>
      <c r="Q6" s="8">
        <v>3600</v>
      </c>
      <c r="R6" s="8">
        <v>0</v>
      </c>
      <c r="S6" s="8">
        <v>4400</v>
      </c>
      <c r="T6" s="10">
        <v>2000</v>
      </c>
      <c r="U6" s="8">
        <v>1000</v>
      </c>
      <c r="V6" s="8">
        <v>600</v>
      </c>
      <c r="W6" s="8">
        <v>600</v>
      </c>
      <c r="X6" s="8">
        <v>3800</v>
      </c>
      <c r="Y6" s="8">
        <v>1400</v>
      </c>
      <c r="Z6" s="8">
        <v>800</v>
      </c>
      <c r="AA6" s="8">
        <v>0</v>
      </c>
      <c r="AB6" s="10">
        <v>40000</v>
      </c>
      <c r="AC6" s="8">
        <v>3800</v>
      </c>
      <c r="AD6" s="8">
        <v>2600</v>
      </c>
      <c r="AE6" s="8">
        <v>1000</v>
      </c>
      <c r="AF6" s="8">
        <v>0</v>
      </c>
      <c r="AG6" s="8">
        <v>11000</v>
      </c>
      <c r="AH6" s="10">
        <v>10000</v>
      </c>
      <c r="AI6" s="10">
        <v>50000</v>
      </c>
      <c r="AJ6" s="8">
        <v>18000</v>
      </c>
      <c r="AK6" s="8">
        <v>2200</v>
      </c>
      <c r="AL6" s="8">
        <v>1000</v>
      </c>
      <c r="AM6" s="8">
        <v>3000</v>
      </c>
      <c r="AN6" s="8">
        <v>0</v>
      </c>
      <c r="AO6" s="8">
        <v>0</v>
      </c>
      <c r="AP6" s="8">
        <v>0</v>
      </c>
      <c r="AQ6" s="8">
        <v>0</v>
      </c>
      <c r="AR6" s="8">
        <v>200</v>
      </c>
      <c r="AS6" s="8">
        <v>200</v>
      </c>
      <c r="AT6" s="8">
        <v>200</v>
      </c>
      <c r="AU6" s="8">
        <v>200</v>
      </c>
      <c r="AV6" s="8">
        <v>200</v>
      </c>
      <c r="AW6" s="11">
        <v>0</v>
      </c>
      <c r="AX6" s="10">
        <v>80000</v>
      </c>
      <c r="AZ6" s="8">
        <f>SUM(B6:AX6)</f>
        <v>346000</v>
      </c>
      <c r="BB6" s="8">
        <v>115400</v>
      </c>
      <c r="BC6" s="8">
        <f>AZ6/3</f>
        <v>115333.33333333333</v>
      </c>
      <c r="BD6" s="8">
        <f>CEILING(SUM(B6:AX6)/3,1)</f>
        <v>115334</v>
      </c>
    </row>
    <row r="7" spans="1:56" ht="15.75" thickBot="1" x14ac:dyDescent="0.3"/>
    <row r="8" spans="1:56" ht="96.75" customHeight="1" thickBot="1" x14ac:dyDescent="0.3">
      <c r="A8" s="13" t="s">
        <v>47</v>
      </c>
      <c r="B8" s="12">
        <v>1</v>
      </c>
      <c r="C8" s="12">
        <v>1</v>
      </c>
      <c r="D8" s="12">
        <v>1</v>
      </c>
      <c r="E8" s="12">
        <v>1</v>
      </c>
      <c r="F8" s="12">
        <v>0</v>
      </c>
      <c r="G8" s="12">
        <v>0</v>
      </c>
      <c r="H8" s="12">
        <v>1</v>
      </c>
      <c r="I8" s="12">
        <v>0</v>
      </c>
      <c r="J8" s="12">
        <v>1</v>
      </c>
      <c r="K8" s="12">
        <v>1</v>
      </c>
      <c r="L8" s="12">
        <v>1</v>
      </c>
      <c r="M8" s="12">
        <v>1</v>
      </c>
      <c r="N8" s="12">
        <v>0</v>
      </c>
      <c r="O8" s="12">
        <v>0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0</v>
      </c>
      <c r="V8" s="12">
        <v>1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1</v>
      </c>
      <c r="AT8" s="12">
        <v>0</v>
      </c>
      <c r="AU8" s="12">
        <v>0</v>
      </c>
      <c r="AV8" s="12">
        <v>0</v>
      </c>
      <c r="AW8" s="12">
        <v>0</v>
      </c>
      <c r="AX8" s="12">
        <v>1</v>
      </c>
      <c r="AZ8" s="14">
        <f>SUMPRODUCT(B8:AX8,$B$6:$AX$6)</f>
        <v>115200</v>
      </c>
      <c r="BA8" s="14">
        <f>BC6*1.1</f>
        <v>126866.66666666667</v>
      </c>
      <c r="BB8" s="14">
        <f>BC6*(1-0.001)</f>
        <v>115218</v>
      </c>
      <c r="BC8" s="17">
        <f>$BC$6-AZ8</f>
        <v>133.33333333332848</v>
      </c>
      <c r="BD8" s="8">
        <f>BA8-BD6</f>
        <v>11532.666666666672</v>
      </c>
    </row>
    <row r="9" spans="1:56" ht="96.75" customHeight="1" thickBot="1" x14ac:dyDescent="0.3">
      <c r="A9" s="13" t="s">
        <v>48</v>
      </c>
      <c r="B9" s="12">
        <v>0</v>
      </c>
      <c r="C9" s="12">
        <v>0</v>
      </c>
      <c r="D9" s="12">
        <v>0</v>
      </c>
      <c r="E9" s="12">
        <v>0</v>
      </c>
      <c r="F9" s="12">
        <v>1</v>
      </c>
      <c r="G9" s="12">
        <v>1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</v>
      </c>
      <c r="O9" s="12">
        <v>1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</v>
      </c>
      <c r="V9" s="12">
        <v>0</v>
      </c>
      <c r="W9" s="12">
        <v>1</v>
      </c>
      <c r="X9" s="12">
        <v>1</v>
      </c>
      <c r="Y9" s="12">
        <v>1</v>
      </c>
      <c r="Z9" s="12">
        <v>1</v>
      </c>
      <c r="AA9" s="12">
        <v>0</v>
      </c>
      <c r="AB9" s="12">
        <v>1</v>
      </c>
      <c r="AC9" s="12">
        <v>1</v>
      </c>
      <c r="AD9" s="12">
        <v>1</v>
      </c>
      <c r="AE9" s="12">
        <v>1</v>
      </c>
      <c r="AF9" s="12">
        <v>0</v>
      </c>
      <c r="AG9" s="12">
        <v>0</v>
      </c>
      <c r="AH9" s="12">
        <v>0</v>
      </c>
      <c r="AI9" s="12">
        <v>1</v>
      </c>
      <c r="AJ9" s="12">
        <v>0</v>
      </c>
      <c r="AK9" s="12">
        <v>1</v>
      </c>
      <c r="AL9" s="12">
        <v>1</v>
      </c>
      <c r="AM9" s="12">
        <v>1</v>
      </c>
      <c r="AN9" s="12">
        <v>0</v>
      </c>
      <c r="AO9" s="12">
        <v>0</v>
      </c>
      <c r="AP9" s="12">
        <v>0</v>
      </c>
      <c r="AQ9" s="12">
        <v>0</v>
      </c>
      <c r="AR9" s="12">
        <v>1</v>
      </c>
      <c r="AS9" s="12">
        <v>0</v>
      </c>
      <c r="AT9" s="12">
        <v>1</v>
      </c>
      <c r="AU9" s="12">
        <v>0</v>
      </c>
      <c r="AV9" s="12">
        <v>0</v>
      </c>
      <c r="AW9" s="12">
        <v>0</v>
      </c>
      <c r="AX9" s="12">
        <v>0</v>
      </c>
      <c r="AZ9" s="14">
        <f>SUMPRODUCT(B9:AX9,$B$6:$AX$6)</f>
        <v>115400</v>
      </c>
      <c r="BA9" s="14">
        <f>BA8</f>
        <v>126866.66666666667</v>
      </c>
      <c r="BB9" s="14">
        <f>BB8</f>
        <v>115218</v>
      </c>
      <c r="BC9" s="17">
        <f>$BC$6-AZ9</f>
        <v>-66.666666666671517</v>
      </c>
    </row>
    <row r="10" spans="1:56" ht="96.75" customHeight="1" thickBot="1" x14ac:dyDescent="0.3">
      <c r="A10" s="13" t="s">
        <v>49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1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1</v>
      </c>
      <c r="AB10" s="12">
        <v>0</v>
      </c>
      <c r="AC10" s="12">
        <v>0</v>
      </c>
      <c r="AD10" s="12">
        <v>0</v>
      </c>
      <c r="AE10" s="12">
        <v>0</v>
      </c>
      <c r="AF10" s="12">
        <v>1</v>
      </c>
      <c r="AG10" s="12">
        <v>1</v>
      </c>
      <c r="AH10" s="12">
        <v>1</v>
      </c>
      <c r="AI10" s="12">
        <v>0</v>
      </c>
      <c r="AJ10" s="12">
        <v>1</v>
      </c>
      <c r="AK10" s="12">
        <v>0</v>
      </c>
      <c r="AL10" s="12">
        <v>0</v>
      </c>
      <c r="AM10" s="12">
        <v>0</v>
      </c>
      <c r="AN10" s="12">
        <v>1</v>
      </c>
      <c r="AO10" s="12">
        <v>1</v>
      </c>
      <c r="AP10" s="12">
        <v>1</v>
      </c>
      <c r="AQ10" s="12">
        <v>1</v>
      </c>
      <c r="AR10" s="12">
        <v>0</v>
      </c>
      <c r="AS10" s="12">
        <v>0</v>
      </c>
      <c r="AT10" s="12">
        <v>0</v>
      </c>
      <c r="AU10" s="12">
        <v>1</v>
      </c>
      <c r="AV10" s="12">
        <v>1</v>
      </c>
      <c r="AW10" s="12">
        <v>1</v>
      </c>
      <c r="AX10" s="12">
        <v>0</v>
      </c>
      <c r="AZ10" s="14">
        <f>SUMPRODUCT(B10:AX10,$B$6:$AX$6)</f>
        <v>115400</v>
      </c>
      <c r="BA10" s="14">
        <f>BA9</f>
        <v>126866.66666666667</v>
      </c>
      <c r="BB10" s="14">
        <f>BB9</f>
        <v>115218</v>
      </c>
      <c r="BC10" s="17">
        <f t="shared" ref="BC10" si="0">$BC$6-AZ10</f>
        <v>-66.666666666671517</v>
      </c>
    </row>
    <row r="12" spans="1:56" ht="18" x14ac:dyDescent="0.25">
      <c r="A12" s="15" t="s">
        <v>50</v>
      </c>
      <c r="B12" s="16">
        <f>SUM(B8:B10)</f>
        <v>1</v>
      </c>
      <c r="C12" s="16">
        <f t="shared" ref="C12:AX12" si="1">SUM(C8:C10)</f>
        <v>1</v>
      </c>
      <c r="D12" s="16">
        <f t="shared" si="1"/>
        <v>1</v>
      </c>
      <c r="E12" s="16">
        <f t="shared" si="1"/>
        <v>1</v>
      </c>
      <c r="F12" s="16">
        <f t="shared" si="1"/>
        <v>1</v>
      </c>
      <c r="G12" s="16">
        <f t="shared" si="1"/>
        <v>1</v>
      </c>
      <c r="H12" s="16">
        <f t="shared" si="1"/>
        <v>1</v>
      </c>
      <c r="I12" s="16">
        <f t="shared" si="1"/>
        <v>1</v>
      </c>
      <c r="J12" s="16">
        <f t="shared" si="1"/>
        <v>1</v>
      </c>
      <c r="K12" s="16">
        <f t="shared" si="1"/>
        <v>1</v>
      </c>
      <c r="L12" s="16">
        <f t="shared" si="1"/>
        <v>1</v>
      </c>
      <c r="M12" s="16">
        <f t="shared" si="1"/>
        <v>1</v>
      </c>
      <c r="N12" s="16">
        <f t="shared" si="1"/>
        <v>1</v>
      </c>
      <c r="O12" s="16">
        <f t="shared" si="1"/>
        <v>1</v>
      </c>
      <c r="P12" s="16">
        <f t="shared" si="1"/>
        <v>1</v>
      </c>
      <c r="Q12" s="16">
        <f t="shared" si="1"/>
        <v>1</v>
      </c>
      <c r="R12" s="16">
        <f t="shared" si="1"/>
        <v>1</v>
      </c>
      <c r="S12" s="16">
        <f t="shared" si="1"/>
        <v>1</v>
      </c>
      <c r="T12" s="16">
        <f t="shared" si="1"/>
        <v>1</v>
      </c>
      <c r="U12" s="16">
        <f t="shared" si="1"/>
        <v>1</v>
      </c>
      <c r="V12" s="16">
        <f t="shared" si="1"/>
        <v>1</v>
      </c>
      <c r="W12" s="16">
        <f t="shared" si="1"/>
        <v>1</v>
      </c>
      <c r="X12" s="16">
        <f t="shared" si="1"/>
        <v>1</v>
      </c>
      <c r="Y12" s="16">
        <f t="shared" si="1"/>
        <v>1</v>
      </c>
      <c r="Z12" s="16">
        <f t="shared" si="1"/>
        <v>1</v>
      </c>
      <c r="AA12" s="16">
        <f t="shared" si="1"/>
        <v>1</v>
      </c>
      <c r="AB12" s="16">
        <f t="shared" si="1"/>
        <v>1</v>
      </c>
      <c r="AC12" s="16">
        <f t="shared" si="1"/>
        <v>1</v>
      </c>
      <c r="AD12" s="16">
        <f t="shared" si="1"/>
        <v>1</v>
      </c>
      <c r="AE12" s="16">
        <f t="shared" si="1"/>
        <v>1</v>
      </c>
      <c r="AF12" s="16">
        <f t="shared" si="1"/>
        <v>1</v>
      </c>
      <c r="AG12" s="16">
        <f t="shared" si="1"/>
        <v>1</v>
      </c>
      <c r="AH12" s="16">
        <f t="shared" si="1"/>
        <v>1</v>
      </c>
      <c r="AI12" s="16">
        <f t="shared" si="1"/>
        <v>1</v>
      </c>
      <c r="AJ12" s="16">
        <f t="shared" si="1"/>
        <v>1</v>
      </c>
      <c r="AK12" s="16">
        <f t="shared" si="1"/>
        <v>1</v>
      </c>
      <c r="AL12" s="16">
        <f t="shared" si="1"/>
        <v>1</v>
      </c>
      <c r="AM12" s="16">
        <f t="shared" si="1"/>
        <v>1</v>
      </c>
      <c r="AN12" s="16">
        <f t="shared" si="1"/>
        <v>1</v>
      </c>
      <c r="AO12" s="16">
        <f t="shared" si="1"/>
        <v>1</v>
      </c>
      <c r="AP12" s="16">
        <f t="shared" si="1"/>
        <v>1</v>
      </c>
      <c r="AQ12" s="16">
        <f t="shared" si="1"/>
        <v>1</v>
      </c>
      <c r="AR12" s="16">
        <f t="shared" si="1"/>
        <v>1</v>
      </c>
      <c r="AS12" s="16">
        <f t="shared" si="1"/>
        <v>1</v>
      </c>
      <c r="AT12" s="16">
        <f t="shared" si="1"/>
        <v>1</v>
      </c>
      <c r="AU12" s="16">
        <f t="shared" si="1"/>
        <v>1</v>
      </c>
      <c r="AV12" s="16">
        <f t="shared" si="1"/>
        <v>1</v>
      </c>
      <c r="AW12" s="16">
        <f t="shared" si="1"/>
        <v>1</v>
      </c>
      <c r="AX12" s="16">
        <f t="shared" si="1"/>
        <v>1</v>
      </c>
    </row>
    <row r="14" spans="1:56" ht="69" customHeight="1" x14ac:dyDescent="0.25">
      <c r="B14" s="18" t="str">
        <f>IF(B6=0,"",IF(B8=1,"TOTAL",(IF(B9=1,"ENGEN","COBIL"))))</f>
        <v>TOTAL</v>
      </c>
      <c r="C14" s="18" t="str">
        <f t="shared" ref="C14:AX14" si="2">IF(C6=0,"",IF(C8=1,"TOTAL",(IF(C9=1,"ENGEN","COBIL"))))</f>
        <v>TOTAL</v>
      </c>
      <c r="D14" s="18" t="str">
        <f t="shared" si="2"/>
        <v>TOTAL</v>
      </c>
      <c r="E14" s="18" t="str">
        <f t="shared" si="2"/>
        <v>TOTAL</v>
      </c>
      <c r="F14" s="18" t="str">
        <f t="shared" si="2"/>
        <v>ENGEN</v>
      </c>
      <c r="G14" s="18" t="str">
        <f t="shared" si="2"/>
        <v>ENGEN</v>
      </c>
      <c r="H14" s="18" t="str">
        <f t="shared" si="2"/>
        <v>TOTAL</v>
      </c>
      <c r="I14" s="18" t="str">
        <f t="shared" si="2"/>
        <v>COBIL</v>
      </c>
      <c r="J14" s="18" t="str">
        <f t="shared" si="2"/>
        <v>TOTAL</v>
      </c>
      <c r="K14" s="18" t="str">
        <f t="shared" si="2"/>
        <v/>
      </c>
      <c r="L14" s="18" t="str">
        <f t="shared" si="2"/>
        <v>TOTAL</v>
      </c>
      <c r="M14" s="18" t="str">
        <f t="shared" si="2"/>
        <v>TOTAL</v>
      </c>
      <c r="N14" s="18" t="str">
        <f t="shared" si="2"/>
        <v>ENGEN</v>
      </c>
      <c r="O14" s="18" t="str">
        <f t="shared" si="2"/>
        <v>ENGEN</v>
      </c>
      <c r="P14" s="18" t="str">
        <f t="shared" si="2"/>
        <v>TOTAL</v>
      </c>
      <c r="Q14" s="18" t="str">
        <f t="shared" si="2"/>
        <v>TOTAL</v>
      </c>
      <c r="R14" s="18" t="str">
        <f t="shared" si="2"/>
        <v/>
      </c>
      <c r="S14" s="18" t="str">
        <f t="shared" si="2"/>
        <v>TOTAL</v>
      </c>
      <c r="T14" s="18" t="str">
        <f t="shared" si="2"/>
        <v>TOTAL</v>
      </c>
      <c r="U14" s="18" t="str">
        <f t="shared" si="2"/>
        <v>ENGEN</v>
      </c>
      <c r="V14" s="18" t="str">
        <f t="shared" si="2"/>
        <v>TOTAL</v>
      </c>
      <c r="W14" s="18" t="str">
        <f t="shared" si="2"/>
        <v>ENGEN</v>
      </c>
      <c r="X14" s="18" t="str">
        <f t="shared" si="2"/>
        <v>ENGEN</v>
      </c>
      <c r="Y14" s="18" t="str">
        <f t="shared" si="2"/>
        <v>ENGEN</v>
      </c>
      <c r="Z14" s="18" t="str">
        <f t="shared" si="2"/>
        <v>ENGEN</v>
      </c>
      <c r="AA14" s="18" t="str">
        <f t="shared" si="2"/>
        <v/>
      </c>
      <c r="AB14" s="18" t="str">
        <f t="shared" si="2"/>
        <v>ENGEN</v>
      </c>
      <c r="AC14" s="18" t="str">
        <f t="shared" si="2"/>
        <v>ENGEN</v>
      </c>
      <c r="AD14" s="18" t="str">
        <f t="shared" si="2"/>
        <v>ENGEN</v>
      </c>
      <c r="AE14" s="18" t="str">
        <f t="shared" si="2"/>
        <v>ENGEN</v>
      </c>
      <c r="AF14" s="18" t="str">
        <f t="shared" si="2"/>
        <v/>
      </c>
      <c r="AG14" s="18" t="str">
        <f t="shared" si="2"/>
        <v>COBIL</v>
      </c>
      <c r="AH14" s="18" t="str">
        <f t="shared" si="2"/>
        <v>COBIL</v>
      </c>
      <c r="AI14" s="18" t="str">
        <f t="shared" si="2"/>
        <v>ENGEN</v>
      </c>
      <c r="AJ14" s="18" t="str">
        <f t="shared" si="2"/>
        <v>COBIL</v>
      </c>
      <c r="AK14" s="18" t="str">
        <f t="shared" si="2"/>
        <v>ENGEN</v>
      </c>
      <c r="AL14" s="18" t="str">
        <f t="shared" si="2"/>
        <v>ENGEN</v>
      </c>
      <c r="AM14" s="18" t="str">
        <f t="shared" si="2"/>
        <v>ENGEN</v>
      </c>
      <c r="AN14" s="18" t="str">
        <f t="shared" si="2"/>
        <v/>
      </c>
      <c r="AO14" s="18" t="str">
        <f t="shared" si="2"/>
        <v/>
      </c>
      <c r="AP14" s="18" t="str">
        <f t="shared" si="2"/>
        <v/>
      </c>
      <c r="AQ14" s="18" t="str">
        <f t="shared" si="2"/>
        <v/>
      </c>
      <c r="AR14" s="18" t="str">
        <f t="shared" si="2"/>
        <v>ENGEN</v>
      </c>
      <c r="AS14" s="18" t="str">
        <f t="shared" si="2"/>
        <v>TOTAL</v>
      </c>
      <c r="AT14" s="18" t="str">
        <f t="shared" si="2"/>
        <v>ENGEN</v>
      </c>
      <c r="AU14" s="18" t="str">
        <f t="shared" si="2"/>
        <v>COBIL</v>
      </c>
      <c r="AV14" s="18" t="str">
        <f t="shared" si="2"/>
        <v>COBIL</v>
      </c>
      <c r="AW14" s="18" t="str">
        <f t="shared" si="2"/>
        <v/>
      </c>
      <c r="AX14" s="18" t="str">
        <f t="shared" si="2"/>
        <v>TOTAL</v>
      </c>
    </row>
  </sheetData>
  <conditionalFormatting sqref="B14:AX14">
    <cfRule type="containsText" dxfId="3" priority="1" operator="containsText" text="COBIL">
      <formula>NOT(ISERROR(SEARCH("COBIL",B14)))</formula>
    </cfRule>
    <cfRule type="containsText" dxfId="2" priority="2" operator="containsText" text="ENGEN">
      <formula>NOT(ISERROR(SEARCH("ENGEN",B14)))</formula>
    </cfRule>
    <cfRule type="containsText" dxfId="1" priority="3" operator="containsText" text="TOTAL">
      <formula>NOT(ISERROR(SEARCH("TOTAL",B14)))</formula>
    </cfRule>
  </conditionalFormatting>
  <conditionalFormatting sqref="B14:AX14">
    <cfRule type="containsBlanks" dxfId="0" priority="4">
      <formula>LEN(TRIM(B14))=0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</vt:lpstr>
      <vt:lpstr>B</vt:lpstr>
      <vt:lpstr>PLAGE</vt:lpstr>
      <vt:lpstr>SOMME</vt:lpstr>
      <vt:lpstr>VARIABLE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Serge TSHITUNDU</dc:creator>
  <cp:lastModifiedBy>Jean Serge TSHITUNDU</cp:lastModifiedBy>
  <dcterms:created xsi:type="dcterms:W3CDTF">2017-08-20T15:25:57Z</dcterms:created>
  <dcterms:modified xsi:type="dcterms:W3CDTF">2017-09-24T08:16:48Z</dcterms:modified>
</cp:coreProperties>
</file>