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wdp" ContentType="image/vnd.ms-photo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/>
  <mc:AlternateContent xmlns:mc="http://schemas.openxmlformats.org/markup-compatibility/2006">
    <mc:Choice Requires="x15">
      <x15ac:absPath xmlns:x15ac="http://schemas.microsoft.com/office/spreadsheetml/2010/11/ac" url="C:\Users\w.Szumny\Downloads\"/>
    </mc:Choice>
  </mc:AlternateContent>
  <bookViews>
    <workbookView xWindow="0" yWindow="0" windowWidth="19200" windowHeight="10995"/>
  </bookViews>
  <sheets>
    <sheet name="Main_Page" sheetId="9" r:id="rId1"/>
    <sheet name="TCD" sheetId="5" r:id="rId2"/>
    <sheet name="Data" sheetId="2" r:id="rId3"/>
    <sheet name="Fiche_Bobine" sheetId="1" r:id="rId4"/>
    <sheet name="Caractèristique_Bobine" sheetId="3" r:id="rId5"/>
  </sheets>
  <definedNames>
    <definedName name="E_S">Tab_Mvt[Mouvement]</definedName>
    <definedName name="Epaisseurs">Tab_Epaisseur[Epaisseur (MM)]</definedName>
    <definedName name="Num_B">Tableau9[ID Bobines]</definedName>
    <definedName name="Num_C">Tableau9[N° Commande]</definedName>
    <definedName name="NV_Stock">Tableau3[Nouveau Stock]</definedName>
    <definedName name="Poids">Tab_Poid[Poid (Tonnes)]</definedName>
  </definedNames>
  <calcPr calcId="152511"/>
  <pivotCaches>
    <pivotCache cacheId="0" r:id="rId6"/>
    <pivotCache cacheId="1" r:id="rId7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6" i="9" l="1"/>
  <c r="I4" i="2" l="1"/>
  <c r="I5" i="2"/>
  <c r="I6" i="2"/>
  <c r="I7" i="2"/>
  <c r="I8" i="2"/>
  <c r="I9" i="2"/>
  <c r="I10" i="2"/>
  <c r="I11" i="2"/>
  <c r="I12" i="2"/>
  <c r="I13" i="2"/>
  <c r="I14" i="2"/>
  <c r="I15" i="2"/>
  <c r="I16" i="2"/>
  <c r="I17" i="2"/>
  <c r="I3" i="2"/>
  <c r="E7" i="9" l="1"/>
  <c r="H7" i="9" s="1"/>
  <c r="I7" i="9" s="1"/>
  <c r="E8" i="9"/>
  <c r="H8" i="9" s="1"/>
  <c r="I8" i="9" s="1"/>
  <c r="E9" i="9"/>
  <c r="H9" i="9" s="1"/>
  <c r="I9" i="9" s="1"/>
  <c r="E10" i="9"/>
  <c r="F10" i="9" s="1"/>
  <c r="G10" i="9" s="1"/>
  <c r="E6" i="9"/>
  <c r="H3" i="2"/>
  <c r="H4" i="2"/>
  <c r="H5" i="2"/>
  <c r="H6" i="2"/>
  <c r="H7" i="2"/>
  <c r="H8" i="2"/>
  <c r="H9" i="2"/>
  <c r="H10" i="2"/>
  <c r="H11" i="2"/>
  <c r="H12" i="2"/>
  <c r="H13" i="2"/>
  <c r="H14" i="2"/>
  <c r="H15" i="2"/>
  <c r="H16" i="2"/>
  <c r="H17" i="2"/>
  <c r="C17" i="2"/>
  <c r="E17" i="2"/>
  <c r="C16" i="2"/>
  <c r="E16" i="2"/>
  <c r="C15" i="2"/>
  <c r="E15" i="2"/>
  <c r="C14" i="2"/>
  <c r="E14" i="2"/>
  <c r="C13" i="2"/>
  <c r="E13" i="2"/>
  <c r="C12" i="2"/>
  <c r="E12" i="2"/>
  <c r="C11" i="2"/>
  <c r="E11" i="2"/>
  <c r="C10" i="2"/>
  <c r="E10" i="2"/>
  <c r="C9" i="2"/>
  <c r="E9" i="2"/>
  <c r="C8" i="2"/>
  <c r="E8" i="2"/>
  <c r="C7" i="2"/>
  <c r="E7" i="2"/>
  <c r="C6" i="2"/>
  <c r="E6" i="2"/>
  <c r="C5" i="2"/>
  <c r="E5" i="2"/>
  <c r="C4" i="2"/>
  <c r="E4" i="2"/>
  <c r="C3" i="2"/>
  <c r="E3" i="2"/>
  <c r="F18" i="1"/>
  <c r="H6" i="9" l="1"/>
  <c r="I6" i="9" s="1"/>
  <c r="T20" i="9"/>
  <c r="F9" i="9"/>
  <c r="G9" i="9" s="1"/>
  <c r="H10" i="9"/>
  <c r="I10" i="9" s="1"/>
  <c r="F8" i="9"/>
  <c r="G8" i="9" s="1"/>
  <c r="F6" i="9"/>
  <c r="G6" i="9" s="1"/>
  <c r="F7" i="9"/>
  <c r="G7" i="9" s="1"/>
  <c r="F19" i="1"/>
  <c r="G19" i="1" l="1"/>
</calcChain>
</file>

<file path=xl/sharedStrings.xml><?xml version="1.0" encoding="utf-8"?>
<sst xmlns="http://schemas.openxmlformats.org/spreadsheetml/2006/main" count="109" uniqueCount="49">
  <si>
    <t>Secteur</t>
  </si>
  <si>
    <t>Défaut</t>
  </si>
  <si>
    <t>Stock Max</t>
  </si>
  <si>
    <t>Stock Initial</t>
  </si>
  <si>
    <t>N° Bobine</t>
  </si>
  <si>
    <t>N° Commande</t>
  </si>
  <si>
    <t>Mouvement</t>
  </si>
  <si>
    <t>Quantité</t>
  </si>
  <si>
    <t>Entrée</t>
  </si>
  <si>
    <t>Sortie</t>
  </si>
  <si>
    <t>Laminage</t>
  </si>
  <si>
    <t>Bobinage</t>
  </si>
  <si>
    <t>Stockage</t>
  </si>
  <si>
    <t>Retour client</t>
  </si>
  <si>
    <t>Divers</t>
  </si>
  <si>
    <t>Sud</t>
  </si>
  <si>
    <t>Nord</t>
  </si>
  <si>
    <t>Secteur_Parck</t>
  </si>
  <si>
    <t>Mois</t>
  </si>
  <si>
    <t>Janvier</t>
  </si>
  <si>
    <t>Mars</t>
  </si>
  <si>
    <t>Avril</t>
  </si>
  <si>
    <t>Mai</t>
  </si>
  <si>
    <t>Juillet</t>
  </si>
  <si>
    <t>Août</t>
  </si>
  <si>
    <t>Septembre</t>
  </si>
  <si>
    <t>Octobre</t>
  </si>
  <si>
    <t>Novembre</t>
  </si>
  <si>
    <t>Epaisseur</t>
  </si>
  <si>
    <t>Poids (Tonnes)</t>
  </si>
  <si>
    <t>Epaisseur (MM)</t>
  </si>
  <si>
    <t>Poid</t>
  </si>
  <si>
    <t>ID Bobines</t>
  </si>
  <si>
    <t>Poid (Tonnes)</t>
  </si>
  <si>
    <t>Sotck Initial</t>
  </si>
  <si>
    <t>Nbr_Défaut</t>
  </si>
  <si>
    <t>Nouveau Stock</t>
  </si>
  <si>
    <t>Fevrier</t>
  </si>
  <si>
    <t>Decembre</t>
  </si>
  <si>
    <t>Rapport E/S</t>
  </si>
  <si>
    <t>Region</t>
  </si>
  <si>
    <t>Rapport Region</t>
  </si>
  <si>
    <t>Nombre de Défaut</t>
  </si>
  <si>
    <t>Zone de stockage</t>
  </si>
  <si>
    <t>Cause</t>
  </si>
  <si>
    <t>Rapport Défaut/Zone</t>
  </si>
  <si>
    <t>ID_Bobine</t>
  </si>
  <si>
    <t xml:space="preserve"> </t>
  </si>
  <si>
    <t>Nv_Stock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</si>
</sst>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_-* #,##0\ _€_-;\-* #,##0\ _€_-;_-* &quot;-&quot;??\ _€_-;_-@_-"/>
    <numFmt numFmtId="165" formatCode="0.0"/>
  </numFmts>
  <fonts count="7" x14ac:knownFonts="1">
    <font>
      <sz val="12"/>
      <color theme="1"/>
      <name val="Times New Roman"/>
      <family val="2"/>
    </font>
    <font>
      <sz val="12"/>
      <color theme="1"/>
      <name val="Times New Roman"/>
      <family val="2"/>
    </font>
    <font>
      <b/>
      <sz val="12"/>
      <color theme="0"/>
      <name val="Times New Roman"/>
      <family val="2"/>
    </font>
    <font>
      <sz val="12"/>
      <color theme="1"/>
      <name val="Times New Roman"/>
      <family val="1"/>
    </font>
    <font>
      <b/>
      <sz val="12"/>
      <color rgb="FF222222"/>
      <name val="Consolas"/>
      <family val="3"/>
    </font>
    <font>
      <sz val="12"/>
      <color theme="0"/>
      <name val="Times New Roman"/>
      <family val="2"/>
    </font>
    <font>
      <sz val="12"/>
      <color theme="1" tint="0.249977111117893"/>
      <name val="Times New Roman"/>
      <family val="2"/>
    </font>
  </fonts>
  <fills count="6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6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164" fontId="0" fillId="0" borderId="0" xfId="1" applyNumberFormat="1" applyFon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Fill="1"/>
    <xf numFmtId="0" fontId="3" fillId="0" borderId="0" xfId="0" applyFont="1" applyAlignment="1">
      <alignment horizontal="center" vertical="center"/>
    </xf>
    <xf numFmtId="164" fontId="0" fillId="0" borderId="0" xfId="1" applyNumberFormat="1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/>
    </xf>
    <xf numFmtId="0" fontId="3" fillId="0" borderId="0" xfId="1" applyNumberFormat="1" applyFont="1" applyFill="1" applyBorder="1" applyAlignment="1">
      <alignment horizontal="center" vertical="center"/>
    </xf>
    <xf numFmtId="0" fontId="0" fillId="0" borderId="0" xfId="1" applyNumberFormat="1" applyFont="1" applyFill="1" applyBorder="1" applyAlignment="1">
      <alignment horizontal="center" vertical="center"/>
    </xf>
    <xf numFmtId="164" fontId="3" fillId="0" borderId="0" xfId="1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165" fontId="0" fillId="0" borderId="0" xfId="0" applyNumberFormat="1" applyAlignment="1">
      <alignment horizontal="center" vertical="center" wrapText="1"/>
    </xf>
    <xf numFmtId="165" fontId="0" fillId="0" borderId="0" xfId="0" applyNumberFormat="1" applyAlignment="1">
      <alignment horizontal="center" vertical="center"/>
    </xf>
    <xf numFmtId="0" fontId="4" fillId="0" borderId="0" xfId="0" applyFont="1"/>
    <xf numFmtId="0" fontId="0" fillId="0" borderId="0" xfId="0" applyAlignment="1">
      <alignment vertical="center"/>
    </xf>
    <xf numFmtId="0" fontId="0" fillId="0" borderId="0" xfId="0" applyFill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right" vertical="center"/>
    </xf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0" fontId="0" fillId="0" borderId="0" xfId="0" applyNumberFormat="1" applyAlignment="1">
      <alignment horizontal="center" vertical="center" wrapText="1"/>
    </xf>
    <xf numFmtId="0" fontId="5" fillId="4" borderId="0" xfId="0" applyFont="1" applyFill="1" applyAlignment="1">
      <alignment horizontal="center" vertical="center"/>
    </xf>
    <xf numFmtId="0" fontId="5" fillId="5" borderId="0" xfId="0" applyFont="1" applyFill="1" applyAlignment="1">
      <alignment horizontal="center" vertical="center"/>
    </xf>
    <xf numFmtId="0" fontId="5" fillId="5" borderId="0" xfId="0" applyFont="1" applyFill="1" applyAlignment="1">
      <alignment horizontal="center" vertical="center" wrapText="1"/>
    </xf>
    <xf numFmtId="0" fontId="5" fillId="3" borderId="0" xfId="0" applyFont="1" applyFill="1" applyAlignment="1">
      <alignment horizontal="center" vertical="center" wrapText="1"/>
    </xf>
    <xf numFmtId="0" fontId="5" fillId="3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3" fontId="0" fillId="0" borderId="0" xfId="0" applyNumberFormat="1" applyAlignment="1">
      <alignment horizontal="left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</cellXfs>
  <cellStyles count="2">
    <cellStyle name="Milliers" xfId="1" builtinId="3"/>
    <cellStyle name="Normal" xfId="0" builtinId="0"/>
  </cellStyles>
  <dxfs count="159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font>
        <b val="0"/>
      </font>
      <alignment horizontal="center" vertical="center" textRotation="0" wrapText="0" indent="0" justifyLastLine="0" shrinkToFit="0" readingOrder="0"/>
    </dxf>
    <dxf>
      <font>
        <b val="0"/>
      </font>
      <alignment horizontal="center" vertical="center" textRotation="0" wrapText="0" indent="0" justifyLastLine="0" shrinkToFit="0" readingOrder="0"/>
    </dxf>
    <dxf>
      <font>
        <b val="0"/>
      </font>
      <alignment horizontal="center" vertical="center" textRotation="0" wrapText="0" indent="0" justifyLastLine="0" shrinkToFit="0" readingOrder="0"/>
    </dxf>
    <dxf>
      <font>
        <b val="0"/>
      </font>
      <alignment horizontal="center" vertical="center" textRotation="0" wrapText="0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165" formatCode="0.0"/>
      <alignment horizontal="center" vertical="center" textRotation="0" wrapText="0" indent="0" justifyLastLine="0" shrinkToFit="0" readingOrder="0"/>
    </dxf>
    <dxf>
      <numFmt numFmtId="165" formatCode="0.0"/>
      <alignment horizontal="center" vertical="center" textRotation="0" wrapText="0" indent="0" justifyLastLine="0" shrinkToFit="0" readingOrder="0"/>
    </dxf>
    <dxf>
      <numFmt numFmtId="165" formatCode="0.0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numFmt numFmtId="164" formatCode="_-* #,##0\ _€_-;\-* #,##0\ _€_-;_-* &quot;-&quot;??\ _€_-;_-@_-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Times New Roman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left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64" formatCode="_-* #,##0\ _€_-;\-* #,##0\ _€_-;_-* &quot;-&quot;??\ _€_-;_-@_-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 patternType="solid">
          <bgColor rgb="FF00B050"/>
        </patternFill>
      </fill>
    </dxf>
    <dxf>
      <fill>
        <patternFill patternType="solid">
          <bgColor rgb="FF00B050"/>
        </patternFill>
      </fill>
    </dxf>
    <dxf>
      <fill>
        <patternFill patternType="solid">
          <bgColor rgb="FF00B050"/>
        </patternFill>
      </fill>
    </dxf>
    <dxf>
      <fill>
        <patternFill patternType="solid">
          <bgColor rgb="FF00B050"/>
        </patternFill>
      </fill>
    </dxf>
    <dxf>
      <fill>
        <patternFill patternType="solid">
          <bgColor rgb="FF00B050"/>
        </patternFill>
      </fill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horizontal="right" readingOrder="0"/>
    </dxf>
    <dxf>
      <alignment horizontal="right" readingOrder="0"/>
    </dxf>
    <dxf>
      <alignment horizontal="left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wrapText="1" readingOrder="0"/>
    </dxf>
    <dxf>
      <alignment horizontal="center" readingOrder="0"/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 patternType="solid">
          <bgColor rgb="FF002060"/>
        </patternFill>
      </fill>
    </dxf>
    <dxf>
      <fill>
        <patternFill patternType="solid">
          <bgColor rgb="FF002060"/>
        </patternFill>
      </fill>
    </dxf>
    <dxf>
      <fill>
        <patternFill patternType="solid">
          <bgColor rgb="FF002060"/>
        </patternFill>
      </fill>
    </dxf>
    <dxf>
      <fill>
        <patternFill patternType="solid">
          <bgColor rgb="FF002060"/>
        </patternFill>
      </fill>
    </dxf>
    <dxf>
      <fill>
        <patternFill patternType="solid">
          <bgColor rgb="FF002060"/>
        </patternFill>
      </fill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vertical="bottom" readingOrder="0"/>
    </dxf>
    <dxf>
      <alignment horizontal="right" readingOrder="0"/>
    </dxf>
    <dxf>
      <alignment horizontal="left" readingOrder="0"/>
    </dxf>
    <dxf>
      <alignment horizontal="right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horizontal="left" readingOrder="0"/>
    </dxf>
    <dxf>
      <alignment horizontal="general" readingOrder="0"/>
    </dxf>
    <dxf>
      <alignment horizontal="center" readingOrder="0"/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ill>
        <patternFill patternType="solid">
          <bgColor rgb="FF00B0F0"/>
        </patternFill>
      </fill>
    </dxf>
    <dxf>
      <fill>
        <patternFill patternType="solid">
          <bgColor rgb="FF00B0F0"/>
        </patternFill>
      </fill>
    </dxf>
    <dxf>
      <fill>
        <patternFill patternType="solid">
          <bgColor rgb="FF00B0F0"/>
        </patternFill>
      </fill>
    </dxf>
    <dxf>
      <fill>
        <patternFill patternType="solid">
          <bgColor rgb="FF00B0F0"/>
        </patternFill>
      </fill>
    </dxf>
    <dxf>
      <fill>
        <patternFill patternType="solid">
          <bgColor rgb="FF00B0F0"/>
        </patternFill>
      </fill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horizontal="left" readingOrder="0"/>
    </dxf>
    <dxf>
      <alignment horizontal="center" readingOrder="0"/>
    </dxf>
    <dxf>
      <alignment vertical="center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pivotCacheDefinition" Target="pivotCache/pivotCacheDefinition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pivotCacheDefinition" Target="pivotCache/pivotCacheDefinition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[Application_GDS.xlsx]TCD!Tableau croisé dynamique2</c:name>
    <c:fmtId val="2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cap="none" spc="0" baseline="0">
                <a:ln w="0"/>
                <a:solidFill>
                  <a:schemeClr val="tx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FR" sz="1800" b="1" cap="none" spc="0">
                <a:ln w="0"/>
                <a:solidFill>
                  <a:schemeClr val="tx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</a:rPr>
              <a:t>Mouvement</a:t>
            </a:r>
            <a:r>
              <a:rPr lang="fr-FR" sz="1800" b="1" cap="none" spc="0" baseline="0">
                <a:ln w="0"/>
                <a:solidFill>
                  <a:schemeClr val="tx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</a:rPr>
              <a:t> des stocks</a:t>
            </a:r>
            <a:r>
              <a:rPr lang="fr-FR" sz="1800" b="1" cap="none" spc="0">
                <a:ln w="0"/>
                <a:solidFill>
                  <a:schemeClr val="tx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</a:rPr>
              <a:t> 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</c:pivotFmt>
      <c:pivotFmt>
        <c:idx val="1"/>
      </c:pivotFmt>
      <c:pivotFmt>
        <c:idx val="2"/>
      </c:pivotFmt>
      <c:pivotFmt>
        <c:idx val="3"/>
      </c:pivotFmt>
      <c:pivotFmt>
        <c:idx val="4"/>
      </c:pivotFmt>
      <c:pivotFmt>
        <c:idx val="5"/>
      </c:pivotFmt>
      <c:pivotFmt>
        <c:idx val="6"/>
        <c:dLbl>
          <c:idx val="0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7"/>
        <c:dLbl>
          <c:idx val="0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8"/>
        <c:dLbl>
          <c:idx val="0"/>
          <c:showLegendKey val="0"/>
          <c:showVal val="0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9"/>
        <c:dLbl>
          <c:idx val="0"/>
          <c:showLegendKey val="0"/>
          <c:showVal val="0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2"/>
          </a:solidFill>
          <a:ln>
            <a:solidFill>
              <a:schemeClr val="accent2">
                <a:lumMod val="75000"/>
              </a:schemeClr>
            </a:solidFill>
          </a:ln>
          <a:effectLst/>
          <a:scene3d>
            <a:camera prst="orthographicFront"/>
            <a:lightRig rig="threePt" dir="t"/>
          </a:scene3d>
          <a:sp3d prstMaterial="translucentPowder">
            <a:contourClr>
              <a:schemeClr val="accent2">
                <a:lumMod val="75000"/>
              </a:schemeClr>
            </a:contourClr>
          </a:sp3d>
        </c:spPr>
        <c:marker>
          <c:symbol val="none"/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11"/>
        <c:spPr>
          <a:solidFill>
            <a:schemeClr val="accent2"/>
          </a:solidFill>
          <a:ln>
            <a:solidFill>
              <a:schemeClr val="accent2">
                <a:lumMod val="75000"/>
              </a:schemeClr>
            </a:solidFill>
          </a:ln>
          <a:effectLst/>
          <a:scene3d>
            <a:camera prst="orthographicFront"/>
            <a:lightRig rig="threePt" dir="t"/>
          </a:scene3d>
          <a:sp3d prstMaterial="translucentPowder">
            <a:contourClr>
              <a:schemeClr val="accent2">
                <a:lumMod val="75000"/>
              </a:schemeClr>
            </a:contourClr>
          </a:sp3d>
        </c:spPr>
        <c:marker>
          <c:symbol val="none"/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1" i="0" u="none" strike="noStrike" kern="1200" baseline="0">
                  <a:solidFill>
                    <a:schemeClr val="tx1"/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>
              <c15:layout/>
            </c:ext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solidFill>
          <a:schemeClr val="lt1">
            <a:alpha val="27000"/>
          </a:schemeClr>
        </a:solidFill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TCD!$G$2:$G$3</c:f>
              <c:strCache>
                <c:ptCount val="1"/>
                <c:pt idx="0">
                  <c:v>Entrée</c:v>
                </c:pt>
              </c:strCache>
            </c:strRef>
          </c:tx>
          <c:spPr>
            <a:solidFill>
              <a:schemeClr val="accent2"/>
            </a:solidFill>
            <a:ln>
              <a:solidFill>
                <a:schemeClr val="accent2">
                  <a:lumMod val="75000"/>
                </a:schemeClr>
              </a:solidFill>
            </a:ln>
            <a:effectLst/>
            <a:scene3d>
              <a:camera prst="orthographicFront"/>
              <a:lightRig rig="threePt" dir="t"/>
            </a:scene3d>
            <a:sp3d prstMaterial="translucentPowder">
              <a:contourClr>
                <a:schemeClr val="accent2">
                  <a:lumMod val="75000"/>
                </a:schemeClr>
              </a:contourClr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TCD!$F$4:$F$5</c:f>
              <c:strCache>
                <c:ptCount val="2"/>
                <c:pt idx="0">
                  <c:v>Nord</c:v>
                </c:pt>
                <c:pt idx="1">
                  <c:v>Sud</c:v>
                </c:pt>
              </c:strCache>
            </c:strRef>
          </c:cat>
          <c:val>
            <c:numRef>
              <c:f>TCD!$G$4:$G$5</c:f>
              <c:numCache>
                <c:formatCode>General</c:formatCode>
                <c:ptCount val="2"/>
                <c:pt idx="0">
                  <c:v>450</c:v>
                </c:pt>
                <c:pt idx="1">
                  <c:v>2324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3E7D-42F0-B840-5171EDE35ED6}"/>
            </c:ext>
          </c:extLst>
        </c:ser>
        <c:ser>
          <c:idx val="1"/>
          <c:order val="1"/>
          <c:tx>
            <c:strRef>
              <c:f>TCD!$H$2:$H$3</c:f>
              <c:strCache>
                <c:ptCount val="1"/>
                <c:pt idx="0">
                  <c:v>Sortie</c:v>
                </c:pt>
              </c:strCache>
            </c:strRef>
          </c:tx>
          <c:spPr>
            <a:solidFill>
              <a:schemeClr val="accent4"/>
            </a:solidFill>
            <a:ln>
              <a:solidFill>
                <a:schemeClr val="accent4">
                  <a:lumMod val="75000"/>
                </a:schemeClr>
              </a:solidFill>
            </a:ln>
            <a:effectLst/>
            <a:scene3d>
              <a:camera prst="orthographicFront"/>
              <a:lightRig rig="threePt" dir="t"/>
            </a:scene3d>
            <a:sp3d prstMaterial="translucentPowder">
              <a:contourClr>
                <a:schemeClr val="accent4">
                  <a:lumMod val="75000"/>
                </a:schemeClr>
              </a:contourClr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TCD!$F$4:$F$5</c:f>
              <c:strCache>
                <c:ptCount val="2"/>
                <c:pt idx="0">
                  <c:v>Nord</c:v>
                </c:pt>
                <c:pt idx="1">
                  <c:v>Sud</c:v>
                </c:pt>
              </c:strCache>
            </c:strRef>
          </c:cat>
          <c:val>
            <c:numRef>
              <c:f>TCD!$H$4:$H$5</c:f>
              <c:numCache>
                <c:formatCode>General</c:formatCode>
                <c:ptCount val="2"/>
                <c:pt idx="0">
                  <c:v>217</c:v>
                </c:pt>
                <c:pt idx="1">
                  <c:v>1985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3E7D-42F0-B840-5171EDE35ED6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285978768"/>
        <c:axId val="286101824"/>
        <c:axId val="0"/>
      </c:bar3DChart>
      <c:catAx>
        <c:axId val="2859787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86101824"/>
        <c:crosses val="autoZero"/>
        <c:auto val="1"/>
        <c:lblAlgn val="ctr"/>
        <c:lblOffset val="100"/>
        <c:noMultiLvlLbl val="0"/>
      </c:catAx>
      <c:valAx>
        <c:axId val="2861018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5000"/>
                  <a:lumOff val="9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859787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 xmlns:c16r2="http://schemas.microsoft.com/office/drawing/2015/06/chart">
    <c:ext xmlns:c16="http://schemas.microsoft.com/office/drawing/2014/chart" uri="{E28EC0CA-F0BB-4C9C-879D-F8772B89E7AC}">
      <c16:pivotOptions16>
        <c16:showExpandCollapseFieldButtons val="1"/>
      </c16:pivotOptions16>
    </c:ex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[Application_GDS.xlsx]TCD!Tableau croisé dynamique5</c:name>
    <c:fmtId val="2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800" b="1" i="0" u="none" strike="noStrike" kern="1200" cap="none" spc="0" baseline="0">
                <a:ln w="0"/>
                <a:solidFill>
                  <a:schemeClr val="tx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  <a:latin typeface="+mn-lt"/>
                <a:ea typeface="+mn-ea"/>
                <a:cs typeface="+mn-cs"/>
              </a:defRPr>
            </a:pPr>
            <a:r>
              <a:rPr lang="fr-FR" sz="1800" b="1" cap="none" spc="0">
                <a:ln w="0"/>
                <a:solidFill>
                  <a:schemeClr val="tx1"/>
                </a:solidFill>
                <a:effectLst>
                  <a:outerShdw blurRad="38100" dist="19050" dir="2700000" algn="tl" rotWithShape="0">
                    <a:schemeClr val="dk1">
                      <a:alpha val="40000"/>
                    </a:schemeClr>
                  </a:outerShdw>
                </a:effectLst>
              </a:rPr>
              <a:t>Défaut/Zone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cap="none" spc="0" baseline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</c:pivotFmt>
      <c:pivotFmt>
        <c:idx val="1"/>
      </c:pivotFmt>
      <c:pivotFmt>
        <c:idx val="2"/>
      </c:pivotFmt>
      <c:pivotFmt>
        <c:idx val="3"/>
      </c:pivotFmt>
      <c:pivotFmt>
        <c:idx val="4"/>
        <c:dLbl>
          <c:idx val="0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5"/>
        <c:dLbl>
          <c:idx val="0"/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/>
          </c:extLst>
        </c:dLbl>
      </c:pivotFmt>
      <c:pivotFmt>
        <c:idx val="6"/>
        <c:spPr>
          <a:gradFill rotWithShape="1">
            <a:gsLst>
              <a:gs pos="0">
                <a:schemeClr val="accent1">
                  <a:lumMod val="110000"/>
                  <a:satMod val="105000"/>
                  <a:tint val="67000"/>
                </a:schemeClr>
              </a:gs>
              <a:gs pos="50000">
                <a:schemeClr val="accent1">
                  <a:lumMod val="105000"/>
                  <a:satMod val="103000"/>
                  <a:tint val="73000"/>
                </a:schemeClr>
              </a:gs>
              <a:gs pos="100000">
                <a:schemeClr val="accent1">
                  <a:lumMod val="105000"/>
                  <a:satMod val="109000"/>
                  <a:tint val="81000"/>
                </a:schemeClr>
              </a:gs>
            </a:gsLst>
            <a:lin ang="5400000" scaled="0"/>
          </a:gradFill>
          <a:ln w="9525" cap="flat" cmpd="sng" algn="ctr">
            <a:solidFill>
              <a:schemeClr val="accent1">
                <a:shade val="95000"/>
              </a:schemeClr>
            </a:solidFill>
            <a:round/>
          </a:ln>
          <a:effectLst/>
          <a:sp3d contourW="9525">
            <a:contourClr>
              <a:schemeClr val="accent1">
                <a:shade val="95000"/>
              </a:schemeClr>
            </a:contourClr>
          </a:sp3d>
        </c:spPr>
        <c:marker>
          <c:spPr>
            <a:gradFill rotWithShape="1">
              <a:gsLst>
                <a:gs pos="0">
                  <a:schemeClr val="accent1">
                    <a:lumMod val="110000"/>
                    <a:satMod val="105000"/>
                    <a:tint val="67000"/>
                  </a:schemeClr>
                </a:gs>
                <a:gs pos="50000">
                  <a:schemeClr val="accent1">
                    <a:lumMod val="105000"/>
                    <a:satMod val="103000"/>
                    <a:tint val="73000"/>
                  </a:schemeClr>
                </a:gs>
                <a:gs pos="100000">
                  <a:schemeClr val="accent1"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1">
                  <a:shade val="95000"/>
                </a:schemeClr>
              </a:solidFill>
              <a:round/>
            </a:ln>
            <a:effectLst/>
          </c:spPr>
        </c:marker>
      </c:pivotFmt>
      <c:pivotFmt>
        <c:idx val="7"/>
        <c:spPr>
          <a:gradFill rotWithShape="1">
            <a:gsLst>
              <a:gs pos="0">
                <a:schemeClr val="accent1">
                  <a:lumMod val="110000"/>
                  <a:satMod val="105000"/>
                  <a:tint val="67000"/>
                </a:schemeClr>
              </a:gs>
              <a:gs pos="50000">
                <a:schemeClr val="accent1">
                  <a:lumMod val="105000"/>
                  <a:satMod val="103000"/>
                  <a:tint val="73000"/>
                </a:schemeClr>
              </a:gs>
              <a:gs pos="100000">
                <a:schemeClr val="accent1">
                  <a:lumMod val="105000"/>
                  <a:satMod val="109000"/>
                  <a:tint val="81000"/>
                </a:schemeClr>
              </a:gs>
            </a:gsLst>
            <a:lin ang="5400000" scaled="0"/>
          </a:gradFill>
          <a:ln w="9525" cap="flat" cmpd="sng" algn="ctr">
            <a:solidFill>
              <a:schemeClr val="accent1">
                <a:shade val="95000"/>
              </a:schemeClr>
            </a:solidFill>
            <a:round/>
          </a:ln>
          <a:effectLst/>
          <a:sp3d contourW="9525">
            <a:contourClr>
              <a:schemeClr val="accent1">
                <a:shade val="95000"/>
              </a:schemeClr>
            </a:contourClr>
          </a:sp3d>
        </c:spPr>
        <c:marker>
          <c:spPr>
            <a:gradFill rotWithShape="1">
              <a:gsLst>
                <a:gs pos="0">
                  <a:schemeClr val="accent1">
                    <a:lumMod val="110000"/>
                    <a:satMod val="105000"/>
                    <a:tint val="67000"/>
                  </a:schemeClr>
                </a:gs>
                <a:gs pos="50000">
                  <a:schemeClr val="accent1">
                    <a:lumMod val="105000"/>
                    <a:satMod val="103000"/>
                    <a:tint val="73000"/>
                  </a:schemeClr>
                </a:gs>
                <a:gs pos="100000">
                  <a:schemeClr val="accent1"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1">
                  <a:shade val="95000"/>
                </a:schemeClr>
              </a:solidFill>
              <a:round/>
            </a:ln>
            <a:effectLst/>
          </c:spPr>
        </c:marker>
      </c:pivotFmt>
      <c:pivotFmt>
        <c:idx val="8"/>
        <c:spPr>
          <a:gradFill rotWithShape="1">
            <a:gsLst>
              <a:gs pos="0">
                <a:schemeClr val="accent1">
                  <a:lumMod val="110000"/>
                  <a:satMod val="105000"/>
                  <a:tint val="67000"/>
                </a:schemeClr>
              </a:gs>
              <a:gs pos="50000">
                <a:schemeClr val="accent1">
                  <a:lumMod val="105000"/>
                  <a:satMod val="103000"/>
                  <a:tint val="73000"/>
                </a:schemeClr>
              </a:gs>
              <a:gs pos="100000">
                <a:schemeClr val="accent1">
                  <a:lumMod val="105000"/>
                  <a:satMod val="109000"/>
                  <a:tint val="81000"/>
                </a:schemeClr>
              </a:gs>
            </a:gsLst>
            <a:lin ang="5400000" scaled="0"/>
          </a:gradFill>
          <a:ln w="9525" cap="flat" cmpd="sng" algn="ctr">
            <a:solidFill>
              <a:schemeClr val="accent1">
                <a:shade val="95000"/>
              </a:schemeClr>
            </a:solidFill>
            <a:round/>
          </a:ln>
          <a:effectLst/>
          <a:sp3d contourW="9525">
            <a:contourClr>
              <a:schemeClr val="accent1">
                <a:shade val="95000"/>
              </a:schemeClr>
            </a:contourClr>
          </a:sp3d>
        </c:spPr>
        <c:marker>
          <c:symbol val="none"/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50000"/>
                      <a:lumOff val="50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>
              <c15:layout/>
            </c:ext>
          </c:extLst>
        </c:dLbl>
      </c:pivotFmt>
      <c:pivotFmt>
        <c:idx val="9"/>
        <c:spPr>
          <a:gradFill rotWithShape="1">
            <a:gsLst>
              <a:gs pos="0">
                <a:schemeClr val="accent1">
                  <a:lumMod val="110000"/>
                  <a:satMod val="105000"/>
                  <a:tint val="67000"/>
                </a:schemeClr>
              </a:gs>
              <a:gs pos="50000">
                <a:schemeClr val="accent1">
                  <a:lumMod val="105000"/>
                  <a:satMod val="103000"/>
                  <a:tint val="73000"/>
                </a:schemeClr>
              </a:gs>
              <a:gs pos="100000">
                <a:schemeClr val="accent1">
                  <a:lumMod val="105000"/>
                  <a:satMod val="109000"/>
                  <a:tint val="81000"/>
                </a:schemeClr>
              </a:gs>
            </a:gsLst>
            <a:lin ang="5400000" scaled="0"/>
          </a:gradFill>
          <a:ln w="9525" cap="flat" cmpd="sng" algn="ctr">
            <a:solidFill>
              <a:schemeClr val="accent1">
                <a:shade val="95000"/>
              </a:schemeClr>
            </a:solidFill>
            <a:round/>
          </a:ln>
          <a:effectLst/>
          <a:sp3d contourW="9525">
            <a:contourClr>
              <a:schemeClr val="accent1">
                <a:shade val="95000"/>
              </a:schemeClr>
            </a:contourClr>
          </a:sp3d>
        </c:spPr>
        <c:marker>
          <c:symbol val="none"/>
        </c:marker>
        <c:dLbl>
          <c:idx val="0"/>
          <c:layout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50000"/>
                      <a:lumOff val="50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 xmlns:c16r2="http://schemas.microsoft.com/office/drawing/2015/06/chart">
            <c:ext xmlns:c15="http://schemas.microsoft.com/office/drawing/2012/chart" uri="{CE6537A1-D6FC-4f65-9D91-7224C49458BB}">
              <c15:layout/>
            </c:ext>
          </c:extLst>
        </c:dLbl>
      </c:pivotFmt>
    </c:pivotFmts>
    <c:view3D>
      <c:rotX val="15"/>
      <c:rotY val="20"/>
      <c:depthPercent val="100"/>
      <c:rAngAx val="1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bar3DChart>
        <c:barDir val="bar"/>
        <c:grouping val="clustered"/>
        <c:varyColors val="0"/>
        <c:ser>
          <c:idx val="0"/>
          <c:order val="0"/>
          <c:tx>
            <c:strRef>
              <c:f>TCD!$K$2:$K$3</c:f>
              <c:strCache>
                <c:ptCount val="1"/>
                <c:pt idx="0">
                  <c:v>Nord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lumMod val="110000"/>
                    <a:satMod val="105000"/>
                    <a:tint val="67000"/>
                  </a:schemeClr>
                </a:gs>
                <a:gs pos="50000">
                  <a:schemeClr val="accent1">
                    <a:lumMod val="105000"/>
                    <a:satMod val="103000"/>
                    <a:tint val="73000"/>
                  </a:schemeClr>
                </a:gs>
                <a:gs pos="100000">
                  <a:schemeClr val="accent1"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1">
                  <a:shade val="95000"/>
                </a:schemeClr>
              </a:solidFill>
              <a:round/>
            </a:ln>
            <a:effectLst/>
            <a:sp3d contourW="9525">
              <a:contourClr>
                <a:schemeClr val="accent1">
                  <a:shade val="95000"/>
                </a:schemeClr>
              </a:contourClr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TCD!$J$4:$J$8</c:f>
              <c:strCache>
                <c:ptCount val="5"/>
                <c:pt idx="0">
                  <c:v>Bobinage</c:v>
                </c:pt>
                <c:pt idx="1">
                  <c:v>Divers</c:v>
                </c:pt>
                <c:pt idx="2">
                  <c:v>Laminage</c:v>
                </c:pt>
                <c:pt idx="3">
                  <c:v>Retour client</c:v>
                </c:pt>
                <c:pt idx="4">
                  <c:v>Stockage</c:v>
                </c:pt>
              </c:strCache>
            </c:strRef>
          </c:cat>
          <c:val>
            <c:numRef>
              <c:f>TCD!$K$4:$K$8</c:f>
              <c:numCache>
                <c:formatCode>General</c:formatCode>
                <c:ptCount val="5"/>
                <c:pt idx="1">
                  <c:v>1</c:v>
                </c:pt>
                <c:pt idx="2">
                  <c:v>3</c:v>
                </c:pt>
                <c:pt idx="3">
                  <c:v>13</c:v>
                </c:pt>
                <c:pt idx="4">
                  <c:v>31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F1CA-42F1-9F02-84B0F9ED08EF}"/>
            </c:ext>
          </c:extLst>
        </c:ser>
        <c:ser>
          <c:idx val="1"/>
          <c:order val="1"/>
          <c:tx>
            <c:strRef>
              <c:f>TCD!$L$2:$L$3</c:f>
              <c:strCache>
                <c:ptCount val="1"/>
                <c:pt idx="0">
                  <c:v>Sud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lumMod val="110000"/>
                    <a:satMod val="105000"/>
                    <a:tint val="67000"/>
                  </a:schemeClr>
                </a:gs>
                <a:gs pos="50000">
                  <a:schemeClr val="accent2">
                    <a:lumMod val="105000"/>
                    <a:satMod val="103000"/>
                    <a:tint val="73000"/>
                  </a:schemeClr>
                </a:gs>
                <a:gs pos="100000">
                  <a:schemeClr val="accent2">
                    <a:lumMod val="105000"/>
                    <a:satMod val="109000"/>
                    <a:tint val="81000"/>
                  </a:schemeClr>
                </a:gs>
              </a:gsLst>
              <a:lin ang="5400000" scaled="0"/>
            </a:gradFill>
            <a:ln w="9525" cap="flat" cmpd="sng" algn="ctr">
              <a:solidFill>
                <a:schemeClr val="accent2">
                  <a:shade val="95000"/>
                </a:schemeClr>
              </a:solidFill>
              <a:round/>
            </a:ln>
            <a:effectLst/>
            <a:sp3d contourW="9525">
              <a:contourClr>
                <a:schemeClr val="accent2">
                  <a:shade val="95000"/>
                </a:schemeClr>
              </a:contourClr>
            </a:sp3d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50000"/>
                        <a:lumOff val="50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</a:ln>
                    <a:effectLst/>
                  </c:spPr>
                </c15:leaderLines>
              </c:ext>
            </c:extLst>
          </c:dLbls>
          <c:cat>
            <c:strRef>
              <c:f>TCD!$J$4:$J$8</c:f>
              <c:strCache>
                <c:ptCount val="5"/>
                <c:pt idx="0">
                  <c:v>Bobinage</c:v>
                </c:pt>
                <c:pt idx="1">
                  <c:v>Divers</c:v>
                </c:pt>
                <c:pt idx="2">
                  <c:v>Laminage</c:v>
                </c:pt>
                <c:pt idx="3">
                  <c:v>Retour client</c:v>
                </c:pt>
                <c:pt idx="4">
                  <c:v>Stockage</c:v>
                </c:pt>
              </c:strCache>
            </c:strRef>
          </c:cat>
          <c:val>
            <c:numRef>
              <c:f>TCD!$L$4:$L$8</c:f>
              <c:numCache>
                <c:formatCode>General</c:formatCode>
                <c:ptCount val="5"/>
                <c:pt idx="0">
                  <c:v>4</c:v>
                </c:pt>
                <c:pt idx="2">
                  <c:v>5</c:v>
                </c:pt>
                <c:pt idx="4">
                  <c:v>54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F1CA-42F1-9F02-84B0F9ED08E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287081200"/>
        <c:axId val="287081584"/>
        <c:axId val="0"/>
      </c:bar3DChart>
      <c:catAx>
        <c:axId val="28708120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87081584"/>
        <c:crosses val="autoZero"/>
        <c:auto val="1"/>
        <c:lblAlgn val="ctr"/>
        <c:lblOffset val="100"/>
        <c:noMultiLvlLbl val="0"/>
      </c:catAx>
      <c:valAx>
        <c:axId val="2870815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50000"/>
                    <a:lumOff val="50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87081200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 xmlns:c16r2="http://schemas.microsoft.com/office/drawing/2015/06/chart">
    <c:ext xmlns:c16="http://schemas.microsoft.com/office/drawing/2014/chart" uri="{E28EC0CA-F0BB-4C9C-879D-F8772B89E7AC}">
      <c16:pivotOptions16>
        <c16:showExpandCollapseFieldButtons val="1"/>
      </c16:pivotOptions16>
    </c:ex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2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>
        <a:solidFill>
          <a:schemeClr val="phClr">
            <a:lumMod val="75000"/>
          </a:schemeClr>
        </a:solidFill>
      </a:ln>
    </cs:spPr>
  </cs:dataPoint>
  <cs:dataPoint3D>
    <cs:lnRef idx="0">
      <cs:styleClr val="auto"/>
    </cs:lnRef>
    <cs:fillRef idx="0">
      <cs:styleClr val="auto"/>
    </cs:fillRef>
    <cs:effectRef idx="0"/>
    <cs:fontRef idx="minor">
      <a:schemeClr val="tx1"/>
    </cs:fontRef>
    <cs:spPr>
      <a:solidFill>
        <a:schemeClr val="phClr"/>
      </a:solidFill>
      <a:ln>
        <a:solidFill>
          <a:schemeClr val="phClr">
            <a:lumMod val="75000"/>
          </a:schemeClr>
        </a:solidFill>
      </a:ln>
      <a:scene3d>
        <a:camera prst="orthographicFront"/>
        <a:lightRig rig="threePt" dir="t"/>
      </a:scene3d>
      <a:sp3d prstMaterial="translucentPowder"/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>
            <a:alpha val="70000"/>
          </a:schemeClr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phClr">
          <a:alpha val="70000"/>
        </a:schemeClr>
      </a:solidFill>
      <a:ln>
        <a:solidFill>
          <a:schemeClr val="phClr">
            <a:lumMod val="75000"/>
          </a:schemeClr>
        </a:solidFill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50000"/>
        <a:lumOff val="50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solidFill>
        <a:schemeClr val="lt1">
          <a:alpha val="27000"/>
        </a:schemeClr>
      </a:solidFill>
      <a:sp3d/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0" kern="1200" cap="none" spc="5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587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65000"/>
            <a:lumOff val="35000"/>
          </a:schemeClr>
        </a:solidFill>
      </a:ln>
    </cs:spPr>
  </cs:upBar>
  <cs:valueAxis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sp3d/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89">
  <cs:axisTitle>
    <cs:lnRef idx="0"/>
    <cs:fillRef idx="0"/>
    <cs:effectRef idx="0"/>
    <cs:fontRef idx="minor">
      <a:schemeClr val="tx1">
        <a:lumMod val="50000"/>
        <a:lumOff val="50000"/>
      </a:schemeClr>
    </cs:fontRef>
    <cs:defRPr sz="900" kern="1200" cap="all"/>
  </cs:axisTitle>
  <cs:categoryAxis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>
  <cs:dataPoint3D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3D>
  <cs:dataPointLine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158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2">
      <cs:styleClr val="auto"/>
    </cs:fillRef>
    <cs:effectRef idx="1"/>
    <cs:fontRef idx="minor">
      <a:schemeClr val="dk1"/>
    </cs:fontRef>
    <cs:spPr>
      <a:ln w="9525" cap="flat" cmpd="sng" algn="ctr">
        <a:solidFill>
          <a:schemeClr val="phClr">
            <a:shade val="95000"/>
          </a:schemeClr>
        </a:solidFill>
        <a:round/>
      </a:ln>
    </cs:spPr>
  </cs:dataPointMarker>
  <cs:dataPointMarkerLayout symbol="circle" size="4"/>
  <cs:dataPointWirefram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50000"/>
        <a:lumOff val="50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prstDash val="dash"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400" kern="1200" cap="none" spc="20" baseline="0"/>
  </cs:title>
  <cs:trendline>
    <cs:lnRef idx="0">
      <cs:styleClr val="auto"/>
    </cs:lnRef>
    <cs:fillRef idx="2"/>
    <cs:effectRef idx="0"/>
    <cs:fontRef idx="minor">
      <a:schemeClr val="dk1"/>
    </cs:fontRef>
    <cs:spPr>
      <a:ln w="9525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50000"/>
        <a:lumOff val="50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trlProps/ctrlProp1.xml><?xml version="1.0" encoding="utf-8"?>
<formControlPr xmlns="http://schemas.microsoft.com/office/spreadsheetml/2009/9/main" objectType="Scroll" dx="22" fmlaLink="$D$5" max="5" min="1" page="10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1.xml"/><Relationship Id="rId2" Type="http://schemas.microsoft.com/office/2007/relationships/hdphoto" Target="../media/hdphoto1.wdp"/><Relationship Id="rId1" Type="http://schemas.openxmlformats.org/officeDocument/2006/relationships/image" Target="../media/image1.png"/><Relationship Id="rId4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5</xdr:row>
          <xdr:rowOff>38100</xdr:rowOff>
        </xdr:from>
        <xdr:to>
          <xdr:col>3</xdr:col>
          <xdr:colOff>200025</xdr:colOff>
          <xdr:row>8</xdr:row>
          <xdr:rowOff>180975</xdr:rowOff>
        </xdr:to>
        <xdr:sp macro="" textlink="">
          <xdr:nvSpPr>
            <xdr:cNvPr id="6145" name="Scroll Bar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xdr:twoCellAnchor editAs="oneCell">
    <xdr:from>
      <xdr:col>6</xdr:col>
      <xdr:colOff>21167</xdr:colOff>
      <xdr:row>3</xdr:row>
      <xdr:rowOff>10583</xdr:rowOff>
    </xdr:from>
    <xdr:to>
      <xdr:col>7</xdr:col>
      <xdr:colOff>0</xdr:colOff>
      <xdr:row>5</xdr:row>
      <xdr:rowOff>0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7830" b="89933" l="1493" r="89552">
                      <a14:backgroundMark x1="6866" y1="68680" x2="12239" y2="75168"/>
                      <a14:backgroundMark x1="6866" y1="61969" x2="6866" y2="61969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35500" y="613833"/>
          <a:ext cx="814917" cy="518584"/>
        </a:xfrm>
        <a:prstGeom prst="rect">
          <a:avLst/>
        </a:prstGeom>
      </xdr:spPr>
    </xdr:pic>
    <xdr:clientData/>
  </xdr:twoCellAnchor>
  <xdr:twoCellAnchor editAs="oneCell">
    <xdr:from>
      <xdr:col>8</xdr:col>
      <xdr:colOff>0</xdr:colOff>
      <xdr:row>2</xdr:row>
      <xdr:rowOff>201080</xdr:rowOff>
    </xdr:from>
    <xdr:to>
      <xdr:col>9</xdr:col>
      <xdr:colOff>10584</xdr:colOff>
      <xdr:row>5</xdr:row>
      <xdr:rowOff>10582</xdr:rowOff>
    </xdr:to>
    <xdr:pic>
      <xdr:nvPicPr>
        <xdr:cNvPr id="5" name="Image 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backgroundRemoval t="7830" b="89933" l="1493" r="89552">
                      <a14:backgroundMark x1="6866" y1="68680" x2="12239" y2="75168"/>
                      <a14:backgroundMark x1="6866" y1="61969" x2="6866" y2="61969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flipV="1">
          <a:off x="6286500" y="603247"/>
          <a:ext cx="846667" cy="539752"/>
        </a:xfrm>
        <a:prstGeom prst="rect">
          <a:avLst/>
        </a:prstGeom>
      </xdr:spPr>
    </xdr:pic>
    <xdr:clientData/>
  </xdr:twoCellAnchor>
  <xdr:twoCellAnchor>
    <xdr:from>
      <xdr:col>1</xdr:col>
      <xdr:colOff>0</xdr:colOff>
      <xdr:row>11</xdr:row>
      <xdr:rowOff>190500</xdr:rowOff>
    </xdr:from>
    <xdr:to>
      <xdr:col>7</xdr:col>
      <xdr:colOff>645583</xdr:colOff>
      <xdr:row>29</xdr:row>
      <xdr:rowOff>0</xdr:rowOff>
    </xdr:to>
    <xdr:graphicFrame macro="">
      <xdr:nvGraphicFramePr>
        <xdr:cNvPr id="6" name="Graphique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9</xdr:col>
      <xdr:colOff>10583</xdr:colOff>
      <xdr:row>12</xdr:row>
      <xdr:rowOff>10583</xdr:rowOff>
    </xdr:from>
    <xdr:to>
      <xdr:col>15</xdr:col>
      <xdr:colOff>222250</xdr:colOff>
      <xdr:row>29</xdr:row>
      <xdr:rowOff>21166</xdr:rowOff>
    </xdr:to>
    <xdr:graphicFrame macro="">
      <xdr:nvGraphicFramePr>
        <xdr:cNvPr id="7" name="Graphique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sh_Corp" refreshedDate="43436.753314351852" createdVersion="6" refreshedVersion="6" minRefreshableVersion="3" recordCount="15">
  <cacheSource type="worksheet">
    <worksheetSource name="Tableau3"/>
  </cacheSource>
  <cacheFields count="8">
    <cacheField name="Mois" numFmtId="0">
      <sharedItems/>
    </cacheField>
    <cacheField name="N° Commande" numFmtId="0">
      <sharedItems containsSemiMixedTypes="0" containsString="0" containsNumber="1" containsInteger="1" minValue="12" maxValue="452"/>
    </cacheField>
    <cacheField name="N° Bobine" numFmtId="164">
      <sharedItems containsSemiMixedTypes="0" containsString="0" containsNumber="1" containsInteger="1" minValue="1256" maxValue="12452" count="9">
        <n v="5079"/>
        <n v="12452"/>
        <n v="9524"/>
        <n v="3580"/>
        <n v="1256"/>
        <n v="5086"/>
        <n v="2015"/>
        <n v="11025"/>
        <n v="6987"/>
      </sharedItems>
    </cacheField>
    <cacheField name="Secteur" numFmtId="0">
      <sharedItems count="2">
        <s v="Nord"/>
        <s v="Sud"/>
      </sharedItems>
    </cacheField>
    <cacheField name="Mouvement" numFmtId="0">
      <sharedItems count="2">
        <s v="Entrée"/>
        <s v="Sortie"/>
      </sharedItems>
    </cacheField>
    <cacheField name="Quantité" numFmtId="0">
      <sharedItems containsSemiMixedTypes="0" containsString="0" containsNumber="1" containsInteger="1" minValue="10" maxValue="1245" count="12">
        <n v="15"/>
        <n v="90"/>
        <n v="25"/>
        <n v="425"/>
        <n v="365"/>
        <n v="410"/>
        <n v="230"/>
        <n v="10"/>
        <n v="654"/>
        <n v="120"/>
        <n v="1245"/>
        <n v="102"/>
      </sharedItems>
    </cacheField>
    <cacheField name="Nouveau Stock" numFmtId="0">
      <sharedItems containsSemiMixedTypes="0" containsString="0" containsNumber="1" containsInteger="1" minValue="-209" maxValue="1081" count="9">
        <n v="30"/>
        <n v="-15"/>
        <n v="-135"/>
        <n v="1081"/>
        <n v="-209"/>
        <n v="735"/>
        <n v="-83"/>
        <n v="213"/>
        <n v="254"/>
      </sharedItems>
    </cacheField>
    <cacheField name="Nbr_Défaut" numFmtId="0">
      <sharedItems containsSemiMixedTypes="0" containsString="0" containsNumber="1" containsInteger="1" minValue="0" maxValue="41" count="12">
        <n v="5"/>
        <n v="0"/>
        <n v="25"/>
        <n v="15"/>
        <n v="14"/>
        <n v="10"/>
        <n v="28"/>
        <n v="35"/>
        <n v="41"/>
        <n v="13"/>
        <n v="36"/>
        <n v="39"/>
      </sharedItems>
    </cacheField>
  </cacheFields>
  <extLst>
    <ext xmlns:x14="http://schemas.microsoft.com/office/spreadsheetml/2009/9/main" uri="{725AE2AE-9491-48be-B2B4-4EB974FC3084}">
      <x14:pivotCacheDefinition pivotCacheId="1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Ash_Corp" refreshedDate="43436.770010416665" createdVersion="6" refreshedVersion="6" minRefreshableVersion="3" recordCount="9">
  <cacheSource type="worksheet">
    <worksheetSource name="Tableau9"/>
  </cacheSource>
  <cacheFields count="9">
    <cacheField name="ID Bobines" numFmtId="164">
      <sharedItems containsSemiMixedTypes="0" containsString="0" containsNumber="1" containsInteger="1" minValue="1256" maxValue="12452"/>
    </cacheField>
    <cacheField name="N° Commande" numFmtId="0">
      <sharedItems containsSemiMixedTypes="0" containsString="0" containsNumber="1" containsInteger="1" minValue="12" maxValue="452"/>
    </cacheField>
    <cacheField name="Poid" numFmtId="0">
      <sharedItems containsSemiMixedTypes="0" containsString="0" containsNumber="1" containsInteger="1" minValue="7" maxValue="42"/>
    </cacheField>
    <cacheField name="Epaisseur" numFmtId="0">
      <sharedItems containsSemiMixedTypes="0" containsString="0" containsNumber="1" minValue="1.5" maxValue="19.399999999999999"/>
    </cacheField>
    <cacheField name="Stock Initial" numFmtId="0">
      <sharedItems containsSemiMixedTypes="0" containsString="0" containsNumber="1" containsInteger="1" minValue="2" maxValue="356"/>
    </cacheField>
    <cacheField name="Stock Max" numFmtId="0">
      <sharedItems containsSemiMixedTypes="0" containsString="0" containsNumber="1" containsInteger="1" minValue="10000" maxValue="10000"/>
    </cacheField>
    <cacheField name="Secteur" numFmtId="0">
      <sharedItems count="2">
        <s v="Nord"/>
        <s v="Sud"/>
      </sharedItems>
    </cacheField>
    <cacheField name="Défaut" numFmtId="0">
      <sharedItems count="5">
        <s v="Laminage"/>
        <s v="Bobinage"/>
        <s v="Stockage"/>
        <s v="Divers"/>
        <s v="Retour client"/>
      </sharedItems>
    </cacheField>
    <cacheField name="Nombre de Défaut" numFmtId="0">
      <sharedItems containsSemiMixedTypes="0" containsString="0" containsNumber="1" containsInteger="1" minValue="1" maxValue="36"/>
    </cacheField>
  </cacheFields>
  <extLst>
    <ext xmlns:x14="http://schemas.microsoft.com/office/spreadsheetml/2009/9/main" uri="{725AE2AE-9491-48be-B2B4-4EB974FC3084}">
      <x14:pivotCacheDefinition pivotCacheId="2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5">
  <r>
    <s v="Janvier"/>
    <n v="41"/>
    <x v="0"/>
    <x v="0"/>
    <x v="0"/>
    <x v="0"/>
    <x v="0"/>
    <x v="0"/>
  </r>
  <r>
    <s v="Fevrier"/>
    <n v="12"/>
    <x v="1"/>
    <x v="0"/>
    <x v="1"/>
    <x v="1"/>
    <x v="1"/>
    <x v="1"/>
  </r>
  <r>
    <s v="Janvier"/>
    <n v="201"/>
    <x v="2"/>
    <x v="1"/>
    <x v="1"/>
    <x v="2"/>
    <x v="2"/>
    <x v="2"/>
  </r>
  <r>
    <s v="Mars"/>
    <n v="12"/>
    <x v="1"/>
    <x v="0"/>
    <x v="0"/>
    <x v="0"/>
    <x v="1"/>
    <x v="3"/>
  </r>
  <r>
    <s v="Mai"/>
    <n v="147"/>
    <x v="3"/>
    <x v="1"/>
    <x v="0"/>
    <x v="3"/>
    <x v="3"/>
    <x v="2"/>
  </r>
  <r>
    <s v="Octobre"/>
    <n v="298"/>
    <x v="4"/>
    <x v="1"/>
    <x v="1"/>
    <x v="4"/>
    <x v="4"/>
    <x v="4"/>
  </r>
  <r>
    <s v="Decembre"/>
    <n v="452"/>
    <x v="5"/>
    <x v="0"/>
    <x v="0"/>
    <x v="5"/>
    <x v="5"/>
    <x v="1"/>
  </r>
  <r>
    <s v="Novembre"/>
    <n v="41"/>
    <x v="6"/>
    <x v="1"/>
    <x v="1"/>
    <x v="6"/>
    <x v="6"/>
    <x v="5"/>
  </r>
  <r>
    <s v="Avril"/>
    <n v="134"/>
    <x v="7"/>
    <x v="0"/>
    <x v="0"/>
    <x v="7"/>
    <x v="7"/>
    <x v="6"/>
  </r>
  <r>
    <s v="Juillet"/>
    <n v="12"/>
    <x v="1"/>
    <x v="0"/>
    <x v="1"/>
    <x v="2"/>
    <x v="1"/>
    <x v="7"/>
  </r>
  <r>
    <s v="Fevrier"/>
    <n v="147"/>
    <x v="3"/>
    <x v="1"/>
    <x v="0"/>
    <x v="8"/>
    <x v="3"/>
    <x v="8"/>
  </r>
  <r>
    <s v="Août"/>
    <n v="201"/>
    <x v="2"/>
    <x v="1"/>
    <x v="1"/>
    <x v="9"/>
    <x v="2"/>
    <x v="3"/>
  </r>
  <r>
    <s v="Septembre"/>
    <n v="41"/>
    <x v="6"/>
    <x v="1"/>
    <x v="0"/>
    <x v="10"/>
    <x v="6"/>
    <x v="9"/>
  </r>
  <r>
    <s v="Mars"/>
    <n v="365"/>
    <x v="8"/>
    <x v="0"/>
    <x v="1"/>
    <x v="11"/>
    <x v="8"/>
    <x v="10"/>
  </r>
  <r>
    <s v="Decembre"/>
    <n v="41"/>
    <x v="6"/>
    <x v="1"/>
    <x v="1"/>
    <x v="10"/>
    <x v="6"/>
    <x v="11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9">
  <r>
    <n v="5079"/>
    <n v="41"/>
    <n v="7"/>
    <n v="1.5"/>
    <n v="15"/>
    <n v="10000"/>
    <x v="0"/>
    <x v="0"/>
    <n v="3"/>
  </r>
  <r>
    <n v="3580"/>
    <n v="147"/>
    <n v="7"/>
    <n v="1.9"/>
    <n v="2"/>
    <n v="10000"/>
    <x v="1"/>
    <x v="1"/>
    <n v="4"/>
  </r>
  <r>
    <n v="2015"/>
    <n v="41"/>
    <n v="10"/>
    <n v="2"/>
    <n v="147"/>
    <n v="10000"/>
    <x v="1"/>
    <x v="2"/>
    <n v="18"/>
  </r>
  <r>
    <n v="11025"/>
    <n v="134"/>
    <n v="12"/>
    <n v="2.5"/>
    <n v="203"/>
    <n v="10000"/>
    <x v="0"/>
    <x v="2"/>
    <n v="24"/>
  </r>
  <r>
    <n v="12452"/>
    <n v="12"/>
    <n v="28"/>
    <n v="19.399999999999999"/>
    <n v="85"/>
    <n v="10000"/>
    <x v="0"/>
    <x v="2"/>
    <n v="7"/>
  </r>
  <r>
    <n v="9524"/>
    <n v="201"/>
    <n v="37"/>
    <n v="4.4000000000000004"/>
    <n v="10"/>
    <n v="10000"/>
    <x v="1"/>
    <x v="2"/>
    <n v="36"/>
  </r>
  <r>
    <n v="1256"/>
    <n v="298"/>
    <n v="35"/>
    <n v="7.7"/>
    <n v="156"/>
    <n v="10000"/>
    <x v="1"/>
    <x v="0"/>
    <n v="5"/>
  </r>
  <r>
    <n v="5086"/>
    <n v="452"/>
    <n v="22"/>
    <n v="2"/>
    <n v="325"/>
    <n v="10000"/>
    <x v="0"/>
    <x v="3"/>
    <n v="1"/>
  </r>
  <r>
    <n v="6987"/>
    <n v="365"/>
    <n v="42"/>
    <n v="5.5"/>
    <n v="356"/>
    <n v="10000"/>
    <x v="0"/>
    <x v="4"/>
    <n v="1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outline="1" outlineData="1" multipleFieldFilters="0" chartFormat="3" rowHeaderCaption="Region" colHeaderCaption="Mouvement">
  <location ref="F2:H5" firstHeaderRow="1" firstDataRow="2" firstDataCol="1"/>
  <pivotFields count="8">
    <pivotField showAll="0"/>
    <pivotField showAll="0"/>
    <pivotField numFmtId="164" showAll="0"/>
    <pivotField axis="axisRow" showAll="0">
      <items count="3">
        <item x="0"/>
        <item x="1"/>
        <item t="default"/>
      </items>
    </pivotField>
    <pivotField axis="axisCol" showAll="0">
      <items count="3">
        <item x="0"/>
        <item x="1"/>
        <item t="default"/>
      </items>
    </pivotField>
    <pivotField dataField="1" showAll="0"/>
    <pivotField showAll="0"/>
    <pivotField showAll="0"/>
  </pivotFields>
  <rowFields count="1">
    <field x="3"/>
  </rowFields>
  <rowItems count="2">
    <i>
      <x/>
    </i>
    <i>
      <x v="1"/>
    </i>
  </rowItems>
  <colFields count="1">
    <field x="4"/>
  </colFields>
  <colItems count="2">
    <i>
      <x/>
    </i>
    <i>
      <x v="1"/>
    </i>
  </colItems>
  <dataFields count="1">
    <dataField name="Rapport Region" fld="5" baseField="0" baseItem="0"/>
  </dataFields>
  <formats count="48">
    <format dxfId="89">
      <pivotArea field="4" type="button" dataOnly="0" labelOnly="1" outline="0" axis="axisCol" fieldPosition="0"/>
    </format>
    <format dxfId="88">
      <pivotArea field="4" type="button" dataOnly="0" labelOnly="1" outline="0" axis="axisCol" fieldPosition="0"/>
    </format>
    <format dxfId="87">
      <pivotArea type="origin" dataOnly="0" labelOnly="1" outline="0" fieldPosition="0"/>
    </format>
    <format dxfId="86">
      <pivotArea type="all" dataOnly="0" outline="0" fieldPosition="0"/>
    </format>
    <format dxfId="85">
      <pivotArea outline="0" collapsedLevelsAreSubtotals="1" fieldPosition="0"/>
    </format>
    <format dxfId="84">
      <pivotArea type="origin" dataOnly="0" labelOnly="1" outline="0" fieldPosition="0"/>
    </format>
    <format dxfId="83">
      <pivotArea field="4" type="button" dataOnly="0" labelOnly="1" outline="0" axis="axisCol" fieldPosition="0"/>
    </format>
    <format dxfId="82">
      <pivotArea type="topRight" dataOnly="0" labelOnly="1" outline="0" fieldPosition="0"/>
    </format>
    <format dxfId="81">
      <pivotArea field="3" type="button" dataOnly="0" labelOnly="1" outline="0" axis="axisRow" fieldPosition="0"/>
    </format>
    <format dxfId="80">
      <pivotArea dataOnly="0" labelOnly="1" fieldPosition="0">
        <references count="1">
          <reference field="3" count="0"/>
        </references>
      </pivotArea>
    </format>
    <format dxfId="79">
      <pivotArea dataOnly="0" labelOnly="1" fieldPosition="0">
        <references count="1">
          <reference field="4" count="0"/>
        </references>
      </pivotArea>
    </format>
    <format dxfId="78">
      <pivotArea type="all" dataOnly="0" outline="0" fieldPosition="0"/>
    </format>
    <format dxfId="77">
      <pivotArea outline="0" collapsedLevelsAreSubtotals="1" fieldPosition="0"/>
    </format>
    <format dxfId="76">
      <pivotArea type="origin" dataOnly="0" labelOnly="1" outline="0" fieldPosition="0"/>
    </format>
    <format dxfId="75">
      <pivotArea field="4" type="button" dataOnly="0" labelOnly="1" outline="0" axis="axisCol" fieldPosition="0"/>
    </format>
    <format dxfId="74">
      <pivotArea type="topRight" dataOnly="0" labelOnly="1" outline="0" fieldPosition="0"/>
    </format>
    <format dxfId="73">
      <pivotArea field="3" type="button" dataOnly="0" labelOnly="1" outline="0" axis="axisRow" fieldPosition="0"/>
    </format>
    <format dxfId="72">
      <pivotArea dataOnly="0" labelOnly="1" fieldPosition="0">
        <references count="1">
          <reference field="3" count="0"/>
        </references>
      </pivotArea>
    </format>
    <format dxfId="71">
      <pivotArea dataOnly="0" labelOnly="1" fieldPosition="0">
        <references count="1">
          <reference field="4" count="0"/>
        </references>
      </pivotArea>
    </format>
    <format dxfId="70">
      <pivotArea outline="0" collapsedLevelsAreSubtotals="1" fieldPosition="0">
        <references count="1">
          <reference field="4" count="1" selected="0">
            <x v="0"/>
          </reference>
        </references>
      </pivotArea>
    </format>
    <format dxfId="69">
      <pivotArea outline="0" collapsedLevelsAreSubtotals="1" fieldPosition="0">
        <references count="1">
          <reference field="4" count="1" selected="0">
            <x v="1"/>
          </reference>
        </references>
      </pivotArea>
    </format>
    <format dxfId="68">
      <pivotArea outline="0" collapsedLevelsAreSubtotals="1" fieldPosition="0">
        <references count="1">
          <reference field="4" count="1" selected="0">
            <x v="0"/>
          </reference>
        </references>
      </pivotArea>
    </format>
    <format dxfId="67">
      <pivotArea type="all" dataOnly="0" outline="0" fieldPosition="0"/>
    </format>
    <format dxfId="66">
      <pivotArea outline="0" collapsedLevelsAreSubtotals="1" fieldPosition="0"/>
    </format>
    <format dxfId="65">
      <pivotArea type="origin" dataOnly="0" labelOnly="1" outline="0" fieldPosition="0"/>
    </format>
    <format dxfId="64">
      <pivotArea field="4" type="button" dataOnly="0" labelOnly="1" outline="0" axis="axisCol" fieldPosition="0"/>
    </format>
    <format dxfId="63">
      <pivotArea type="topRight" dataOnly="0" labelOnly="1" outline="0" fieldPosition="0"/>
    </format>
    <format dxfId="62">
      <pivotArea field="3" type="button" dataOnly="0" labelOnly="1" outline="0" axis="axisRow" fieldPosition="0"/>
    </format>
    <format dxfId="61">
      <pivotArea dataOnly="0" labelOnly="1" fieldPosition="0">
        <references count="1">
          <reference field="3" count="0"/>
        </references>
      </pivotArea>
    </format>
    <format dxfId="60">
      <pivotArea dataOnly="0" labelOnly="1" fieldPosition="0">
        <references count="1">
          <reference field="4" count="0"/>
        </references>
      </pivotArea>
    </format>
    <format dxfId="59">
      <pivotArea type="all" dataOnly="0" outline="0" fieldPosition="0"/>
    </format>
    <format dxfId="58">
      <pivotArea outline="0" collapsedLevelsAreSubtotals="1" fieldPosition="0"/>
    </format>
    <format dxfId="57">
      <pivotArea type="origin" dataOnly="0" labelOnly="1" outline="0" fieldPosition="0"/>
    </format>
    <format dxfId="56">
      <pivotArea field="4" type="button" dataOnly="0" labelOnly="1" outline="0" axis="axisCol" fieldPosition="0"/>
    </format>
    <format dxfId="55">
      <pivotArea type="topRight" dataOnly="0" labelOnly="1" outline="0" fieldPosition="0"/>
    </format>
    <format dxfId="54">
      <pivotArea field="3" type="button" dataOnly="0" labelOnly="1" outline="0" axis="axisRow" fieldPosition="0"/>
    </format>
    <format dxfId="53">
      <pivotArea dataOnly="0" labelOnly="1" fieldPosition="0">
        <references count="1">
          <reference field="3" count="0"/>
        </references>
      </pivotArea>
    </format>
    <format dxfId="52">
      <pivotArea dataOnly="0" labelOnly="1" fieldPosition="0">
        <references count="1">
          <reference field="4" count="0"/>
        </references>
      </pivotArea>
    </format>
    <format dxfId="51">
      <pivotArea type="origin" dataOnly="0" labelOnly="1" outline="0" fieldPosition="0"/>
    </format>
    <format dxfId="50">
      <pivotArea field="4" type="button" dataOnly="0" labelOnly="1" outline="0" axis="axisCol" fieldPosition="0"/>
    </format>
    <format dxfId="49">
      <pivotArea type="topRight" dataOnly="0" labelOnly="1" outline="0" fieldPosition="0"/>
    </format>
    <format dxfId="48">
      <pivotArea field="3" type="button" dataOnly="0" labelOnly="1" outline="0" axis="axisRow" fieldPosition="0"/>
    </format>
    <format dxfId="47">
      <pivotArea dataOnly="0" labelOnly="1" fieldPosition="0">
        <references count="1">
          <reference field="4" count="0"/>
        </references>
      </pivotArea>
    </format>
    <format dxfId="46">
      <pivotArea type="origin" dataOnly="0" labelOnly="1" outline="0" fieldPosition="0"/>
    </format>
    <format dxfId="45">
      <pivotArea field="4" type="button" dataOnly="0" labelOnly="1" outline="0" axis="axisCol" fieldPosition="0"/>
    </format>
    <format dxfId="44">
      <pivotArea type="topRight" dataOnly="0" labelOnly="1" outline="0" fieldPosition="0"/>
    </format>
    <format dxfId="43">
      <pivotArea field="3" type="button" dataOnly="0" labelOnly="1" outline="0" axis="axisRow" fieldPosition="0"/>
    </format>
    <format dxfId="42">
      <pivotArea dataOnly="0" labelOnly="1" fieldPosition="0">
        <references count="1">
          <reference field="4" count="0"/>
        </references>
      </pivotArea>
    </format>
  </formats>
  <chartFormats count="2">
    <chartFormat chart="2" format="10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0"/>
          </reference>
        </references>
      </pivotArea>
    </chartFormat>
    <chartFormat chart="2" format="11" series="1">
      <pivotArea type="data" outline="0" fieldPosition="0">
        <references count="2">
          <reference field="4294967294" count="1" selected="0">
            <x v="0"/>
          </reference>
          <reference field="4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outline="1" outlineData="1" multipleFieldFilters="0" rowHeaderCaption="N° Bobine" colHeaderCaption="Mouvement">
  <location ref="B2:D12" firstHeaderRow="1" firstDataRow="2" firstDataCol="1"/>
  <pivotFields count="8">
    <pivotField showAll="0" defaultSubtotal="0"/>
    <pivotField showAll="0" defaultSubtotal="0"/>
    <pivotField axis="axisRow" numFmtId="164" showAll="0" defaultSubtotal="0">
      <items count="9">
        <item x="4"/>
        <item x="6"/>
        <item x="3"/>
        <item x="0"/>
        <item x="5"/>
        <item x="8"/>
        <item x="2"/>
        <item x="7"/>
        <item x="1"/>
      </items>
    </pivotField>
    <pivotField showAll="0" defaultSubtotal="0"/>
    <pivotField axis="axisCol" showAll="0" defaultSubtotal="0">
      <items count="2">
        <item x="0"/>
        <item x="1"/>
      </items>
    </pivotField>
    <pivotField dataField="1" showAll="0" defaultSubtotal="0"/>
    <pivotField showAll="0" defaultSubtotal="0">
      <items count="9">
        <item x="4"/>
        <item x="2"/>
        <item x="6"/>
        <item x="1"/>
        <item x="0"/>
        <item x="7"/>
        <item x="8"/>
        <item x="5"/>
        <item x="3"/>
      </items>
    </pivotField>
    <pivotField showAll="0" defaultSubtotal="0">
      <items count="12">
        <item x="1"/>
        <item x="0"/>
        <item x="5"/>
        <item x="9"/>
        <item x="4"/>
        <item x="3"/>
        <item x="2"/>
        <item x="6"/>
        <item x="7"/>
        <item x="10"/>
        <item x="11"/>
        <item x="8"/>
      </items>
    </pivotField>
  </pivotFields>
  <rowFields count="1">
    <field x="2"/>
  </rowFields>
  <rowItems count="9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</rowItems>
  <colFields count="1">
    <field x="4"/>
  </colFields>
  <colItems count="2">
    <i>
      <x/>
    </i>
    <i>
      <x v="1"/>
    </i>
  </colItems>
  <dataFields count="1">
    <dataField name="Rapport E/S" fld="5" baseField="0" baseItem="0"/>
  </dataFields>
  <formats count="51">
    <format dxfId="140">
      <pivotArea dataOnly="0" labelOnly="1" fieldPosition="0">
        <references count="1">
          <reference field="2" count="0"/>
        </references>
      </pivotArea>
    </format>
    <format dxfId="139">
      <pivotArea dataOnly="0" labelOnly="1" fieldPosition="0">
        <references count="1">
          <reference field="2" count="0"/>
        </references>
      </pivotArea>
    </format>
    <format dxfId="138">
      <pivotArea dataOnly="0" labelOnly="1" fieldPosition="0">
        <references count="1">
          <reference field="2" count="0"/>
        </references>
      </pivotArea>
    </format>
    <format dxfId="137">
      <pivotArea dataOnly="0" labelOnly="1" fieldPosition="0">
        <references count="1">
          <reference field="2" count="0"/>
        </references>
      </pivotArea>
    </format>
    <format dxfId="136">
      <pivotArea type="all" dataOnly="0" outline="0" fieldPosition="0"/>
    </format>
    <format dxfId="135">
      <pivotArea type="all" dataOnly="0" outline="0" fieldPosition="0"/>
    </format>
    <format dxfId="134">
      <pivotArea type="all" dataOnly="0" outline="0" fieldPosition="0"/>
    </format>
    <format dxfId="133">
      <pivotArea outline="0" collapsedLevelsAreSubtotals="1" fieldPosition="0"/>
    </format>
    <format dxfId="132">
      <pivotArea type="origin" dataOnly="0" labelOnly="1" outline="0" fieldPosition="0"/>
    </format>
    <format dxfId="131">
      <pivotArea field="4" type="button" dataOnly="0" labelOnly="1" outline="0" axis="axisCol" fieldPosition="0"/>
    </format>
    <format dxfId="130">
      <pivotArea type="topRight" dataOnly="0" labelOnly="1" outline="0" fieldPosition="0"/>
    </format>
    <format dxfId="129">
      <pivotArea field="2" type="button" dataOnly="0" labelOnly="1" outline="0" axis="axisRow" fieldPosition="0"/>
    </format>
    <format dxfId="128">
      <pivotArea dataOnly="0" labelOnly="1" fieldPosition="0">
        <references count="1">
          <reference field="2" count="0"/>
        </references>
      </pivotArea>
    </format>
    <format dxfId="127">
      <pivotArea dataOnly="0" labelOnly="1" fieldPosition="0">
        <references count="1">
          <reference field="4" count="0"/>
        </references>
      </pivotArea>
    </format>
    <format dxfId="126">
      <pivotArea type="all" dataOnly="0" outline="0" fieldPosition="0"/>
    </format>
    <format dxfId="125">
      <pivotArea outline="0" collapsedLevelsAreSubtotals="1" fieldPosition="0"/>
    </format>
    <format dxfId="124">
      <pivotArea type="origin" dataOnly="0" labelOnly="1" outline="0" fieldPosition="0"/>
    </format>
    <format dxfId="123">
      <pivotArea field="4" type="button" dataOnly="0" labelOnly="1" outline="0" axis="axisCol" fieldPosition="0"/>
    </format>
    <format dxfId="122">
      <pivotArea type="topRight" dataOnly="0" labelOnly="1" outline="0" fieldPosition="0"/>
    </format>
    <format dxfId="121">
      <pivotArea field="2" type="button" dataOnly="0" labelOnly="1" outline="0" axis="axisRow" fieldPosition="0"/>
    </format>
    <format dxfId="120">
      <pivotArea dataOnly="0" labelOnly="1" fieldPosition="0">
        <references count="1">
          <reference field="2" count="0"/>
        </references>
      </pivotArea>
    </format>
    <format dxfId="119">
      <pivotArea dataOnly="0" labelOnly="1" fieldPosition="0">
        <references count="1">
          <reference field="4" count="0"/>
        </references>
      </pivotArea>
    </format>
    <format dxfId="118">
      <pivotArea outline="0" collapsedLevelsAreSubtotals="1" fieldPosition="0">
        <references count="1">
          <reference field="4" count="1" selected="0">
            <x v="1"/>
          </reference>
        </references>
      </pivotArea>
    </format>
    <format dxfId="117">
      <pivotArea outline="0" collapsedLevelsAreSubtotals="1" fieldPosition="0">
        <references count="1">
          <reference field="4" count="1" selected="0">
            <x v="0"/>
          </reference>
        </references>
      </pivotArea>
    </format>
    <format dxfId="116">
      <pivotArea outline="0" collapsedLevelsAreSubtotals="1" fieldPosition="0">
        <references count="1">
          <reference field="4" count="1" selected="0">
            <x v="0"/>
          </reference>
        </references>
      </pivotArea>
    </format>
    <format dxfId="115">
      <pivotArea type="all" dataOnly="0" outline="0" fieldPosition="0"/>
    </format>
    <format dxfId="114">
      <pivotArea outline="0" collapsedLevelsAreSubtotals="1" fieldPosition="0"/>
    </format>
    <format dxfId="113">
      <pivotArea type="origin" dataOnly="0" labelOnly="1" outline="0" fieldPosition="0"/>
    </format>
    <format dxfId="112">
      <pivotArea field="4" type="button" dataOnly="0" labelOnly="1" outline="0" axis="axisCol" fieldPosition="0"/>
    </format>
    <format dxfId="111">
      <pivotArea type="topRight" dataOnly="0" labelOnly="1" outline="0" fieldPosition="0"/>
    </format>
    <format dxfId="110">
      <pivotArea field="2" type="button" dataOnly="0" labelOnly="1" outline="0" axis="axisRow" fieldPosition="0"/>
    </format>
    <format dxfId="109">
      <pivotArea dataOnly="0" labelOnly="1" fieldPosition="0">
        <references count="1">
          <reference field="2" count="0"/>
        </references>
      </pivotArea>
    </format>
    <format dxfId="108">
      <pivotArea dataOnly="0" labelOnly="1" fieldPosition="0">
        <references count="1">
          <reference field="4" count="0"/>
        </references>
      </pivotArea>
    </format>
    <format dxfId="107">
      <pivotArea type="all" dataOnly="0" outline="0" fieldPosition="0"/>
    </format>
    <format dxfId="106">
      <pivotArea outline="0" collapsedLevelsAreSubtotals="1" fieldPosition="0"/>
    </format>
    <format dxfId="105">
      <pivotArea type="origin" dataOnly="0" labelOnly="1" outline="0" fieldPosition="0"/>
    </format>
    <format dxfId="104">
      <pivotArea field="4" type="button" dataOnly="0" labelOnly="1" outline="0" axis="axisCol" fieldPosition="0"/>
    </format>
    <format dxfId="103">
      <pivotArea type="topRight" dataOnly="0" labelOnly="1" outline="0" fieldPosition="0"/>
    </format>
    <format dxfId="102">
      <pivotArea field="2" type="button" dataOnly="0" labelOnly="1" outline="0" axis="axisRow" fieldPosition="0"/>
    </format>
    <format dxfId="101">
      <pivotArea dataOnly="0" labelOnly="1" fieldPosition="0">
        <references count="1">
          <reference field="2" count="0"/>
        </references>
      </pivotArea>
    </format>
    <format dxfId="100">
      <pivotArea dataOnly="0" labelOnly="1" fieldPosition="0">
        <references count="1">
          <reference field="4" count="0"/>
        </references>
      </pivotArea>
    </format>
    <format dxfId="99">
      <pivotArea type="origin" dataOnly="0" labelOnly="1" outline="0" fieldPosition="0"/>
    </format>
    <format dxfId="98">
      <pivotArea field="4" type="button" dataOnly="0" labelOnly="1" outline="0" axis="axisCol" fieldPosition="0"/>
    </format>
    <format dxfId="97">
      <pivotArea type="topRight" dataOnly="0" labelOnly="1" outline="0" fieldPosition="0"/>
    </format>
    <format dxfId="96">
      <pivotArea field="2" type="button" dataOnly="0" labelOnly="1" outline="0" axis="axisRow" fieldPosition="0"/>
    </format>
    <format dxfId="95">
      <pivotArea dataOnly="0" labelOnly="1" fieldPosition="0">
        <references count="1">
          <reference field="4" count="0"/>
        </references>
      </pivotArea>
    </format>
    <format dxfId="94">
      <pivotArea type="origin" dataOnly="0" labelOnly="1" outline="0" fieldPosition="0"/>
    </format>
    <format dxfId="93">
      <pivotArea field="4" type="button" dataOnly="0" labelOnly="1" outline="0" axis="axisCol" fieldPosition="0"/>
    </format>
    <format dxfId="92">
      <pivotArea type="topRight" dataOnly="0" labelOnly="1" outline="0" fieldPosition="0"/>
    </format>
    <format dxfId="91">
      <pivotArea field="2" type="button" dataOnly="0" labelOnly="1" outline="0" axis="axisRow" fieldPosition="0"/>
    </format>
    <format dxfId="90">
      <pivotArea dataOnly="0" labelOnly="1" fieldPosition="0">
        <references count="1">
          <reference field="4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3.xml><?xml version="1.0" encoding="utf-8"?>
<pivotTableDefinition xmlns="http://schemas.openxmlformats.org/spreadsheetml/2006/main" name="Tableau croisé dynamique5" cacheId="1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outline="1" outlineData="1" multipleFieldFilters="0" chartFormat="3" rowHeaderCaption="Cause" colHeaderCaption="Zone de stockage">
  <location ref="J2:L8" firstHeaderRow="1" firstDataRow="2" firstDataCol="1"/>
  <pivotFields count="9">
    <pivotField numFmtId="164" showAll="0"/>
    <pivotField showAll="0"/>
    <pivotField showAll="0"/>
    <pivotField showAll="0"/>
    <pivotField showAll="0"/>
    <pivotField showAll="0"/>
    <pivotField axis="axisCol" showAll="0">
      <items count="3">
        <item x="0"/>
        <item x="1"/>
        <item t="default"/>
      </items>
    </pivotField>
    <pivotField axis="axisRow" showAll="0">
      <items count="6">
        <item x="1"/>
        <item x="3"/>
        <item x="0"/>
        <item x="4"/>
        <item x="2"/>
        <item t="default"/>
      </items>
    </pivotField>
    <pivotField dataField="1" showAll="0"/>
  </pivotFields>
  <rowFields count="1">
    <field x="7"/>
  </rowFields>
  <rowItems count="5">
    <i>
      <x/>
    </i>
    <i>
      <x v="1"/>
    </i>
    <i>
      <x v="2"/>
    </i>
    <i>
      <x v="3"/>
    </i>
    <i>
      <x v="4"/>
    </i>
  </rowItems>
  <colFields count="1">
    <field x="6"/>
  </colFields>
  <colItems count="2">
    <i>
      <x/>
    </i>
    <i>
      <x v="1"/>
    </i>
  </colItems>
  <dataFields count="1">
    <dataField name="Rapport Défaut/Zone" fld="8" baseField="0" baseItem="0"/>
  </dataFields>
  <formats count="18">
    <format dxfId="158">
      <pivotArea type="all" dataOnly="0" outline="0" fieldPosition="0"/>
    </format>
    <format dxfId="157">
      <pivotArea type="all" dataOnly="0" outline="0" fieldPosition="0"/>
    </format>
    <format dxfId="156">
      <pivotArea dataOnly="0" labelOnly="1" fieldPosition="0">
        <references count="1">
          <reference field="7" count="0"/>
        </references>
      </pivotArea>
    </format>
    <format dxfId="155">
      <pivotArea outline="0" collapsedLevelsAreSubtotals="1" fieldPosition="0"/>
    </format>
    <format dxfId="154">
      <pivotArea field="6" type="button" dataOnly="0" labelOnly="1" outline="0" axis="axisCol" fieldPosition="0"/>
    </format>
    <format dxfId="153">
      <pivotArea type="topRight" dataOnly="0" labelOnly="1" outline="0" fieldPosition="0"/>
    </format>
    <format dxfId="152">
      <pivotArea dataOnly="0" labelOnly="1" fieldPosition="0">
        <references count="1">
          <reference field="6" count="0"/>
        </references>
      </pivotArea>
    </format>
    <format dxfId="151">
      <pivotArea type="origin" dataOnly="0" labelOnly="1" outline="0" fieldPosition="0"/>
    </format>
    <format dxfId="150">
      <pivotArea type="origin" dataOnly="0" labelOnly="1" outline="0" fieldPosition="0"/>
    </format>
    <format dxfId="149">
      <pivotArea field="6" type="button" dataOnly="0" labelOnly="1" outline="0" axis="axisCol" fieldPosition="0"/>
    </format>
    <format dxfId="148">
      <pivotArea type="topRight" dataOnly="0" labelOnly="1" outline="0" fieldPosition="0"/>
    </format>
    <format dxfId="147">
      <pivotArea field="7" type="button" dataOnly="0" labelOnly="1" outline="0" axis="axisRow" fieldPosition="0"/>
    </format>
    <format dxfId="146">
      <pivotArea dataOnly="0" labelOnly="1" fieldPosition="0">
        <references count="1">
          <reference field="6" count="0"/>
        </references>
      </pivotArea>
    </format>
    <format dxfId="145">
      <pivotArea type="origin" dataOnly="0" labelOnly="1" outline="0" fieldPosition="0"/>
    </format>
    <format dxfId="144">
      <pivotArea field="6" type="button" dataOnly="0" labelOnly="1" outline="0" axis="axisCol" fieldPosition="0"/>
    </format>
    <format dxfId="143">
      <pivotArea type="topRight" dataOnly="0" labelOnly="1" outline="0" fieldPosition="0"/>
    </format>
    <format dxfId="142">
      <pivotArea field="7" type="button" dataOnly="0" labelOnly="1" outline="0" axis="axisRow" fieldPosition="0"/>
    </format>
    <format dxfId="141">
      <pivotArea dataOnly="0" labelOnly="1" fieldPosition="0">
        <references count="1">
          <reference field="6" count="0"/>
        </references>
      </pivotArea>
    </format>
  </formats>
  <chartFormats count="4">
    <chartFormat chart="2" format="8" series="1">
      <pivotArea type="data" outline="0" fieldPosition="0">
        <references count="2">
          <reference field="4294967294" count="1" selected="0">
            <x v="0"/>
          </reference>
          <reference field="6" count="1" selected="0">
            <x v="0"/>
          </reference>
        </references>
      </pivotArea>
    </chartFormat>
    <chartFormat chart="2" format="9" series="1">
      <pivotArea type="data" outline="0" fieldPosition="0">
        <references count="2">
          <reference field="4294967294" count="1" selected="0">
            <x v="0"/>
          </reference>
          <reference field="6" count="1" selected="0">
            <x v="1"/>
          </reference>
        </references>
      </pivotArea>
    </chartFormat>
    <chartFormat chart="0" format="2" series="1">
      <pivotArea type="data" outline="0" fieldPosition="0">
        <references count="2">
          <reference field="4294967294" count="1" selected="0">
            <x v="0"/>
          </reference>
          <reference field="6" count="1" selected="0">
            <x v="0"/>
          </reference>
        </references>
      </pivotArea>
    </chartFormat>
    <chartFormat chart="0" format="3" series="1">
      <pivotArea type="data" outline="0" fieldPosition="0">
        <references count="2">
          <reference field="4294967294" count="1" selected="0">
            <x v="0"/>
          </reference>
          <reference field="6" count="1" selected="0">
            <x v="1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3" name="Tableau3" displayName="Tableau3" ref="B2:I17" totalsRowShown="0" headerRowDxfId="41" dataDxfId="40">
  <autoFilter ref="B2:I17"/>
  <tableColumns count="8">
    <tableColumn id="1" name="Mois" dataDxfId="39"/>
    <tableColumn id="2" name="N° Commande" dataDxfId="38">
      <calculatedColumnFormula>IFERROR(VLOOKUP(Tableau3[N° Bobine],Tableau9[#All],2,0),"Erreur")</calculatedColumnFormula>
    </tableColumn>
    <tableColumn id="3" name="N° Bobine" dataDxfId="37" dataCellStyle="Milliers"/>
    <tableColumn id="4" name="Secteur" dataDxfId="36">
      <calculatedColumnFormula>IFERROR(VLOOKUP(Tableau3[N° Bobine],Tableau9[#All],7,0),"Erreur")</calculatedColumnFormula>
    </tableColumn>
    <tableColumn id="5" name="Mouvement" dataDxfId="35"/>
    <tableColumn id="6" name="Quantité" dataDxfId="34"/>
    <tableColumn id="7" name="Nouveau Stock" dataDxfId="33">
      <calculatedColumnFormula>IFERROR(VLOOKUP(Tableau3[N° Bobine],Tableau9[#All],5,0)+SUMIFS(G$3:G17,D$3:D17,Tableau3[N° Bobine],F$3:F17,"Entrée")-SUMIFS(G$3:G17,D$3:D17,Tableau3[N° Bobine],F$3:F17,"Sortie"),"Erreur")</calculatedColumnFormula>
    </tableColumn>
    <tableColumn id="8" name="Nbr_Défaut" dataDxfId="32">
      <calculatedColumnFormula>VLOOKUP(Tableau3[[#This Row],[N° Bobine]],Tableau9[#All],9,0)</calculatedColumnFormula>
    </tableColumn>
  </tableColumns>
  <tableStyleInfo name="TableStyleMedium8" showFirstColumn="0" showLastColumn="0" showRowStripes="1" showColumnStripes="0"/>
</table>
</file>

<file path=xl/tables/table2.xml><?xml version="1.0" encoding="utf-8"?>
<table xmlns="http://schemas.openxmlformats.org/spreadsheetml/2006/main" id="1" name="Tab_Mvt" displayName="Tab_Mvt" ref="L2:L4" totalsRowShown="0" headerRowDxfId="31" dataDxfId="30">
  <autoFilter ref="L2:L4"/>
  <tableColumns count="1">
    <tableColumn id="1" name="Mouvement" dataDxfId="29"/>
  </tableColumns>
  <tableStyleInfo name="TableStyleDark2" showFirstColumn="0" showLastColumn="0" showRowStripes="1" showColumnStripes="0"/>
</table>
</file>

<file path=xl/tables/table3.xml><?xml version="1.0" encoding="utf-8"?>
<table xmlns="http://schemas.openxmlformats.org/spreadsheetml/2006/main" id="2" name="Tab_SP" displayName="Tab_SP" ref="N2:N4" totalsRowShown="0" headerRowDxfId="28" dataDxfId="27">
  <autoFilter ref="N2:N4"/>
  <tableColumns count="1">
    <tableColumn id="1" name="Secteur_Parck" dataDxfId="26"/>
  </tableColumns>
  <tableStyleInfo name="TableStyleDark7" showFirstColumn="0" showLastColumn="0" showRowStripes="1" showColumnStripes="0"/>
</table>
</file>

<file path=xl/tables/table4.xml><?xml version="1.0" encoding="utf-8"?>
<table xmlns="http://schemas.openxmlformats.org/spreadsheetml/2006/main" id="4" name="Tab_Pb" displayName="Tab_Pb" ref="P2:P7" totalsRowShown="0" headerRowDxfId="25" dataDxfId="24">
  <autoFilter ref="P2:P7"/>
  <tableColumns count="1">
    <tableColumn id="1" name="Défaut" dataDxfId="23"/>
  </tableColumns>
  <tableStyleInfo name="TableStyleDark3" showFirstColumn="0" showLastColumn="0" showRowStripes="1" showColumnStripes="0"/>
</table>
</file>

<file path=xl/tables/table5.xml><?xml version="1.0" encoding="utf-8"?>
<table xmlns="http://schemas.openxmlformats.org/spreadsheetml/2006/main" id="9" name="Tableau9" displayName="Tableau9" ref="B2:J11" totalsRowShown="0" headerRowDxfId="22" dataDxfId="21" tableBorderDxfId="20">
  <autoFilter ref="B2:J11"/>
  <tableColumns count="9">
    <tableColumn id="1" name="ID Bobines" dataDxfId="19" dataCellStyle="Milliers"/>
    <tableColumn id="2" name="N° Commande" dataDxfId="18" dataCellStyle="Milliers"/>
    <tableColumn id="3" name="Poid" dataDxfId="17" dataCellStyle="Milliers"/>
    <tableColumn id="4" name="Epaisseur" dataDxfId="16" dataCellStyle="Milliers"/>
    <tableColumn id="5" name="Stock Initial" dataDxfId="15"/>
    <tableColumn id="6" name="Stock Max" dataDxfId="14"/>
    <tableColumn id="7" name="Secteur" dataDxfId="13"/>
    <tableColumn id="10" name="Défaut" dataDxfId="12"/>
    <tableColumn id="8" name="Nombre de Défaut" dataDxfId="11"/>
  </tableColumns>
  <tableStyleInfo name="TableStyleMedium16" showFirstColumn="0" showLastColumn="0" showRowStripes="1" showColumnStripes="0"/>
</table>
</file>

<file path=xl/tables/table6.xml><?xml version="1.0" encoding="utf-8"?>
<table xmlns="http://schemas.openxmlformats.org/spreadsheetml/2006/main" id="5" name="Tab_Epaisseur" displayName="Tab_Epaisseur" ref="G3:G189" totalsRowShown="0" headerRowDxfId="10" dataDxfId="9">
  <autoFilter ref="G3:G189"/>
  <tableColumns count="1">
    <tableColumn id="1" name="Epaisseur (MM)" dataDxfId="8"/>
  </tableColumns>
  <tableStyleInfo name="TableStyleLight8" showFirstColumn="0" showLastColumn="0" showRowStripes="1" showColumnStripes="0"/>
</table>
</file>

<file path=xl/tables/table7.xml><?xml version="1.0" encoding="utf-8"?>
<table xmlns="http://schemas.openxmlformats.org/spreadsheetml/2006/main" id="6" name="Tab_SI" displayName="Tab_SI" ref="C3:E14" totalsRowShown="0" headerRowDxfId="7" dataDxfId="6">
  <autoFilter ref="C3:E14"/>
  <tableColumns count="3">
    <tableColumn id="1" name="Poids (Tonnes)" dataDxfId="5"/>
    <tableColumn id="3" name="Epaisseur (MM)" dataDxfId="4"/>
    <tableColumn id="4" name="Sotck Initial" dataDxfId="3"/>
  </tableColumns>
  <tableStyleInfo name="TableStyleLight8" showFirstColumn="0" showLastColumn="0" showRowStripes="1" showColumnStripes="0"/>
</table>
</file>

<file path=xl/tables/table8.xml><?xml version="1.0" encoding="utf-8"?>
<table xmlns="http://schemas.openxmlformats.org/spreadsheetml/2006/main" id="8" name="Tab_Poid" displayName="Tab_Poid" ref="I3:I42" totalsRowShown="0" headerRowDxfId="2" dataDxfId="1">
  <autoFilter ref="I3:I42"/>
  <tableColumns count="1">
    <tableColumn id="1" name="Poid (Tonnes)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4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4.bin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8.xml"/><Relationship Id="rId2" Type="http://schemas.openxmlformats.org/officeDocument/2006/relationships/table" Target="../tables/table7.xml"/><Relationship Id="rId1" Type="http://schemas.openxmlformats.org/officeDocument/2006/relationships/table" Target="../tables/table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D4:T20"/>
  <sheetViews>
    <sheetView tabSelected="1" zoomScale="70" zoomScaleNormal="70" workbookViewId="0">
      <selection activeCell="J6" sqref="J6"/>
    </sheetView>
  </sheetViews>
  <sheetFormatPr baseColWidth="10" defaultRowHeight="15.75" x14ac:dyDescent="0.25"/>
  <cols>
    <col min="3" max="3" width="13.625" customWidth="1"/>
    <col min="4" max="4" width="3" customWidth="1"/>
  </cols>
  <sheetData>
    <row r="4" spans="4:10" ht="21" customHeight="1" x14ac:dyDescent="0.25">
      <c r="E4" s="33" t="s">
        <v>46</v>
      </c>
      <c r="F4" s="33" t="s">
        <v>8</v>
      </c>
      <c r="G4" s="35"/>
      <c r="H4" s="33" t="s">
        <v>9</v>
      </c>
      <c r="I4" s="35"/>
      <c r="J4" s="33" t="s">
        <v>48</v>
      </c>
    </row>
    <row r="5" spans="4:10" ht="21" customHeight="1" x14ac:dyDescent="0.25">
      <c r="D5" s="30">
        <v>1</v>
      </c>
      <c r="E5" s="33"/>
      <c r="F5" s="33"/>
      <c r="G5" s="35"/>
      <c r="H5" s="33"/>
      <c r="I5" s="35"/>
      <c r="J5" s="33"/>
    </row>
    <row r="6" spans="4:10" ht="21" customHeight="1" x14ac:dyDescent="0.25">
      <c r="D6" s="34"/>
      <c r="E6" s="31">
        <f>IFERROR(INDEX(Fiche_Bobine!B3:B10,$D$5),"")</f>
        <v>5079</v>
      </c>
      <c r="F6" s="1">
        <f>IFERROR(VLOOKUP(Main_Page!$E6,TCD!B2:D12,2,0),"-")</f>
        <v>15</v>
      </c>
      <c r="G6">
        <f>F6</f>
        <v>15</v>
      </c>
      <c r="H6" s="1">
        <f>IFERROR(VLOOKUP(Main_Page!$E6,TCD!B2:D12,3,0),"-")</f>
        <v>0</v>
      </c>
      <c r="I6">
        <f>H6</f>
        <v>0</v>
      </c>
      <c r="J6" t="e">
        <f>INDEX(Tableau3[[Mois]:[Nouveau Stock]],MATCH(Main_Page!E6,Tableau3[Nouveau Stock],0))</f>
        <v>#N/A</v>
      </c>
    </row>
    <row r="7" spans="4:10" ht="21" customHeight="1" x14ac:dyDescent="0.25">
      <c r="D7" s="34"/>
      <c r="E7" s="31">
        <f>IFERROR(INDEX(Fiche_Bobine!B4:B11,$D$5),"")</f>
        <v>3580</v>
      </c>
      <c r="F7" s="1">
        <f>IFERROR(VLOOKUP(Main_Page!$E7,TCD!B3:D13,2,0),"-")</f>
        <v>1079</v>
      </c>
      <c r="G7">
        <f t="shared" ref="G7:G10" si="0">F7</f>
        <v>1079</v>
      </c>
      <c r="H7" s="1">
        <f>IFERROR(VLOOKUP(Main_Page!$E7,TCD!B3:D13,3,0),"-")</f>
        <v>0</v>
      </c>
      <c r="I7">
        <f t="shared" ref="I7:I10" si="1">H7</f>
        <v>0</v>
      </c>
    </row>
    <row r="8" spans="4:10" ht="21" customHeight="1" x14ac:dyDescent="0.25">
      <c r="D8" s="34"/>
      <c r="E8" s="31">
        <f>IFERROR(INDEX(Fiche_Bobine!B5:B12,$D$5),"")</f>
        <v>2015</v>
      </c>
      <c r="F8" s="1">
        <f>IFERROR(VLOOKUP(Main_Page!$E8,TCD!B4:D14,2,0),"-")</f>
        <v>1245</v>
      </c>
      <c r="G8">
        <f t="shared" si="0"/>
        <v>1245</v>
      </c>
      <c r="H8" s="1">
        <f>IFERROR(VLOOKUP(Main_Page!$E8,TCD!B4:D14,3,0),"-")</f>
        <v>1475</v>
      </c>
      <c r="I8">
        <f t="shared" si="1"/>
        <v>1475</v>
      </c>
    </row>
    <row r="9" spans="4:10" ht="21" customHeight="1" x14ac:dyDescent="0.25">
      <c r="D9" s="34"/>
      <c r="E9" s="31">
        <f>IFERROR(INDEX(Fiche_Bobine!B6:B13,$D$5),"")</f>
        <v>11025</v>
      </c>
      <c r="F9" s="1">
        <f>IFERROR(VLOOKUP(Main_Page!$E9,TCD!B5:D15,2,0),"-")</f>
        <v>10</v>
      </c>
      <c r="G9">
        <f t="shared" si="0"/>
        <v>10</v>
      </c>
      <c r="H9" s="1">
        <f>IFERROR(VLOOKUP(Main_Page!$E9,TCD!B5:D15,3,0),"-")</f>
        <v>0</v>
      </c>
      <c r="I9">
        <f t="shared" si="1"/>
        <v>0</v>
      </c>
    </row>
    <row r="10" spans="4:10" ht="21" customHeight="1" x14ac:dyDescent="0.25">
      <c r="D10" s="34"/>
      <c r="E10" s="31">
        <f>IFERROR(INDEX(Fiche_Bobine!B7:B14,$D$5),"")</f>
        <v>12452</v>
      </c>
      <c r="F10" s="1">
        <f>IFERROR(VLOOKUP(Main_Page!$E10,TCD!B6:D16,2,0),"-")</f>
        <v>15</v>
      </c>
      <c r="G10">
        <f t="shared" si="0"/>
        <v>15</v>
      </c>
      <c r="H10" s="1">
        <f>IFERROR(VLOOKUP(Main_Page!$E10,TCD!B6:D16,3,0),"-")</f>
        <v>115</v>
      </c>
      <c r="I10">
        <f t="shared" si="1"/>
        <v>115</v>
      </c>
    </row>
    <row r="11" spans="4:10" ht="21" customHeight="1" x14ac:dyDescent="0.25"/>
    <row r="20" spans="20:20" x14ac:dyDescent="0.25">
      <c r="T20" t="e">
        <f>INDEX(Tableau3[Nouveau Stock],Data!3:3,MATCH(Main_Page!E6=Data!D3,Tableau3[#All],0))</f>
        <v>#N/A</v>
      </c>
    </row>
  </sheetData>
  <mergeCells count="7">
    <mergeCell ref="J4:J5"/>
    <mergeCell ref="D6:D10"/>
    <mergeCell ref="E4:E5"/>
    <mergeCell ref="F4:F5"/>
    <mergeCell ref="G4:G5"/>
    <mergeCell ref="H4:H5"/>
    <mergeCell ref="I4:I5"/>
  </mergeCells>
  <conditionalFormatting sqref="G6:G10">
    <cfRule type="dataBar" priority="3">
      <dataBar showValue="0">
        <cfvo type="min"/>
        <cfvo type="max"/>
        <color rgb="FF638EC6"/>
      </dataBar>
      <extLst>
        <ext xmlns:x14="http://schemas.microsoft.com/office/spreadsheetml/2009/9/main" uri="{B025F937-C7B1-47D3-B67F-A62EFF666E3E}">
          <x14:id>{ACCE61BF-4A16-4067-B0E7-240495D2B22B}</x14:id>
        </ext>
      </extLst>
    </cfRule>
    <cfRule type="dataBar" priority="4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{94845C5A-4469-4D68-81DC-12F5726333A2}</x14:id>
        </ext>
      </extLst>
    </cfRule>
  </conditionalFormatting>
  <conditionalFormatting sqref="I6:I10">
    <cfRule type="dataBar" priority="1">
      <dataBar showValue="0">
        <cfvo type="min"/>
        <cfvo type="max"/>
        <color rgb="FF638EC6"/>
      </dataBar>
      <extLst>
        <ext xmlns:x14="http://schemas.microsoft.com/office/spreadsheetml/2009/9/main" uri="{B025F937-C7B1-47D3-B67F-A62EFF666E3E}">
          <x14:id>{0B20A057-6B78-446B-B8D5-3E8EB91058C4}</x14:id>
        </ext>
      </extLst>
    </cfRule>
    <cfRule type="dataBar" priority="2">
      <dataBar>
        <cfvo type="min"/>
        <cfvo type="max"/>
        <color rgb="FF008AEF"/>
      </dataBar>
      <extLst>
        <ext xmlns:x14="http://schemas.microsoft.com/office/spreadsheetml/2009/9/main" uri="{B025F937-C7B1-47D3-B67F-A62EFF666E3E}">
          <x14:id>{D5B8EE89-4335-48FE-B69A-2818F78E055C}</x14:id>
        </ext>
      </extLst>
    </cfRule>
  </conditionalFormatting>
  <pageMargins left="0.7" right="0.7" top="0.75" bottom="0.75" header="0.3" footer="0.3"/>
  <pageSetup paperSize="9" orientation="portrait" r:id="rId1"/>
  <ignoredErrors>
    <ignoredError sqref="E6:E10" formulaRange="1"/>
    <ignoredError sqref="H6:H11" 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Scroll Bar 1">
              <controlPr defaultSize="0" autoPict="0">
                <anchor moveWithCells="1">
                  <from>
                    <xdr:col>3</xdr:col>
                    <xdr:colOff>38100</xdr:colOff>
                    <xdr:row>5</xdr:row>
                    <xdr:rowOff>38100</xdr:rowOff>
                  </from>
                  <to>
                    <xdr:col>3</xdr:col>
                    <xdr:colOff>200025</xdr:colOff>
                    <xdr:row>8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ACCE61BF-4A16-4067-B0E7-240495D2B22B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14:cfRule type="dataBar" id="{94845C5A-4469-4D68-81DC-12F5726333A2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G6:G10</xm:sqref>
        </x14:conditionalFormatting>
        <x14:conditionalFormatting xmlns:xm="http://schemas.microsoft.com/office/excel/2006/main">
          <x14:cfRule type="dataBar" id="{0B20A057-6B78-446B-B8D5-3E8EB91058C4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14:cfRule type="dataBar" id="{D5B8EE89-4335-48FE-B69A-2818F78E055C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I6:I10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AC30"/>
  <sheetViews>
    <sheetView zoomScale="80" zoomScaleNormal="80" workbookViewId="0">
      <selection activeCell="H26" sqref="H26"/>
    </sheetView>
  </sheetViews>
  <sheetFormatPr baseColWidth="10" defaultRowHeight="15.75" x14ac:dyDescent="0.25"/>
  <cols>
    <col min="1" max="1" width="11" style="1"/>
    <col min="2" max="2" width="14.625" style="1" customWidth="1"/>
    <col min="3" max="3" width="15.75" style="1" bestFit="1" customWidth="1"/>
    <col min="4" max="4" width="6.375" style="1" customWidth="1"/>
    <col min="5" max="5" width="6.25" style="1" customWidth="1"/>
    <col min="6" max="6" width="14.375" style="1" customWidth="1"/>
    <col min="7" max="7" width="15.75" style="1" customWidth="1"/>
    <col min="8" max="8" width="6.375" style="1" customWidth="1"/>
    <col min="9" max="9" width="12.5" style="1" customWidth="1"/>
    <col min="10" max="10" width="18.875" style="1" customWidth="1"/>
    <col min="11" max="11" width="20.875" style="4" customWidth="1"/>
    <col min="12" max="12" width="4.375" style="4" customWidth="1"/>
    <col min="13" max="13" width="12.5" style="1" customWidth="1"/>
    <col min="14" max="14" width="9.5" style="1" customWidth="1"/>
    <col min="15" max="15" width="12.375" style="1" customWidth="1"/>
    <col min="16" max="16" width="9" style="1" customWidth="1"/>
    <col min="17" max="17" width="12.5" style="1" customWidth="1"/>
    <col min="18" max="18" width="21.125" style="1" customWidth="1"/>
    <col min="19" max="19" width="18.75" style="1" customWidth="1"/>
    <col min="20" max="20" width="21.125" style="1" customWidth="1"/>
    <col min="21" max="21" width="18.75" style="1" customWidth="1"/>
    <col min="22" max="22" width="26.125" style="1" customWidth="1"/>
    <col min="23" max="23" width="23.75" style="1" customWidth="1"/>
    <col min="24" max="24" width="8.125" style="1" customWidth="1"/>
    <col min="25" max="25" width="5" style="1" customWidth="1"/>
    <col min="26" max="26" width="8.125" style="1" customWidth="1"/>
    <col min="27" max="27" width="5" style="1" customWidth="1"/>
    <col min="28" max="28" width="8.125" style="1" customWidth="1"/>
    <col min="29" max="29" width="12.5" style="1" bestFit="1" customWidth="1"/>
    <col min="30" max="16384" width="11" style="1"/>
  </cols>
  <sheetData>
    <row r="2" spans="2:29" x14ac:dyDescent="0.25">
      <c r="B2" s="25" t="s">
        <v>39</v>
      </c>
      <c r="C2" s="25" t="s">
        <v>6</v>
      </c>
      <c r="D2" s="25"/>
      <c r="F2" s="26" t="s">
        <v>41</v>
      </c>
      <c r="G2" s="27" t="s">
        <v>6</v>
      </c>
      <c r="H2" s="26"/>
      <c r="J2" s="28" t="s">
        <v>45</v>
      </c>
      <c r="K2" s="28" t="s">
        <v>43</v>
      </c>
      <c r="L2" s="28"/>
      <c r="M2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</row>
    <row r="3" spans="2:29" x14ac:dyDescent="0.25">
      <c r="B3" s="25" t="s">
        <v>4</v>
      </c>
      <c r="C3" s="25" t="s">
        <v>8</v>
      </c>
      <c r="D3" s="25" t="s">
        <v>9</v>
      </c>
      <c r="F3" s="26" t="s">
        <v>40</v>
      </c>
      <c r="G3" s="26" t="s">
        <v>8</v>
      </c>
      <c r="H3" s="26" t="s">
        <v>9</v>
      </c>
      <c r="J3" s="29" t="s">
        <v>44</v>
      </c>
      <c r="K3" s="28" t="s">
        <v>16</v>
      </c>
      <c r="L3" s="28" t="s">
        <v>15</v>
      </c>
      <c r="M3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</row>
    <row r="4" spans="2:29" x14ac:dyDescent="0.25">
      <c r="B4" s="20">
        <v>1256</v>
      </c>
      <c r="C4" s="21"/>
      <c r="D4" s="21">
        <v>365</v>
      </c>
      <c r="F4" s="32" t="s">
        <v>16</v>
      </c>
      <c r="G4" s="21">
        <v>450</v>
      </c>
      <c r="H4" s="21">
        <v>217</v>
      </c>
      <c r="J4" s="2" t="s">
        <v>11</v>
      </c>
      <c r="K4" s="24"/>
      <c r="L4" s="24">
        <v>4</v>
      </c>
      <c r="M4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  <c r="AB4" s="18"/>
      <c r="AC4" s="18"/>
    </row>
    <row r="5" spans="2:29" x14ac:dyDescent="0.25">
      <c r="B5" s="20">
        <v>2015</v>
      </c>
      <c r="C5" s="21">
        <v>1245</v>
      </c>
      <c r="D5" s="21">
        <v>1475</v>
      </c>
      <c r="F5" s="32" t="s">
        <v>15</v>
      </c>
      <c r="G5" s="21">
        <v>2324</v>
      </c>
      <c r="H5" s="21">
        <v>1985</v>
      </c>
      <c r="J5" s="2" t="s">
        <v>14</v>
      </c>
      <c r="K5" s="24">
        <v>1</v>
      </c>
      <c r="L5" s="24"/>
      <c r="M5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</row>
    <row r="6" spans="2:29" x14ac:dyDescent="0.25">
      <c r="B6" s="20">
        <v>3580</v>
      </c>
      <c r="C6" s="21">
        <v>1079</v>
      </c>
      <c r="D6" s="21"/>
      <c r="J6" s="2" t="s">
        <v>10</v>
      </c>
      <c r="K6" s="24">
        <v>3</v>
      </c>
      <c r="L6" s="24">
        <v>5</v>
      </c>
      <c r="M6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</row>
    <row r="7" spans="2:29" x14ac:dyDescent="0.25">
      <c r="B7" s="20">
        <v>5079</v>
      </c>
      <c r="C7" s="21">
        <v>15</v>
      </c>
      <c r="D7" s="21"/>
      <c r="J7" s="2" t="s">
        <v>13</v>
      </c>
      <c r="K7" s="24">
        <v>13</v>
      </c>
      <c r="L7" s="24"/>
      <c r="M7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</row>
    <row r="8" spans="2:29" x14ac:dyDescent="0.25">
      <c r="B8" s="20">
        <v>5086</v>
      </c>
      <c r="C8" s="21">
        <v>410</v>
      </c>
      <c r="D8" s="21"/>
      <c r="J8" s="2" t="s">
        <v>12</v>
      </c>
      <c r="K8" s="24">
        <v>31</v>
      </c>
      <c r="L8" s="24">
        <v>54</v>
      </c>
      <c r="M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</row>
    <row r="9" spans="2:29" x14ac:dyDescent="0.25">
      <c r="B9" s="20">
        <v>6987</v>
      </c>
      <c r="C9" s="21"/>
      <c r="D9" s="21">
        <v>102</v>
      </c>
      <c r="J9"/>
      <c r="K9" s="22"/>
      <c r="L9" s="22"/>
      <c r="M9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</row>
    <row r="10" spans="2:29" x14ac:dyDescent="0.25">
      <c r="B10" s="20">
        <v>9524</v>
      </c>
      <c r="C10" s="21"/>
      <c r="D10" s="21">
        <v>145</v>
      </c>
      <c r="J10"/>
      <c r="K10" s="22"/>
      <c r="L10" s="22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  <c r="AC10" s="18"/>
    </row>
    <row r="11" spans="2:29" x14ac:dyDescent="0.25">
      <c r="B11" s="20">
        <v>11025</v>
      </c>
      <c r="C11" s="21">
        <v>10</v>
      </c>
      <c r="D11" s="21"/>
      <c r="J11"/>
      <c r="K11" s="22"/>
      <c r="L11" s="22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  <c r="AA11" s="18"/>
      <c r="AB11" s="18"/>
      <c r="AC11" s="18"/>
    </row>
    <row r="12" spans="2:29" x14ac:dyDescent="0.25">
      <c r="B12" s="20">
        <v>12452</v>
      </c>
      <c r="C12" s="21">
        <v>15</v>
      </c>
      <c r="D12" s="21">
        <v>115</v>
      </c>
      <c r="J12"/>
      <c r="K12" s="22"/>
      <c r="L12" s="22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  <c r="AC12" s="18"/>
    </row>
    <row r="13" spans="2:29" x14ac:dyDescent="0.25">
      <c r="J13"/>
      <c r="K13" s="22"/>
      <c r="L13" s="22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</row>
    <row r="14" spans="2:29" x14ac:dyDescent="0.25">
      <c r="J14"/>
      <c r="K14" s="22"/>
      <c r="L14" s="22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  <c r="AA14" s="18"/>
      <c r="AB14" s="18"/>
      <c r="AC14" s="18"/>
    </row>
    <row r="15" spans="2:29" x14ac:dyDescent="0.25">
      <c r="J15"/>
      <c r="K15" s="22"/>
      <c r="L15" s="22"/>
      <c r="M15" s="18"/>
      <c r="N15" s="18"/>
      <c r="O15" s="18"/>
      <c r="P15" s="18"/>
      <c r="Q15" s="18"/>
    </row>
    <row r="16" spans="2:29" x14ac:dyDescent="0.25">
      <c r="J16"/>
      <c r="K16" s="22"/>
      <c r="L16" s="22"/>
      <c r="M16" s="18"/>
      <c r="N16" s="18"/>
      <c r="O16" s="18"/>
      <c r="P16" s="18"/>
      <c r="Q16" s="18"/>
    </row>
    <row r="17" spans="6:17" x14ac:dyDescent="0.25">
      <c r="J17"/>
      <c r="K17" s="22"/>
      <c r="L17" s="22"/>
      <c r="M17" s="18"/>
      <c r="N17" s="18"/>
      <c r="O17" s="18"/>
      <c r="P17" s="18"/>
      <c r="Q17" s="18"/>
    </row>
    <row r="18" spans="6:17" x14ac:dyDescent="0.25">
      <c r="J18"/>
      <c r="K18" s="22"/>
      <c r="L18" s="22"/>
      <c r="M18" s="18"/>
      <c r="N18" s="18"/>
      <c r="O18" s="18"/>
      <c r="P18" s="18"/>
      <c r="Q18" s="18"/>
    </row>
    <row r="19" spans="6:17" x14ac:dyDescent="0.25">
      <c r="J19"/>
      <c r="K19" s="22"/>
      <c r="L19" s="22"/>
      <c r="M19" s="18"/>
      <c r="N19" s="18"/>
      <c r="O19" s="18"/>
      <c r="P19" s="18"/>
      <c r="Q19" s="18"/>
    </row>
    <row r="20" spans="6:17" x14ac:dyDescent="0.25">
      <c r="K20" s="23"/>
      <c r="L20" s="23"/>
      <c r="M20" s="18"/>
      <c r="N20" s="18"/>
      <c r="O20" s="18"/>
      <c r="P20" s="18"/>
      <c r="Q20" s="18"/>
    </row>
    <row r="21" spans="6:17" x14ac:dyDescent="0.25">
      <c r="K21" s="23"/>
      <c r="L21" s="23"/>
      <c r="M21" s="18"/>
      <c r="N21" s="18"/>
      <c r="O21" s="18"/>
      <c r="P21" s="18"/>
      <c r="Q21" s="18"/>
    </row>
    <row r="22" spans="6:17" x14ac:dyDescent="0.25">
      <c r="K22" s="23"/>
      <c r="L22" s="23"/>
      <c r="M22" s="18"/>
      <c r="N22" s="18"/>
      <c r="O22" s="18"/>
      <c r="P22" s="18"/>
      <c r="Q22" s="18"/>
    </row>
    <row r="23" spans="6:17" x14ac:dyDescent="0.25">
      <c r="K23" s="23"/>
      <c r="L23" s="23"/>
      <c r="M23" s="18"/>
      <c r="N23" s="18"/>
      <c r="O23" s="18"/>
      <c r="P23" s="18"/>
      <c r="Q23" s="18"/>
    </row>
    <row r="24" spans="6:17" x14ac:dyDescent="0.25">
      <c r="K24" s="23"/>
      <c r="L24" s="23"/>
      <c r="M24" s="18"/>
      <c r="N24" s="18"/>
      <c r="O24" s="18"/>
      <c r="P24" s="18"/>
      <c r="Q24" s="18"/>
    </row>
    <row r="25" spans="6:17" x14ac:dyDescent="0.25">
      <c r="F25" s="1" t="s">
        <v>47</v>
      </c>
      <c r="K25" s="23"/>
      <c r="L25" s="23"/>
      <c r="M25" s="18"/>
      <c r="N25" s="18"/>
      <c r="O25" s="18"/>
      <c r="P25" s="18"/>
      <c r="Q25" s="18"/>
    </row>
    <row r="26" spans="6:17" x14ac:dyDescent="0.25">
      <c r="K26" s="23"/>
      <c r="L26" s="23"/>
      <c r="M26" s="18"/>
      <c r="N26" s="18"/>
      <c r="O26" s="18"/>
      <c r="P26" s="18"/>
      <c r="Q26" s="18"/>
    </row>
    <row r="27" spans="6:17" x14ac:dyDescent="0.25">
      <c r="K27" s="23"/>
      <c r="L27" s="23"/>
      <c r="M27" s="18"/>
      <c r="N27" s="18"/>
      <c r="O27" s="18"/>
      <c r="P27" s="18"/>
      <c r="Q27" s="18"/>
    </row>
    <row r="28" spans="6:17" x14ac:dyDescent="0.25">
      <c r="K28" s="23"/>
      <c r="L28" s="23"/>
      <c r="M28" s="18"/>
      <c r="N28" s="18"/>
      <c r="O28" s="18"/>
      <c r="P28" s="18"/>
      <c r="Q28" s="18"/>
    </row>
    <row r="29" spans="6:17" x14ac:dyDescent="0.25">
      <c r="K29" s="23"/>
      <c r="L29" s="23"/>
      <c r="M29" s="18"/>
      <c r="N29" s="18"/>
      <c r="O29" s="18"/>
      <c r="P29" s="18"/>
      <c r="Q29" s="18"/>
    </row>
    <row r="30" spans="6:17" x14ac:dyDescent="0.25">
      <c r="K30" s="23"/>
      <c r="L30" s="23"/>
      <c r="M30" s="18"/>
      <c r="N30" s="18"/>
      <c r="O30" s="18"/>
      <c r="P30" s="18"/>
      <c r="Q30" s="18"/>
    </row>
  </sheetData>
  <pageMargins left="0.7" right="0.7" top="0.75" bottom="0.75" header="0.3" footer="0.3"/>
  <pageSetup paperSize="9" orientation="portrait" r:id="rId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7"/>
  <sheetViews>
    <sheetView zoomScale="80" zoomScaleNormal="80" workbookViewId="0">
      <selection activeCell="F26" sqref="F26"/>
    </sheetView>
  </sheetViews>
  <sheetFormatPr baseColWidth="10" defaultRowHeight="15.75" x14ac:dyDescent="0.25"/>
  <cols>
    <col min="1" max="1" width="9.875" style="19" bestFit="1" customWidth="1"/>
    <col min="2" max="2" width="10.25" style="1" bestFit="1" customWidth="1"/>
    <col min="3" max="3" width="18.125" style="1" bestFit="1" customWidth="1"/>
    <col min="4" max="4" width="14.625" style="1" bestFit="1" customWidth="1"/>
    <col min="5" max="5" width="12.75" style="1" bestFit="1" customWidth="1"/>
    <col min="6" max="6" width="15.75" style="1" bestFit="1" customWidth="1"/>
    <col min="7" max="7" width="13.625" style="1" bestFit="1" customWidth="1"/>
    <col min="8" max="8" width="13.125" style="1" bestFit="1" customWidth="1"/>
    <col min="9" max="9" width="16.125" style="1" bestFit="1" customWidth="1"/>
    <col min="10" max="16384" width="11" style="1"/>
  </cols>
  <sheetData>
    <row r="1" spans="2:9" s="19" customFormat="1" x14ac:dyDescent="0.25"/>
    <row r="2" spans="2:9" x14ac:dyDescent="0.25">
      <c r="B2" s="1" t="s">
        <v>18</v>
      </c>
      <c r="C2" s="1" t="s">
        <v>5</v>
      </c>
      <c r="D2" s="1" t="s">
        <v>4</v>
      </c>
      <c r="E2" s="1" t="s">
        <v>0</v>
      </c>
      <c r="F2" s="1" t="s">
        <v>6</v>
      </c>
      <c r="G2" s="1" t="s">
        <v>7</v>
      </c>
      <c r="H2" s="4" t="s">
        <v>36</v>
      </c>
      <c r="I2" s="1" t="s">
        <v>35</v>
      </c>
    </row>
    <row r="3" spans="2:9" x14ac:dyDescent="0.25">
      <c r="B3" s="1" t="s">
        <v>19</v>
      </c>
      <c r="C3" s="1">
        <f>IFERROR(VLOOKUP(Tableau3[N° Bobine],Tableau9[#All],2,0),"Erreur")</f>
        <v>41</v>
      </c>
      <c r="D3" s="3">
        <v>5079</v>
      </c>
      <c r="E3" s="1" t="str">
        <f>IFERROR(VLOOKUP(Tableau3[N° Bobine],Tableau9[#All],7,0),"Erreur")</f>
        <v>Nord</v>
      </c>
      <c r="F3" s="1" t="s">
        <v>8</v>
      </c>
      <c r="G3" s="1">
        <v>15</v>
      </c>
      <c r="H3" s="1">
        <f>IFERROR(VLOOKUP(Tableau3[N° Bobine],Tableau9[#All],5,0)+SUMIFS(G$3:G17,D$3:D17,Tableau3[N° Bobine],F$3:F17,"Entrée")-SUMIFS(G$3:G17,D$3:D17,Tableau3[N° Bobine],F$3:F17,"Sortie"),"Erreur")</f>
        <v>30</v>
      </c>
      <c r="I3" s="1">
        <f>VLOOKUP(Tableau3[[#This Row],[N° Bobine]],Tableau9[#All],9,0)</f>
        <v>3</v>
      </c>
    </row>
    <row r="4" spans="2:9" x14ac:dyDescent="0.25">
      <c r="B4" s="1" t="s">
        <v>37</v>
      </c>
      <c r="C4" s="1">
        <f>IFERROR(VLOOKUP(Tableau3[N° Bobine],Tableau9[#All],2,0),"Erreur")</f>
        <v>12</v>
      </c>
      <c r="D4" s="3">
        <v>12452</v>
      </c>
      <c r="E4" s="1" t="str">
        <f>IFERROR(VLOOKUP(Tableau3[N° Bobine],Tableau9[#All],7,0),"Erreur")</f>
        <v>Nord</v>
      </c>
      <c r="F4" s="1" t="s">
        <v>9</v>
      </c>
      <c r="G4" s="1">
        <v>90</v>
      </c>
      <c r="H4" s="1">
        <f>IFERROR(VLOOKUP(Tableau3[N° Bobine],Tableau9[#All],5,0)+SUMIFS(G$3:G18,D$3:D18,Tableau3[N° Bobine],F$3:F18,"Entrée")-SUMIFS(G$3:G18,D$3:D18,Tableau3[N° Bobine],F$3:F18,"Sortie"),"Erreur")</f>
        <v>-15</v>
      </c>
      <c r="I4" s="32">
        <f>VLOOKUP(Tableau3[[#This Row],[N° Bobine]],Tableau9[#All],9,0)</f>
        <v>7</v>
      </c>
    </row>
    <row r="5" spans="2:9" x14ac:dyDescent="0.25">
      <c r="B5" s="1" t="s">
        <v>19</v>
      </c>
      <c r="C5" s="1">
        <f>IFERROR(VLOOKUP(Tableau3[N° Bobine],Tableau9[#All],2,0),"Erreur")</f>
        <v>201</v>
      </c>
      <c r="D5" s="3">
        <v>9524</v>
      </c>
      <c r="E5" s="1" t="str">
        <f>IFERROR(VLOOKUP(Tableau3[N° Bobine],Tableau9[#All],7,0),"Erreur")</f>
        <v>Sud</v>
      </c>
      <c r="F5" s="1" t="s">
        <v>9</v>
      </c>
      <c r="G5" s="1">
        <v>25</v>
      </c>
      <c r="H5" s="1">
        <f>IFERROR(VLOOKUP(Tableau3[N° Bobine],Tableau9[#All],5,0)+SUMIFS(G$3:G19,D$3:D19,Tableau3[N° Bobine],F$3:F19,"Entrée")-SUMIFS(G$3:G19,D$3:D19,Tableau3[N° Bobine],F$3:F19,"Sortie"),"Erreur")</f>
        <v>-135</v>
      </c>
      <c r="I5" s="32">
        <f>VLOOKUP(Tableau3[[#This Row],[N° Bobine]],Tableau9[#All],9,0)</f>
        <v>36</v>
      </c>
    </row>
    <row r="6" spans="2:9" x14ac:dyDescent="0.25">
      <c r="B6" s="1" t="s">
        <v>20</v>
      </c>
      <c r="C6" s="1">
        <f>IFERROR(VLOOKUP(Tableau3[N° Bobine],Tableau9[#All],2,0),"Erreur")</f>
        <v>12</v>
      </c>
      <c r="D6" s="3">
        <v>12452</v>
      </c>
      <c r="E6" s="1" t="str">
        <f>IFERROR(VLOOKUP(Tableau3[N° Bobine],Tableau9[#All],7,0),"Erreur")</f>
        <v>Nord</v>
      </c>
      <c r="F6" s="1" t="s">
        <v>8</v>
      </c>
      <c r="G6" s="1">
        <v>15</v>
      </c>
      <c r="H6" s="1">
        <f>IFERROR(VLOOKUP(Tableau3[N° Bobine],Tableau9[#All],5,0)+SUMIFS(G$3:G20,D$3:D20,Tableau3[N° Bobine],F$3:F20,"Entrée")-SUMIFS(G$3:G20,D$3:D20,Tableau3[N° Bobine],F$3:F20,"Sortie"),"Erreur")</f>
        <v>-15</v>
      </c>
      <c r="I6" s="32">
        <f>VLOOKUP(Tableau3[[#This Row],[N° Bobine]],Tableau9[#All],9,0)</f>
        <v>7</v>
      </c>
    </row>
    <row r="7" spans="2:9" x14ac:dyDescent="0.25">
      <c r="B7" s="1" t="s">
        <v>22</v>
      </c>
      <c r="C7" s="1">
        <f>IFERROR(VLOOKUP(Tableau3[N° Bobine],Tableau9[#All],2,0),"Erreur")</f>
        <v>147</v>
      </c>
      <c r="D7" s="3">
        <v>3580</v>
      </c>
      <c r="E7" s="1" t="str">
        <f>IFERROR(VLOOKUP(Tableau3[N° Bobine],Tableau9[#All],7,0),"Erreur")</f>
        <v>Sud</v>
      </c>
      <c r="F7" s="1" t="s">
        <v>8</v>
      </c>
      <c r="G7" s="1">
        <v>425</v>
      </c>
      <c r="H7" s="1">
        <f>IFERROR(VLOOKUP(Tableau3[N° Bobine],Tableau9[#All],5,0)+SUMIFS(G$3:G21,D$3:D21,Tableau3[N° Bobine],F$3:F21,"Entrée")-SUMIFS(G$3:G21,D$3:D21,Tableau3[N° Bobine],F$3:F21,"Sortie"),"Erreur")</f>
        <v>1081</v>
      </c>
      <c r="I7" s="32">
        <f>VLOOKUP(Tableau3[[#This Row],[N° Bobine]],Tableau9[#All],9,0)</f>
        <v>4</v>
      </c>
    </row>
    <row r="8" spans="2:9" x14ac:dyDescent="0.25">
      <c r="B8" s="1" t="s">
        <v>26</v>
      </c>
      <c r="C8" s="1">
        <f>IFERROR(VLOOKUP(Tableau3[N° Bobine],Tableau9[#All],2,0),"Erreur")</f>
        <v>298</v>
      </c>
      <c r="D8" s="3">
        <v>1256</v>
      </c>
      <c r="E8" s="1" t="str">
        <f>IFERROR(VLOOKUP(Tableau3[N° Bobine],Tableau9[#All],7,0),"Erreur")</f>
        <v>Sud</v>
      </c>
      <c r="F8" s="1" t="s">
        <v>9</v>
      </c>
      <c r="G8" s="1">
        <v>365</v>
      </c>
      <c r="H8" s="1">
        <f>IFERROR(VLOOKUP(Tableau3[N° Bobine],Tableau9[#All],5,0)+SUMIFS(G$3:G22,D$3:D22,Tableau3[N° Bobine],F$3:F22,"Entrée")-SUMIFS(G$3:G22,D$3:D22,Tableau3[N° Bobine],F$3:F22,"Sortie"),"Erreur")</f>
        <v>-209</v>
      </c>
      <c r="I8" s="32">
        <f>VLOOKUP(Tableau3[[#This Row],[N° Bobine]],Tableau9[#All],9,0)</f>
        <v>5</v>
      </c>
    </row>
    <row r="9" spans="2:9" x14ac:dyDescent="0.25">
      <c r="B9" s="1" t="s">
        <v>38</v>
      </c>
      <c r="C9" s="1">
        <f>IFERROR(VLOOKUP(Tableau3[N° Bobine],Tableau9[#All],2,0),"Erreur")</f>
        <v>452</v>
      </c>
      <c r="D9" s="3">
        <v>5086</v>
      </c>
      <c r="E9" s="1" t="str">
        <f>IFERROR(VLOOKUP(Tableau3[N° Bobine],Tableau9[#All],7,0),"Erreur")</f>
        <v>Nord</v>
      </c>
      <c r="F9" s="1" t="s">
        <v>8</v>
      </c>
      <c r="G9" s="1">
        <v>410</v>
      </c>
      <c r="H9" s="1">
        <f>IFERROR(VLOOKUP(Tableau3[N° Bobine],Tableau9[#All],5,0)+SUMIFS(G$3:G23,D$3:D23,Tableau3[N° Bobine],F$3:F23,"Entrée")-SUMIFS(G$3:G23,D$3:D23,Tableau3[N° Bobine],F$3:F23,"Sortie"),"Erreur")</f>
        <v>735</v>
      </c>
      <c r="I9" s="32">
        <f>VLOOKUP(Tableau3[[#This Row],[N° Bobine]],Tableau9[#All],9,0)</f>
        <v>1</v>
      </c>
    </row>
    <row r="10" spans="2:9" x14ac:dyDescent="0.25">
      <c r="B10" s="1" t="s">
        <v>27</v>
      </c>
      <c r="C10" s="1">
        <f>IFERROR(VLOOKUP(Tableau3[N° Bobine],Tableau9[#All],2,0),"Erreur")</f>
        <v>41</v>
      </c>
      <c r="D10" s="3">
        <v>2015</v>
      </c>
      <c r="E10" s="1" t="str">
        <f>IFERROR(VLOOKUP(Tableau3[N° Bobine],Tableau9[#All],7,0),"Erreur")</f>
        <v>Sud</v>
      </c>
      <c r="F10" s="1" t="s">
        <v>9</v>
      </c>
      <c r="G10" s="1">
        <v>230</v>
      </c>
      <c r="H10" s="1">
        <f>IFERROR(VLOOKUP(Tableau3[N° Bobine],Tableau9[#All],5,0)+SUMIFS(G$3:G24,D$3:D24,Tableau3[N° Bobine],F$3:F24,"Entrée")-SUMIFS(G$3:G24,D$3:D24,Tableau3[N° Bobine],F$3:F24,"Sortie"),"Erreur")</f>
        <v>-83</v>
      </c>
      <c r="I10" s="32">
        <f>VLOOKUP(Tableau3[[#This Row],[N° Bobine]],Tableau9[#All],9,0)</f>
        <v>18</v>
      </c>
    </row>
    <row r="11" spans="2:9" x14ac:dyDescent="0.25">
      <c r="B11" s="1" t="s">
        <v>21</v>
      </c>
      <c r="C11" s="1">
        <f>IFERROR(VLOOKUP(Tableau3[N° Bobine],Tableau9[#All],2,0),"Erreur")</f>
        <v>134</v>
      </c>
      <c r="D11" s="3">
        <v>11025</v>
      </c>
      <c r="E11" s="1" t="str">
        <f>IFERROR(VLOOKUP(Tableau3[N° Bobine],Tableau9[#All],7,0),"Erreur")</f>
        <v>Nord</v>
      </c>
      <c r="F11" s="1" t="s">
        <v>8</v>
      </c>
      <c r="G11" s="1">
        <v>10</v>
      </c>
      <c r="H11" s="1">
        <f>IFERROR(VLOOKUP(Tableau3[N° Bobine],Tableau9[#All],5,0)+SUMIFS(G$3:G25,D$3:D25,Tableau3[N° Bobine],F$3:F25,"Entrée")-SUMIFS(G$3:G25,D$3:D25,Tableau3[N° Bobine],F$3:F25,"Sortie"),"Erreur")</f>
        <v>213</v>
      </c>
      <c r="I11" s="32">
        <f>VLOOKUP(Tableau3[[#This Row],[N° Bobine]],Tableau9[#All],9,0)</f>
        <v>24</v>
      </c>
    </row>
    <row r="12" spans="2:9" x14ac:dyDescent="0.25">
      <c r="B12" s="1" t="s">
        <v>23</v>
      </c>
      <c r="C12" s="1">
        <f>IFERROR(VLOOKUP(Tableau3[N° Bobine],Tableau9[#All],2,0),"Erreur")</f>
        <v>12</v>
      </c>
      <c r="D12" s="3">
        <v>12452</v>
      </c>
      <c r="E12" s="1" t="str">
        <f>IFERROR(VLOOKUP(Tableau3[N° Bobine],Tableau9[#All],7,0),"Erreur")</f>
        <v>Nord</v>
      </c>
      <c r="F12" s="1" t="s">
        <v>9</v>
      </c>
      <c r="G12" s="1">
        <v>25</v>
      </c>
      <c r="H12" s="1">
        <f>IFERROR(VLOOKUP(Tableau3[N° Bobine],Tableau9[#All],5,0)+SUMIFS(G$3:G26,D$3:D26,Tableau3[N° Bobine],F$3:F26,"Entrée")-SUMIFS(G$3:G26,D$3:D26,Tableau3[N° Bobine],F$3:F26,"Sortie"),"Erreur")</f>
        <v>-15</v>
      </c>
      <c r="I12" s="32">
        <f>VLOOKUP(Tableau3[[#This Row],[N° Bobine]],Tableau9[#All],9,0)</f>
        <v>7</v>
      </c>
    </row>
    <row r="13" spans="2:9" x14ac:dyDescent="0.25">
      <c r="B13" s="1" t="s">
        <v>37</v>
      </c>
      <c r="C13" s="1">
        <f>IFERROR(VLOOKUP(Tableau3[N° Bobine],Tableau9[#All],2,0),"Erreur")</f>
        <v>147</v>
      </c>
      <c r="D13" s="3">
        <v>3580</v>
      </c>
      <c r="E13" s="1" t="str">
        <f>IFERROR(VLOOKUP(Tableau3[N° Bobine],Tableau9[#All],7,0),"Erreur")</f>
        <v>Sud</v>
      </c>
      <c r="F13" s="1" t="s">
        <v>8</v>
      </c>
      <c r="G13" s="1">
        <v>654</v>
      </c>
      <c r="H13" s="1">
        <f>IFERROR(VLOOKUP(Tableau3[N° Bobine],Tableau9[#All],5,0)+SUMIFS(G$3:G27,D$3:D27,Tableau3[N° Bobine],F$3:F27,"Entrée")-SUMIFS(G$3:G27,D$3:D27,Tableau3[N° Bobine],F$3:F27,"Sortie"),"Erreur")</f>
        <v>1081</v>
      </c>
      <c r="I13" s="32">
        <f>VLOOKUP(Tableau3[[#This Row],[N° Bobine]],Tableau9[#All],9,0)</f>
        <v>4</v>
      </c>
    </row>
    <row r="14" spans="2:9" x14ac:dyDescent="0.25">
      <c r="B14" s="1" t="s">
        <v>24</v>
      </c>
      <c r="C14" s="1">
        <f>IFERROR(VLOOKUP(Tableau3[N° Bobine],Tableau9[#All],2,0),"Erreur")</f>
        <v>201</v>
      </c>
      <c r="D14" s="3">
        <v>9524</v>
      </c>
      <c r="E14" s="1" t="str">
        <f>IFERROR(VLOOKUP(Tableau3[N° Bobine],Tableau9[#All],7,0),"Erreur")</f>
        <v>Sud</v>
      </c>
      <c r="F14" s="1" t="s">
        <v>9</v>
      </c>
      <c r="G14" s="1">
        <v>120</v>
      </c>
      <c r="H14" s="1">
        <f>IFERROR(VLOOKUP(Tableau3[N° Bobine],Tableau9[#All],5,0)+SUMIFS(G$3:G28,D$3:D28,Tableau3[N° Bobine],F$3:F28,"Entrée")-SUMIFS(G$3:G28,D$3:D28,Tableau3[N° Bobine],F$3:F28,"Sortie"),"Erreur")</f>
        <v>-135</v>
      </c>
      <c r="I14" s="32">
        <f>VLOOKUP(Tableau3[[#This Row],[N° Bobine]],Tableau9[#All],9,0)</f>
        <v>36</v>
      </c>
    </row>
    <row r="15" spans="2:9" x14ac:dyDescent="0.25">
      <c r="B15" s="1" t="s">
        <v>25</v>
      </c>
      <c r="C15" s="1">
        <f>IFERROR(VLOOKUP(Tableau3[N° Bobine],Tableau9[#All],2,0),"Erreur")</f>
        <v>41</v>
      </c>
      <c r="D15" s="3">
        <v>2015</v>
      </c>
      <c r="E15" s="1" t="str">
        <f>IFERROR(VLOOKUP(Tableau3[N° Bobine],Tableau9[#All],7,0),"Erreur")</f>
        <v>Sud</v>
      </c>
      <c r="F15" s="1" t="s">
        <v>8</v>
      </c>
      <c r="G15" s="1">
        <v>1245</v>
      </c>
      <c r="H15" s="1">
        <f>IFERROR(VLOOKUP(Tableau3[N° Bobine],Tableau9[#All],5,0)+SUMIFS(G$3:G29,D$3:D29,Tableau3[N° Bobine],F$3:F29,"Entrée")-SUMIFS(G$3:G29,D$3:D29,Tableau3[N° Bobine],F$3:F29,"Sortie"),"Erreur")</f>
        <v>-83</v>
      </c>
      <c r="I15" s="32">
        <f>VLOOKUP(Tableau3[[#This Row],[N° Bobine]],Tableau9[#All],9,0)</f>
        <v>18</v>
      </c>
    </row>
    <row r="16" spans="2:9" x14ac:dyDescent="0.25">
      <c r="B16" s="1" t="s">
        <v>20</v>
      </c>
      <c r="C16" s="1">
        <f>IFERROR(VLOOKUP(Tableau3[N° Bobine],Tableau9[#All],2,0),"Erreur")</f>
        <v>365</v>
      </c>
      <c r="D16" s="3">
        <v>6987</v>
      </c>
      <c r="E16" s="1" t="str">
        <f>IFERROR(VLOOKUP(Tableau3[N° Bobine],Tableau9[#All],7,0),"Erreur")</f>
        <v>Nord</v>
      </c>
      <c r="F16" s="1" t="s">
        <v>9</v>
      </c>
      <c r="G16" s="1">
        <v>102</v>
      </c>
      <c r="H16" s="1">
        <f>IFERROR(VLOOKUP(Tableau3[N° Bobine],Tableau9[#All],5,0)+SUMIFS(G$3:G30,D$3:D30,Tableau3[N° Bobine],F$3:F30,"Entrée")-SUMIFS(G$3:G30,D$3:D30,Tableau3[N° Bobine],F$3:F30,"Sortie"),"Erreur")</f>
        <v>254</v>
      </c>
      <c r="I16" s="32">
        <f>VLOOKUP(Tableau3[[#This Row],[N° Bobine]],Tableau9[#All],9,0)</f>
        <v>13</v>
      </c>
    </row>
    <row r="17" spans="2:9" x14ac:dyDescent="0.25">
      <c r="B17" s="1" t="s">
        <v>38</v>
      </c>
      <c r="C17" s="1">
        <f>IFERROR(VLOOKUP(Tableau3[N° Bobine],Tableau9[#All],2,0),"Erreur")</f>
        <v>41</v>
      </c>
      <c r="D17" s="3">
        <v>2015</v>
      </c>
      <c r="E17" s="1" t="str">
        <f>IFERROR(VLOOKUP(Tableau3[N° Bobine],Tableau9[#All],7,0),"Erreur")</f>
        <v>Sud</v>
      </c>
      <c r="F17" s="1" t="s">
        <v>9</v>
      </c>
      <c r="G17" s="1">
        <v>1245</v>
      </c>
      <c r="H17" s="1">
        <f>IFERROR(VLOOKUP(Tableau3[N° Bobine],Tableau9[#All],5,0)+SUMIFS(G$3:G31,D$3:D31,Tableau3[N° Bobine],F$3:F31,"Entrée")-SUMIFS(G$3:G31,D$3:D31,Tableau3[N° Bobine],F$3:F31,"Sortie"),"Erreur")</f>
        <v>-83</v>
      </c>
      <c r="I17" s="32">
        <f>VLOOKUP(Tableau3[[#This Row],[N° Bobine]],Tableau9[#All],9,0)</f>
        <v>18</v>
      </c>
    </row>
  </sheetData>
  <dataValidations count="2">
    <dataValidation type="list" allowBlank="1" showInputMessage="1" showErrorMessage="1" sqref="D3:D17">
      <formula1>Num_B</formula1>
    </dataValidation>
    <dataValidation type="list" allowBlank="1" showInputMessage="1" showErrorMessage="1" sqref="F3:F17">
      <formula1>E_S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23"/>
  <sheetViews>
    <sheetView zoomScale="80" zoomScaleNormal="80" workbookViewId="0">
      <selection activeCell="F18" sqref="F18"/>
    </sheetView>
  </sheetViews>
  <sheetFormatPr baseColWidth="10" defaultRowHeight="15.75" x14ac:dyDescent="0.25"/>
  <cols>
    <col min="1" max="1" width="4" customWidth="1"/>
    <col min="2" max="2" width="15.5" bestFit="1" customWidth="1"/>
    <col min="3" max="3" width="18.125" bestFit="1" customWidth="1"/>
    <col min="4" max="4" width="9.875" bestFit="1" customWidth="1"/>
    <col min="5" max="5" width="14.5" bestFit="1" customWidth="1"/>
    <col min="6" max="6" width="16.75" bestFit="1" customWidth="1"/>
    <col min="7" max="7" width="15.125" bestFit="1" customWidth="1"/>
    <col min="8" max="9" width="12.75" customWidth="1"/>
    <col min="10" max="10" width="13.125" customWidth="1"/>
    <col min="11" max="11" width="4.125" customWidth="1"/>
    <col min="12" max="12" width="16.5" bestFit="1" customWidth="1"/>
    <col min="13" max="13" width="4.125" customWidth="1"/>
    <col min="14" max="14" width="19" bestFit="1" customWidth="1"/>
    <col min="15" max="15" width="4.125" customWidth="1"/>
    <col min="16" max="16" width="11.75" bestFit="1" customWidth="1"/>
  </cols>
  <sheetData>
    <row r="1" spans="2:16" ht="24.75" customHeight="1" x14ac:dyDescent="0.25"/>
    <row r="2" spans="2:16" ht="30.75" customHeight="1" x14ac:dyDescent="0.25">
      <c r="B2" s="13" t="s">
        <v>32</v>
      </c>
      <c r="C2" s="14" t="s">
        <v>5</v>
      </c>
      <c r="D2" s="14" t="s">
        <v>31</v>
      </c>
      <c r="E2" s="14" t="s">
        <v>28</v>
      </c>
      <c r="F2" s="14" t="s">
        <v>3</v>
      </c>
      <c r="G2" s="14" t="s">
        <v>2</v>
      </c>
      <c r="H2" s="14" t="s">
        <v>0</v>
      </c>
      <c r="I2" s="14" t="s">
        <v>1</v>
      </c>
      <c r="J2" s="14" t="s">
        <v>42</v>
      </c>
      <c r="L2" s="1" t="s">
        <v>6</v>
      </c>
      <c r="M2" s="1"/>
      <c r="N2" s="1" t="s">
        <v>17</v>
      </c>
      <c r="O2" s="1"/>
      <c r="P2" s="1" t="s">
        <v>1</v>
      </c>
    </row>
    <row r="3" spans="2:16" x14ac:dyDescent="0.25">
      <c r="B3" s="7">
        <v>5079</v>
      </c>
      <c r="C3" s="10">
        <v>41</v>
      </c>
      <c r="D3" s="10">
        <v>7</v>
      </c>
      <c r="E3" s="10">
        <v>1.5</v>
      </c>
      <c r="F3" s="8">
        <v>15</v>
      </c>
      <c r="G3" s="8">
        <v>10000</v>
      </c>
      <c r="H3" s="8" t="s">
        <v>16</v>
      </c>
      <c r="I3" s="8" t="s">
        <v>10</v>
      </c>
      <c r="J3" s="8">
        <v>3</v>
      </c>
      <c r="L3" s="2" t="s">
        <v>8</v>
      </c>
      <c r="M3" s="2"/>
      <c r="N3" s="1" t="s">
        <v>15</v>
      </c>
      <c r="O3" s="1"/>
      <c r="P3" s="2" t="s">
        <v>10</v>
      </c>
    </row>
    <row r="4" spans="2:16" x14ac:dyDescent="0.25">
      <c r="B4" s="11">
        <v>3580</v>
      </c>
      <c r="C4" s="9">
        <v>147</v>
      </c>
      <c r="D4" s="10">
        <v>7</v>
      </c>
      <c r="E4" s="10">
        <v>1.9</v>
      </c>
      <c r="F4" s="12">
        <v>2</v>
      </c>
      <c r="G4" s="12">
        <v>10000</v>
      </c>
      <c r="H4" s="12" t="s">
        <v>15</v>
      </c>
      <c r="I4" s="12" t="s">
        <v>11</v>
      </c>
      <c r="J4" s="12">
        <v>4</v>
      </c>
      <c r="L4" s="2" t="s">
        <v>9</v>
      </c>
      <c r="M4" s="2"/>
      <c r="N4" s="1" t="s">
        <v>16</v>
      </c>
      <c r="O4" s="1"/>
      <c r="P4" s="2" t="s">
        <v>11</v>
      </c>
    </row>
    <row r="5" spans="2:16" x14ac:dyDescent="0.25">
      <c r="B5" s="11">
        <v>2015</v>
      </c>
      <c r="C5" s="9">
        <v>41</v>
      </c>
      <c r="D5" s="10">
        <v>10</v>
      </c>
      <c r="E5" s="10">
        <v>2</v>
      </c>
      <c r="F5" s="12">
        <v>147</v>
      </c>
      <c r="G5" s="12">
        <v>10000</v>
      </c>
      <c r="H5" s="12" t="s">
        <v>15</v>
      </c>
      <c r="I5" s="12" t="s">
        <v>12</v>
      </c>
      <c r="J5" s="12">
        <v>18</v>
      </c>
      <c r="L5" s="2"/>
      <c r="M5" s="2"/>
      <c r="N5" s="2"/>
      <c r="O5" s="1"/>
      <c r="P5" s="2" t="s">
        <v>12</v>
      </c>
    </row>
    <row r="6" spans="2:16" x14ac:dyDescent="0.25">
      <c r="B6" s="11">
        <v>11025</v>
      </c>
      <c r="C6" s="9">
        <v>134</v>
      </c>
      <c r="D6" s="10">
        <v>12</v>
      </c>
      <c r="E6" s="10">
        <v>2.5</v>
      </c>
      <c r="F6" s="12">
        <v>203</v>
      </c>
      <c r="G6" s="12">
        <v>10000</v>
      </c>
      <c r="H6" s="12" t="s">
        <v>16</v>
      </c>
      <c r="I6" s="12" t="s">
        <v>12</v>
      </c>
      <c r="J6" s="12">
        <v>24</v>
      </c>
      <c r="L6" s="2"/>
      <c r="M6" s="2"/>
      <c r="N6" s="2"/>
      <c r="O6" s="1"/>
      <c r="P6" s="2" t="s">
        <v>13</v>
      </c>
    </row>
    <row r="7" spans="2:16" x14ac:dyDescent="0.25">
      <c r="B7" s="11">
        <v>12452</v>
      </c>
      <c r="C7" s="9">
        <v>12</v>
      </c>
      <c r="D7" s="10">
        <v>28</v>
      </c>
      <c r="E7" s="10">
        <v>19.399999999999999</v>
      </c>
      <c r="F7" s="12">
        <v>85</v>
      </c>
      <c r="G7" s="12">
        <v>10000</v>
      </c>
      <c r="H7" s="12" t="s">
        <v>16</v>
      </c>
      <c r="I7" s="12" t="s">
        <v>12</v>
      </c>
      <c r="J7" s="12">
        <v>7</v>
      </c>
      <c r="L7" s="2"/>
      <c r="M7" s="2"/>
      <c r="N7" s="2"/>
      <c r="O7" s="1"/>
      <c r="P7" s="2" t="s">
        <v>14</v>
      </c>
    </row>
    <row r="8" spans="2:16" x14ac:dyDescent="0.25">
      <c r="B8" s="11">
        <v>9524</v>
      </c>
      <c r="C8" s="9">
        <v>201</v>
      </c>
      <c r="D8" s="10">
        <v>37</v>
      </c>
      <c r="E8" s="10">
        <v>4.4000000000000004</v>
      </c>
      <c r="F8" s="12">
        <v>10</v>
      </c>
      <c r="G8" s="12">
        <v>10000</v>
      </c>
      <c r="H8" s="12" t="s">
        <v>15</v>
      </c>
      <c r="I8" s="12" t="s">
        <v>12</v>
      </c>
      <c r="J8" s="12">
        <v>36</v>
      </c>
    </row>
    <row r="9" spans="2:16" x14ac:dyDescent="0.25">
      <c r="B9" s="11">
        <v>1256</v>
      </c>
      <c r="C9" s="9">
        <v>298</v>
      </c>
      <c r="D9" s="10">
        <v>35</v>
      </c>
      <c r="E9" s="10">
        <v>7.7</v>
      </c>
      <c r="F9" s="12">
        <v>156</v>
      </c>
      <c r="G9" s="12">
        <v>10000</v>
      </c>
      <c r="H9" s="12" t="s">
        <v>15</v>
      </c>
      <c r="I9" s="12" t="s">
        <v>10</v>
      </c>
      <c r="J9" s="12">
        <v>5</v>
      </c>
    </row>
    <row r="10" spans="2:16" x14ac:dyDescent="0.25">
      <c r="B10" s="11">
        <v>5086</v>
      </c>
      <c r="C10" s="9">
        <v>452</v>
      </c>
      <c r="D10" s="10">
        <v>22</v>
      </c>
      <c r="E10" s="10">
        <v>2</v>
      </c>
      <c r="F10" s="12">
        <v>325</v>
      </c>
      <c r="G10" s="12">
        <v>10000</v>
      </c>
      <c r="H10" s="12" t="s">
        <v>16</v>
      </c>
      <c r="I10" s="12" t="s">
        <v>14</v>
      </c>
      <c r="J10" s="12">
        <v>1</v>
      </c>
    </row>
    <row r="11" spans="2:16" x14ac:dyDescent="0.25">
      <c r="B11" s="11">
        <v>6987</v>
      </c>
      <c r="C11" s="9">
        <v>365</v>
      </c>
      <c r="D11" s="10">
        <v>42</v>
      </c>
      <c r="E11" s="10">
        <v>5.5</v>
      </c>
      <c r="F11" s="12">
        <v>356</v>
      </c>
      <c r="G11" s="12">
        <v>10000</v>
      </c>
      <c r="H11" s="12" t="s">
        <v>16</v>
      </c>
      <c r="I11" s="12" t="s">
        <v>13</v>
      </c>
      <c r="J11" s="12">
        <v>13</v>
      </c>
    </row>
    <row r="12" spans="2:16" x14ac:dyDescent="0.25">
      <c r="E12" s="3"/>
    </row>
    <row r="13" spans="2:16" x14ac:dyDescent="0.25">
      <c r="B13" s="3"/>
      <c r="C13" s="3"/>
      <c r="D13" s="3"/>
      <c r="E13" s="3"/>
    </row>
    <row r="14" spans="2:16" x14ac:dyDescent="0.25">
      <c r="B14" s="3"/>
      <c r="C14" s="3"/>
      <c r="D14" s="3"/>
      <c r="E14" s="3"/>
    </row>
    <row r="15" spans="2:16" x14ac:dyDescent="0.25">
      <c r="B15" s="3"/>
      <c r="C15" s="3"/>
      <c r="D15" s="3"/>
      <c r="E15" s="3"/>
    </row>
    <row r="16" spans="2:16" x14ac:dyDescent="0.25">
      <c r="B16" s="3"/>
      <c r="C16" s="3"/>
      <c r="D16" s="3"/>
      <c r="E16" s="3"/>
    </row>
    <row r="17" spans="2:7" x14ac:dyDescent="0.25">
      <c r="B17" s="3"/>
      <c r="C17" s="3"/>
      <c r="D17" s="3"/>
      <c r="E17" s="3"/>
    </row>
    <row r="18" spans="2:7" x14ac:dyDescent="0.25">
      <c r="B18" s="3"/>
      <c r="C18" s="3"/>
      <c r="D18" s="3"/>
      <c r="E18" s="3"/>
      <c r="F18" t="e">
        <f>INDEX(Tab_SI[Sotck Initial],MATCH(1,IF(AND(Fiche_Bobine!D3=Caractèristique_Bobine!C4,(Fiche_Bobine!E3=Caractèristique_Bobine!D4)),Caractèristique_Bobine!E4),0))</f>
        <v>#N/A</v>
      </c>
    </row>
    <row r="19" spans="2:7" x14ac:dyDescent="0.25">
      <c r="B19" s="3"/>
      <c r="C19" s="3"/>
      <c r="D19" s="3"/>
      <c r="E19" s="3"/>
      <c r="F19" t="e">
        <f>VLOOKUP(CONCATENATE(D3,E3),Tab_SI[#All],3,0)</f>
        <v>#N/A</v>
      </c>
      <c r="G19">
        <f>VLOOKUP(D3,Tab_SI[#All],3,0)</f>
        <v>15</v>
      </c>
    </row>
    <row r="20" spans="2:7" x14ac:dyDescent="0.25">
      <c r="B20" s="3"/>
      <c r="C20" s="3"/>
      <c r="D20" s="3"/>
      <c r="E20" s="3"/>
    </row>
    <row r="23" spans="2:7" x14ac:dyDescent="0.25">
      <c r="C23" s="17"/>
    </row>
  </sheetData>
  <dataValidations count="2">
    <dataValidation type="list" allowBlank="1" showInputMessage="1" showErrorMessage="1" sqref="D3:D11">
      <formula1>Poids</formula1>
    </dataValidation>
    <dataValidation type="list" allowBlank="1" showInputMessage="1" showErrorMessage="1" sqref="E3:E11">
      <formula1>Epaisseurs</formula1>
    </dataValidation>
  </dataValidations>
  <pageMargins left="0.7" right="0.7" top="0.75" bottom="0.75" header="0.3" footer="0.3"/>
  <pageSetup paperSize="9" orientation="portrait" r:id="rId1"/>
  <tableParts count="4">
    <tablePart r:id="rId2"/>
    <tablePart r:id="rId3"/>
    <tablePart r:id="rId4"/>
    <tablePart r:id="rId5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I189"/>
  <sheetViews>
    <sheetView zoomScale="80" zoomScaleNormal="80" workbookViewId="0">
      <selection activeCell="E5" sqref="E5"/>
    </sheetView>
  </sheetViews>
  <sheetFormatPr baseColWidth="10" defaultRowHeight="15.75" x14ac:dyDescent="0.25"/>
  <cols>
    <col min="2" max="2" width="4.75" customWidth="1"/>
    <col min="3" max="3" width="12" style="1" customWidth="1"/>
    <col min="4" max="5" width="11" style="1"/>
    <col min="6" max="6" width="11" style="5" customWidth="1"/>
    <col min="7" max="7" width="11" style="16"/>
    <col min="9" max="9" width="11.75" customWidth="1"/>
  </cols>
  <sheetData>
    <row r="3" spans="3:9" ht="31.5" x14ac:dyDescent="0.25">
      <c r="C3" s="4" t="s">
        <v>29</v>
      </c>
      <c r="D3" s="4" t="s">
        <v>30</v>
      </c>
      <c r="E3" s="4" t="s">
        <v>34</v>
      </c>
      <c r="G3" s="15" t="s">
        <v>30</v>
      </c>
      <c r="I3" s="4" t="s">
        <v>33</v>
      </c>
    </row>
    <row r="4" spans="3:9" x14ac:dyDescent="0.25">
      <c r="C4" s="6">
        <v>7</v>
      </c>
      <c r="D4" s="6">
        <v>1.5</v>
      </c>
      <c r="E4" s="6">
        <v>15</v>
      </c>
      <c r="G4" s="16">
        <v>1.5</v>
      </c>
      <c r="I4" s="1">
        <v>7</v>
      </c>
    </row>
    <row r="5" spans="3:9" x14ac:dyDescent="0.25">
      <c r="C5" s="6">
        <v>7</v>
      </c>
      <c r="D5" s="6">
        <v>1.9</v>
      </c>
      <c r="E5" s="6">
        <v>2</v>
      </c>
      <c r="G5" s="16">
        <v>1.6</v>
      </c>
      <c r="I5" s="1">
        <v>8</v>
      </c>
    </row>
    <row r="6" spans="3:9" x14ac:dyDescent="0.25">
      <c r="C6" s="6">
        <v>13</v>
      </c>
      <c r="D6" s="6">
        <v>1.6</v>
      </c>
      <c r="E6" s="6">
        <v>6</v>
      </c>
      <c r="G6" s="16">
        <v>1.7</v>
      </c>
      <c r="I6" s="1">
        <v>9</v>
      </c>
    </row>
    <row r="7" spans="3:9" x14ac:dyDescent="0.25">
      <c r="C7" s="6">
        <v>9</v>
      </c>
      <c r="D7" s="6">
        <v>1.9</v>
      </c>
      <c r="E7" s="6">
        <v>4</v>
      </c>
      <c r="G7" s="16">
        <v>1.8</v>
      </c>
      <c r="I7" s="1">
        <v>10</v>
      </c>
    </row>
    <row r="8" spans="3:9" x14ac:dyDescent="0.25">
      <c r="C8" s="6">
        <v>40</v>
      </c>
      <c r="D8" s="6">
        <v>19.8</v>
      </c>
      <c r="E8" s="6">
        <v>7</v>
      </c>
      <c r="G8" s="16">
        <v>1.9</v>
      </c>
      <c r="I8" s="1">
        <v>11</v>
      </c>
    </row>
    <row r="9" spans="3:9" x14ac:dyDescent="0.25">
      <c r="C9" s="6">
        <v>11</v>
      </c>
      <c r="D9" s="6">
        <v>1.7</v>
      </c>
      <c r="E9" s="6">
        <v>81</v>
      </c>
      <c r="G9" s="16">
        <v>2</v>
      </c>
      <c r="I9" s="1">
        <v>12</v>
      </c>
    </row>
    <row r="10" spans="3:9" x14ac:dyDescent="0.25">
      <c r="C10" s="6">
        <v>10</v>
      </c>
      <c r="D10" s="6">
        <v>5.9</v>
      </c>
      <c r="E10" s="6">
        <v>100</v>
      </c>
      <c r="G10" s="16">
        <v>2.1</v>
      </c>
      <c r="I10" s="1">
        <v>13</v>
      </c>
    </row>
    <row r="11" spans="3:9" x14ac:dyDescent="0.25">
      <c r="C11" s="6">
        <v>42</v>
      </c>
      <c r="D11" s="6">
        <v>5.5</v>
      </c>
      <c r="E11" s="6">
        <v>356</v>
      </c>
      <c r="G11" s="16">
        <v>2.2000000000000002</v>
      </c>
      <c r="I11" s="1">
        <v>14</v>
      </c>
    </row>
    <row r="12" spans="3:9" x14ac:dyDescent="0.25">
      <c r="C12" s="6">
        <v>14</v>
      </c>
      <c r="D12" s="6">
        <v>20</v>
      </c>
      <c r="E12" s="6">
        <v>90</v>
      </c>
      <c r="G12" s="16">
        <v>2.2999999999999998</v>
      </c>
      <c r="I12" s="1">
        <v>15</v>
      </c>
    </row>
    <row r="13" spans="3:9" x14ac:dyDescent="0.25">
      <c r="C13" s="6">
        <v>35</v>
      </c>
      <c r="D13" s="6">
        <v>7.7</v>
      </c>
      <c r="E13" s="6">
        <v>156</v>
      </c>
      <c r="G13" s="16">
        <v>2.4</v>
      </c>
      <c r="I13" s="1">
        <v>16</v>
      </c>
    </row>
    <row r="14" spans="3:9" x14ac:dyDescent="0.25">
      <c r="C14" s="6">
        <v>22</v>
      </c>
      <c r="D14" s="6">
        <v>2</v>
      </c>
      <c r="E14" s="6">
        <v>325</v>
      </c>
      <c r="G14" s="16">
        <v>2.5</v>
      </c>
      <c r="I14" s="1">
        <v>17</v>
      </c>
    </row>
    <row r="15" spans="3:9" x14ac:dyDescent="0.25">
      <c r="G15" s="16">
        <v>2.6</v>
      </c>
      <c r="I15" s="1">
        <v>18</v>
      </c>
    </row>
    <row r="16" spans="3:9" x14ac:dyDescent="0.25">
      <c r="G16" s="16">
        <v>2.7</v>
      </c>
      <c r="I16" s="1">
        <v>19</v>
      </c>
    </row>
    <row r="17" spans="7:9" x14ac:dyDescent="0.25">
      <c r="G17" s="16">
        <v>2.8</v>
      </c>
      <c r="I17" s="1">
        <v>20</v>
      </c>
    </row>
    <row r="18" spans="7:9" x14ac:dyDescent="0.25">
      <c r="G18" s="16">
        <v>2.9</v>
      </c>
      <c r="I18" s="1">
        <v>21</v>
      </c>
    </row>
    <row r="19" spans="7:9" x14ac:dyDescent="0.25">
      <c r="G19" s="16">
        <v>3</v>
      </c>
      <c r="I19" s="1">
        <v>22</v>
      </c>
    </row>
    <row r="20" spans="7:9" x14ac:dyDescent="0.25">
      <c r="G20" s="16">
        <v>3.1</v>
      </c>
      <c r="I20" s="1">
        <v>23</v>
      </c>
    </row>
    <row r="21" spans="7:9" x14ac:dyDescent="0.25">
      <c r="G21" s="16">
        <v>3.2</v>
      </c>
      <c r="I21" s="1">
        <v>24</v>
      </c>
    </row>
    <row r="22" spans="7:9" x14ac:dyDescent="0.25">
      <c r="G22" s="16">
        <v>3.3</v>
      </c>
      <c r="I22" s="1">
        <v>25</v>
      </c>
    </row>
    <row r="23" spans="7:9" x14ac:dyDescent="0.25">
      <c r="G23" s="16">
        <v>3.4</v>
      </c>
      <c r="I23" s="1">
        <v>26</v>
      </c>
    </row>
    <row r="24" spans="7:9" x14ac:dyDescent="0.25">
      <c r="G24" s="16">
        <v>3.5</v>
      </c>
      <c r="I24" s="1">
        <v>27</v>
      </c>
    </row>
    <row r="25" spans="7:9" x14ac:dyDescent="0.25">
      <c r="G25" s="16">
        <v>3.6</v>
      </c>
      <c r="I25" s="1">
        <v>28</v>
      </c>
    </row>
    <row r="26" spans="7:9" x14ac:dyDescent="0.25">
      <c r="G26" s="16">
        <v>3.7</v>
      </c>
      <c r="I26" s="1">
        <v>29</v>
      </c>
    </row>
    <row r="27" spans="7:9" x14ac:dyDescent="0.25">
      <c r="G27" s="16">
        <v>3.8</v>
      </c>
      <c r="I27" s="1">
        <v>30</v>
      </c>
    </row>
    <row r="28" spans="7:9" x14ac:dyDescent="0.25">
      <c r="G28" s="16">
        <v>3.9</v>
      </c>
      <c r="I28" s="1">
        <v>31</v>
      </c>
    </row>
    <row r="29" spans="7:9" x14ac:dyDescent="0.25">
      <c r="G29" s="16">
        <v>4</v>
      </c>
      <c r="I29" s="1">
        <v>32</v>
      </c>
    </row>
    <row r="30" spans="7:9" x14ac:dyDescent="0.25">
      <c r="G30" s="16">
        <v>4.0999999999999996</v>
      </c>
      <c r="I30" s="1">
        <v>33</v>
      </c>
    </row>
    <row r="31" spans="7:9" x14ac:dyDescent="0.25">
      <c r="G31" s="16">
        <v>4.2</v>
      </c>
      <c r="I31" s="1">
        <v>34</v>
      </c>
    </row>
    <row r="32" spans="7:9" x14ac:dyDescent="0.25">
      <c r="G32" s="16">
        <v>4.3</v>
      </c>
      <c r="I32" s="1">
        <v>35</v>
      </c>
    </row>
    <row r="33" spans="7:9" x14ac:dyDescent="0.25">
      <c r="G33" s="16">
        <v>4.4000000000000004</v>
      </c>
      <c r="I33" s="1">
        <v>36</v>
      </c>
    </row>
    <row r="34" spans="7:9" x14ac:dyDescent="0.25">
      <c r="G34" s="16">
        <v>4.5</v>
      </c>
      <c r="I34" s="1">
        <v>37</v>
      </c>
    </row>
    <row r="35" spans="7:9" x14ac:dyDescent="0.25">
      <c r="G35" s="16">
        <v>4.5999999999999996</v>
      </c>
      <c r="I35" s="1">
        <v>38</v>
      </c>
    </row>
    <row r="36" spans="7:9" x14ac:dyDescent="0.25">
      <c r="G36" s="16">
        <v>4.7</v>
      </c>
      <c r="I36" s="1">
        <v>39</v>
      </c>
    </row>
    <row r="37" spans="7:9" x14ac:dyDescent="0.25">
      <c r="G37" s="16">
        <v>4.8</v>
      </c>
      <c r="I37" s="1">
        <v>40</v>
      </c>
    </row>
    <row r="38" spans="7:9" x14ac:dyDescent="0.25">
      <c r="G38" s="16">
        <v>4.9000000000000004</v>
      </c>
      <c r="I38" s="1">
        <v>41</v>
      </c>
    </row>
    <row r="39" spans="7:9" x14ac:dyDescent="0.25">
      <c r="G39" s="16">
        <v>5</v>
      </c>
      <c r="I39" s="1">
        <v>42</v>
      </c>
    </row>
    <row r="40" spans="7:9" x14ac:dyDescent="0.25">
      <c r="G40" s="16">
        <v>5.0999999999999996</v>
      </c>
      <c r="I40" s="1">
        <v>43</v>
      </c>
    </row>
    <row r="41" spans="7:9" x14ac:dyDescent="0.25">
      <c r="G41" s="16">
        <v>5.2</v>
      </c>
      <c r="I41" s="1">
        <v>44</v>
      </c>
    </row>
    <row r="42" spans="7:9" x14ac:dyDescent="0.25">
      <c r="G42" s="16">
        <v>5.3</v>
      </c>
      <c r="I42" s="1">
        <v>45</v>
      </c>
    </row>
    <row r="43" spans="7:9" x14ac:dyDescent="0.25">
      <c r="G43" s="16">
        <v>5.4</v>
      </c>
    </row>
    <row r="44" spans="7:9" x14ac:dyDescent="0.25">
      <c r="G44" s="16">
        <v>5.5</v>
      </c>
    </row>
    <row r="45" spans="7:9" x14ac:dyDescent="0.25">
      <c r="G45" s="16">
        <v>5.6</v>
      </c>
    </row>
    <row r="46" spans="7:9" x14ac:dyDescent="0.25">
      <c r="G46" s="16">
        <v>5.7</v>
      </c>
    </row>
    <row r="47" spans="7:9" x14ac:dyDescent="0.25">
      <c r="G47" s="16">
        <v>5.8</v>
      </c>
    </row>
    <row r="48" spans="7:9" x14ac:dyDescent="0.25">
      <c r="G48" s="16">
        <v>5.9</v>
      </c>
    </row>
    <row r="49" spans="7:7" x14ac:dyDescent="0.25">
      <c r="G49" s="16">
        <v>6</v>
      </c>
    </row>
    <row r="50" spans="7:7" x14ac:dyDescent="0.25">
      <c r="G50" s="16">
        <v>6.1</v>
      </c>
    </row>
    <row r="51" spans="7:7" x14ac:dyDescent="0.25">
      <c r="G51" s="16">
        <v>6.2</v>
      </c>
    </row>
    <row r="52" spans="7:7" x14ac:dyDescent="0.25">
      <c r="G52" s="16">
        <v>6.3</v>
      </c>
    </row>
    <row r="53" spans="7:7" x14ac:dyDescent="0.25">
      <c r="G53" s="16">
        <v>6.4</v>
      </c>
    </row>
    <row r="54" spans="7:7" x14ac:dyDescent="0.25">
      <c r="G54" s="16">
        <v>6.5</v>
      </c>
    </row>
    <row r="55" spans="7:7" x14ac:dyDescent="0.25">
      <c r="G55" s="16">
        <v>6.6</v>
      </c>
    </row>
    <row r="56" spans="7:7" x14ac:dyDescent="0.25">
      <c r="G56" s="16">
        <v>6.7</v>
      </c>
    </row>
    <row r="57" spans="7:7" x14ac:dyDescent="0.25">
      <c r="G57" s="16">
        <v>6.8</v>
      </c>
    </row>
    <row r="58" spans="7:7" x14ac:dyDescent="0.25">
      <c r="G58" s="16">
        <v>6.9</v>
      </c>
    </row>
    <row r="59" spans="7:7" x14ac:dyDescent="0.25">
      <c r="G59" s="16">
        <v>7</v>
      </c>
    </row>
    <row r="60" spans="7:7" x14ac:dyDescent="0.25">
      <c r="G60" s="16">
        <v>7.1</v>
      </c>
    </row>
    <row r="61" spans="7:7" x14ac:dyDescent="0.25">
      <c r="G61" s="16">
        <v>7.2</v>
      </c>
    </row>
    <row r="62" spans="7:7" x14ac:dyDescent="0.25">
      <c r="G62" s="16">
        <v>7.3</v>
      </c>
    </row>
    <row r="63" spans="7:7" x14ac:dyDescent="0.25">
      <c r="G63" s="16">
        <v>7.4</v>
      </c>
    </row>
    <row r="64" spans="7:7" x14ac:dyDescent="0.25">
      <c r="G64" s="16">
        <v>7.5</v>
      </c>
    </row>
    <row r="65" spans="7:7" x14ac:dyDescent="0.25">
      <c r="G65" s="16">
        <v>7.6</v>
      </c>
    </row>
    <row r="66" spans="7:7" x14ac:dyDescent="0.25">
      <c r="G66" s="16">
        <v>7.7</v>
      </c>
    </row>
    <row r="67" spans="7:7" x14ac:dyDescent="0.25">
      <c r="G67" s="16">
        <v>7.8</v>
      </c>
    </row>
    <row r="68" spans="7:7" x14ac:dyDescent="0.25">
      <c r="G68" s="16">
        <v>7.9</v>
      </c>
    </row>
    <row r="69" spans="7:7" x14ac:dyDescent="0.25">
      <c r="G69" s="16">
        <v>8</v>
      </c>
    </row>
    <row r="70" spans="7:7" x14ac:dyDescent="0.25">
      <c r="G70" s="16">
        <v>8.1</v>
      </c>
    </row>
    <row r="71" spans="7:7" x14ac:dyDescent="0.25">
      <c r="G71" s="16">
        <v>8.1999999999999993</v>
      </c>
    </row>
    <row r="72" spans="7:7" x14ac:dyDescent="0.25">
      <c r="G72" s="16">
        <v>8.3000000000000007</v>
      </c>
    </row>
    <row r="73" spans="7:7" x14ac:dyDescent="0.25">
      <c r="G73" s="16">
        <v>8.4</v>
      </c>
    </row>
    <row r="74" spans="7:7" x14ac:dyDescent="0.25">
      <c r="G74" s="16">
        <v>8.5</v>
      </c>
    </row>
    <row r="75" spans="7:7" x14ac:dyDescent="0.25">
      <c r="G75" s="16">
        <v>8.6</v>
      </c>
    </row>
    <row r="76" spans="7:7" x14ac:dyDescent="0.25">
      <c r="G76" s="16">
        <v>8.6999999999999993</v>
      </c>
    </row>
    <row r="77" spans="7:7" x14ac:dyDescent="0.25">
      <c r="G77" s="16">
        <v>8.8000000000000007</v>
      </c>
    </row>
    <row r="78" spans="7:7" x14ac:dyDescent="0.25">
      <c r="G78" s="16">
        <v>8.9</v>
      </c>
    </row>
    <row r="79" spans="7:7" x14ac:dyDescent="0.25">
      <c r="G79" s="16">
        <v>9</v>
      </c>
    </row>
    <row r="80" spans="7:7" x14ac:dyDescent="0.25">
      <c r="G80" s="16">
        <v>9.1</v>
      </c>
    </row>
    <row r="81" spans="7:7" x14ac:dyDescent="0.25">
      <c r="G81" s="16">
        <v>9.1999999999999993</v>
      </c>
    </row>
    <row r="82" spans="7:7" x14ac:dyDescent="0.25">
      <c r="G82" s="16">
        <v>9.3000000000000007</v>
      </c>
    </row>
    <row r="83" spans="7:7" x14ac:dyDescent="0.25">
      <c r="G83" s="16">
        <v>9.4</v>
      </c>
    </row>
    <row r="84" spans="7:7" x14ac:dyDescent="0.25">
      <c r="G84" s="16">
        <v>9.5</v>
      </c>
    </row>
    <row r="85" spans="7:7" x14ac:dyDescent="0.25">
      <c r="G85" s="16">
        <v>9.6</v>
      </c>
    </row>
    <row r="86" spans="7:7" x14ac:dyDescent="0.25">
      <c r="G86" s="16">
        <v>9.7000000000000099</v>
      </c>
    </row>
    <row r="87" spans="7:7" x14ac:dyDescent="0.25">
      <c r="G87" s="16">
        <v>9.8000000000000096</v>
      </c>
    </row>
    <row r="88" spans="7:7" x14ac:dyDescent="0.25">
      <c r="G88" s="16">
        <v>9.9000000000000092</v>
      </c>
    </row>
    <row r="89" spans="7:7" x14ac:dyDescent="0.25">
      <c r="G89" s="16">
        <v>10</v>
      </c>
    </row>
    <row r="90" spans="7:7" x14ac:dyDescent="0.25">
      <c r="G90" s="16">
        <v>10.1</v>
      </c>
    </row>
    <row r="91" spans="7:7" x14ac:dyDescent="0.25">
      <c r="G91" s="16">
        <v>10.199999999999999</v>
      </c>
    </row>
    <row r="92" spans="7:7" x14ac:dyDescent="0.25">
      <c r="G92" s="16">
        <v>10.3</v>
      </c>
    </row>
    <row r="93" spans="7:7" x14ac:dyDescent="0.25">
      <c r="G93" s="16">
        <v>10.4</v>
      </c>
    </row>
    <row r="94" spans="7:7" x14ac:dyDescent="0.25">
      <c r="G94" s="16">
        <v>10.5</v>
      </c>
    </row>
    <row r="95" spans="7:7" x14ac:dyDescent="0.25">
      <c r="G95" s="16">
        <v>10.6</v>
      </c>
    </row>
    <row r="96" spans="7:7" x14ac:dyDescent="0.25">
      <c r="G96" s="16">
        <v>10.7</v>
      </c>
    </row>
    <row r="97" spans="7:7" x14ac:dyDescent="0.25">
      <c r="G97" s="16">
        <v>10.8</v>
      </c>
    </row>
    <row r="98" spans="7:7" x14ac:dyDescent="0.25">
      <c r="G98" s="16">
        <v>10.9</v>
      </c>
    </row>
    <row r="99" spans="7:7" x14ac:dyDescent="0.25">
      <c r="G99" s="16">
        <v>11</v>
      </c>
    </row>
    <row r="100" spans="7:7" x14ac:dyDescent="0.25">
      <c r="G100" s="16">
        <v>11.1</v>
      </c>
    </row>
    <row r="101" spans="7:7" x14ac:dyDescent="0.25">
      <c r="G101" s="16">
        <v>11.2</v>
      </c>
    </row>
    <row r="102" spans="7:7" x14ac:dyDescent="0.25">
      <c r="G102" s="16">
        <v>11.3</v>
      </c>
    </row>
    <row r="103" spans="7:7" x14ac:dyDescent="0.25">
      <c r="G103" s="16">
        <v>11.4</v>
      </c>
    </row>
    <row r="104" spans="7:7" x14ac:dyDescent="0.25">
      <c r="G104" s="16">
        <v>11.5</v>
      </c>
    </row>
    <row r="105" spans="7:7" x14ac:dyDescent="0.25">
      <c r="G105" s="16">
        <v>11.6</v>
      </c>
    </row>
    <row r="106" spans="7:7" x14ac:dyDescent="0.25">
      <c r="G106" s="16">
        <v>11.7</v>
      </c>
    </row>
    <row r="107" spans="7:7" x14ac:dyDescent="0.25">
      <c r="G107" s="16">
        <v>11.8</v>
      </c>
    </row>
    <row r="108" spans="7:7" x14ac:dyDescent="0.25">
      <c r="G108" s="16">
        <v>11.9</v>
      </c>
    </row>
    <row r="109" spans="7:7" x14ac:dyDescent="0.25">
      <c r="G109" s="16">
        <v>12</v>
      </c>
    </row>
    <row r="110" spans="7:7" x14ac:dyDescent="0.25">
      <c r="G110" s="16">
        <v>12.1</v>
      </c>
    </row>
    <row r="111" spans="7:7" x14ac:dyDescent="0.25">
      <c r="G111" s="16">
        <v>12.2</v>
      </c>
    </row>
    <row r="112" spans="7:7" x14ac:dyDescent="0.25">
      <c r="G112" s="16">
        <v>12.3</v>
      </c>
    </row>
    <row r="113" spans="7:7" x14ac:dyDescent="0.25">
      <c r="G113" s="16">
        <v>12.4</v>
      </c>
    </row>
    <row r="114" spans="7:7" x14ac:dyDescent="0.25">
      <c r="G114" s="16">
        <v>12.5</v>
      </c>
    </row>
    <row r="115" spans="7:7" x14ac:dyDescent="0.25">
      <c r="G115" s="16">
        <v>12.6</v>
      </c>
    </row>
    <row r="116" spans="7:7" x14ac:dyDescent="0.25">
      <c r="G116" s="16">
        <v>12.7</v>
      </c>
    </row>
    <row r="117" spans="7:7" x14ac:dyDescent="0.25">
      <c r="G117" s="16">
        <v>12.8</v>
      </c>
    </row>
    <row r="118" spans="7:7" x14ac:dyDescent="0.25">
      <c r="G118" s="16">
        <v>12.9</v>
      </c>
    </row>
    <row r="119" spans="7:7" x14ac:dyDescent="0.25">
      <c r="G119" s="16">
        <v>13</v>
      </c>
    </row>
    <row r="120" spans="7:7" x14ac:dyDescent="0.25">
      <c r="G120" s="16">
        <v>13.1</v>
      </c>
    </row>
    <row r="121" spans="7:7" x14ac:dyDescent="0.25">
      <c r="G121" s="16">
        <v>13.2</v>
      </c>
    </row>
    <row r="122" spans="7:7" x14ac:dyDescent="0.25">
      <c r="G122" s="16">
        <v>13.3</v>
      </c>
    </row>
    <row r="123" spans="7:7" x14ac:dyDescent="0.25">
      <c r="G123" s="16">
        <v>13.4</v>
      </c>
    </row>
    <row r="124" spans="7:7" x14ac:dyDescent="0.25">
      <c r="G124" s="16">
        <v>13.5</v>
      </c>
    </row>
    <row r="125" spans="7:7" x14ac:dyDescent="0.25">
      <c r="G125" s="16">
        <v>13.6</v>
      </c>
    </row>
    <row r="126" spans="7:7" x14ac:dyDescent="0.25">
      <c r="G126" s="16">
        <v>13.7</v>
      </c>
    </row>
    <row r="127" spans="7:7" x14ac:dyDescent="0.25">
      <c r="G127" s="16">
        <v>13.8</v>
      </c>
    </row>
    <row r="128" spans="7:7" x14ac:dyDescent="0.25">
      <c r="G128" s="16">
        <v>13.9</v>
      </c>
    </row>
    <row r="129" spans="7:7" x14ac:dyDescent="0.25">
      <c r="G129" s="16">
        <v>14</v>
      </c>
    </row>
    <row r="130" spans="7:7" x14ac:dyDescent="0.25">
      <c r="G130" s="16">
        <v>14.1</v>
      </c>
    </row>
    <row r="131" spans="7:7" x14ac:dyDescent="0.25">
      <c r="G131" s="16">
        <v>14.2</v>
      </c>
    </row>
    <row r="132" spans="7:7" x14ac:dyDescent="0.25">
      <c r="G132" s="16">
        <v>14.3</v>
      </c>
    </row>
    <row r="133" spans="7:7" x14ac:dyDescent="0.25">
      <c r="G133" s="16">
        <v>14.4</v>
      </c>
    </row>
    <row r="134" spans="7:7" x14ac:dyDescent="0.25">
      <c r="G134" s="16">
        <v>14.5</v>
      </c>
    </row>
    <row r="135" spans="7:7" x14ac:dyDescent="0.25">
      <c r="G135" s="16">
        <v>14.6</v>
      </c>
    </row>
    <row r="136" spans="7:7" x14ac:dyDescent="0.25">
      <c r="G136" s="16">
        <v>14.7</v>
      </c>
    </row>
    <row r="137" spans="7:7" x14ac:dyDescent="0.25">
      <c r="G137" s="16">
        <v>14.8</v>
      </c>
    </row>
    <row r="138" spans="7:7" x14ac:dyDescent="0.25">
      <c r="G138" s="16">
        <v>14.9</v>
      </c>
    </row>
    <row r="139" spans="7:7" x14ac:dyDescent="0.25">
      <c r="G139" s="16">
        <v>15</v>
      </c>
    </row>
    <row r="140" spans="7:7" x14ac:dyDescent="0.25">
      <c r="G140" s="16">
        <v>15.1</v>
      </c>
    </row>
    <row r="141" spans="7:7" x14ac:dyDescent="0.25">
      <c r="G141" s="16">
        <v>15.2</v>
      </c>
    </row>
    <row r="142" spans="7:7" x14ac:dyDescent="0.25">
      <c r="G142" s="16">
        <v>15.3</v>
      </c>
    </row>
    <row r="143" spans="7:7" x14ac:dyDescent="0.25">
      <c r="G143" s="16">
        <v>15.4</v>
      </c>
    </row>
    <row r="144" spans="7:7" x14ac:dyDescent="0.25">
      <c r="G144" s="16">
        <v>15.5</v>
      </c>
    </row>
    <row r="145" spans="7:7" x14ac:dyDescent="0.25">
      <c r="G145" s="16">
        <v>15.6</v>
      </c>
    </row>
    <row r="146" spans="7:7" x14ac:dyDescent="0.25">
      <c r="G146" s="16">
        <v>15.7</v>
      </c>
    </row>
    <row r="147" spans="7:7" x14ac:dyDescent="0.25">
      <c r="G147" s="16">
        <v>15.8</v>
      </c>
    </row>
    <row r="148" spans="7:7" x14ac:dyDescent="0.25">
      <c r="G148" s="16">
        <v>15.9</v>
      </c>
    </row>
    <row r="149" spans="7:7" x14ac:dyDescent="0.25">
      <c r="G149" s="16">
        <v>16</v>
      </c>
    </row>
    <row r="150" spans="7:7" x14ac:dyDescent="0.25">
      <c r="G150" s="16">
        <v>16.100000000000001</v>
      </c>
    </row>
    <row r="151" spans="7:7" x14ac:dyDescent="0.25">
      <c r="G151" s="16">
        <v>16.2</v>
      </c>
    </row>
    <row r="152" spans="7:7" x14ac:dyDescent="0.25">
      <c r="G152" s="16">
        <v>16.3</v>
      </c>
    </row>
    <row r="153" spans="7:7" x14ac:dyDescent="0.25">
      <c r="G153" s="16">
        <v>16.399999999999999</v>
      </c>
    </row>
    <row r="154" spans="7:7" x14ac:dyDescent="0.25">
      <c r="G154" s="16">
        <v>16.5</v>
      </c>
    </row>
    <row r="155" spans="7:7" x14ac:dyDescent="0.25">
      <c r="G155" s="16">
        <v>16.600000000000001</v>
      </c>
    </row>
    <row r="156" spans="7:7" x14ac:dyDescent="0.25">
      <c r="G156" s="16">
        <v>16.7</v>
      </c>
    </row>
    <row r="157" spans="7:7" x14ac:dyDescent="0.25">
      <c r="G157" s="16">
        <v>16.8</v>
      </c>
    </row>
    <row r="158" spans="7:7" x14ac:dyDescent="0.25">
      <c r="G158" s="16">
        <v>16.899999999999999</v>
      </c>
    </row>
    <row r="159" spans="7:7" x14ac:dyDescent="0.25">
      <c r="G159" s="16">
        <v>17</v>
      </c>
    </row>
    <row r="160" spans="7:7" x14ac:dyDescent="0.25">
      <c r="G160" s="16">
        <v>17.100000000000001</v>
      </c>
    </row>
    <row r="161" spans="7:7" x14ac:dyDescent="0.25">
      <c r="G161" s="16">
        <v>17.2</v>
      </c>
    </row>
    <row r="162" spans="7:7" x14ac:dyDescent="0.25">
      <c r="G162" s="16">
        <v>17.3</v>
      </c>
    </row>
    <row r="163" spans="7:7" x14ac:dyDescent="0.25">
      <c r="G163" s="16">
        <v>17.399999999999999</v>
      </c>
    </row>
    <row r="164" spans="7:7" x14ac:dyDescent="0.25">
      <c r="G164" s="16">
        <v>17.5</v>
      </c>
    </row>
    <row r="165" spans="7:7" x14ac:dyDescent="0.25">
      <c r="G165" s="16">
        <v>17.600000000000001</v>
      </c>
    </row>
    <row r="166" spans="7:7" x14ac:dyDescent="0.25">
      <c r="G166" s="16">
        <v>17.7</v>
      </c>
    </row>
    <row r="167" spans="7:7" x14ac:dyDescent="0.25">
      <c r="G167" s="16">
        <v>17.8</v>
      </c>
    </row>
    <row r="168" spans="7:7" x14ac:dyDescent="0.25">
      <c r="G168" s="16">
        <v>17.899999999999999</v>
      </c>
    </row>
    <row r="169" spans="7:7" x14ac:dyDescent="0.25">
      <c r="G169" s="16">
        <v>18</v>
      </c>
    </row>
    <row r="170" spans="7:7" x14ac:dyDescent="0.25">
      <c r="G170" s="16">
        <v>18.100000000000001</v>
      </c>
    </row>
    <row r="171" spans="7:7" x14ac:dyDescent="0.25">
      <c r="G171" s="16">
        <v>18.2</v>
      </c>
    </row>
    <row r="172" spans="7:7" x14ac:dyDescent="0.25">
      <c r="G172" s="16">
        <v>18.3</v>
      </c>
    </row>
    <row r="173" spans="7:7" x14ac:dyDescent="0.25">
      <c r="G173" s="16">
        <v>18.399999999999999</v>
      </c>
    </row>
    <row r="174" spans="7:7" x14ac:dyDescent="0.25">
      <c r="G174" s="16">
        <v>18.5</v>
      </c>
    </row>
    <row r="175" spans="7:7" x14ac:dyDescent="0.25">
      <c r="G175" s="16">
        <v>18.600000000000001</v>
      </c>
    </row>
    <row r="176" spans="7:7" x14ac:dyDescent="0.25">
      <c r="G176" s="16">
        <v>18.7</v>
      </c>
    </row>
    <row r="177" spans="7:7" x14ac:dyDescent="0.25">
      <c r="G177" s="16">
        <v>18.8</v>
      </c>
    </row>
    <row r="178" spans="7:7" x14ac:dyDescent="0.25">
      <c r="G178" s="16">
        <v>18.899999999999999</v>
      </c>
    </row>
    <row r="179" spans="7:7" x14ac:dyDescent="0.25">
      <c r="G179" s="16">
        <v>19</v>
      </c>
    </row>
    <row r="180" spans="7:7" x14ac:dyDescent="0.25">
      <c r="G180" s="16">
        <v>19.100000000000001</v>
      </c>
    </row>
    <row r="181" spans="7:7" x14ac:dyDescent="0.25">
      <c r="G181" s="16">
        <v>19.2</v>
      </c>
    </row>
    <row r="182" spans="7:7" x14ac:dyDescent="0.25">
      <c r="G182" s="16">
        <v>19.3</v>
      </c>
    </row>
    <row r="183" spans="7:7" x14ac:dyDescent="0.25">
      <c r="G183" s="16">
        <v>19.399999999999999</v>
      </c>
    </row>
    <row r="184" spans="7:7" x14ac:dyDescent="0.25">
      <c r="G184" s="16">
        <v>19.5</v>
      </c>
    </row>
    <row r="185" spans="7:7" x14ac:dyDescent="0.25">
      <c r="G185" s="16">
        <v>19.600000000000001</v>
      </c>
    </row>
    <row r="186" spans="7:7" x14ac:dyDescent="0.25">
      <c r="G186" s="16">
        <v>19.7</v>
      </c>
    </row>
    <row r="187" spans="7:7" x14ac:dyDescent="0.25">
      <c r="G187" s="16">
        <v>19.8</v>
      </c>
    </row>
    <row r="188" spans="7:7" x14ac:dyDescent="0.25">
      <c r="G188" s="16">
        <v>19.899999999999999</v>
      </c>
    </row>
    <row r="189" spans="7:7" x14ac:dyDescent="0.25">
      <c r="G189" s="16">
        <v>20</v>
      </c>
    </row>
  </sheetData>
  <dataValidations count="2">
    <dataValidation type="list" allowBlank="1" showInputMessage="1" showErrorMessage="1" sqref="C4:C14">
      <formula1>$I$4:$I$42</formula1>
    </dataValidation>
    <dataValidation type="list" allowBlank="1" showInputMessage="1" showErrorMessage="1" sqref="D4:D14">
      <formula1>$G$4:$G$189</formula1>
    </dataValidation>
  </dataValidations>
  <pageMargins left="0.7" right="0.7" top="0.75" bottom="0.75" header="0.3" footer="0.3"/>
  <tableParts count="3">
    <tablePart r:id="rId1"/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6</vt:i4>
      </vt:variant>
    </vt:vector>
  </HeadingPairs>
  <TitlesOfParts>
    <vt:vector size="11" baseType="lpstr">
      <vt:lpstr>Main_Page</vt:lpstr>
      <vt:lpstr>TCD</vt:lpstr>
      <vt:lpstr>Data</vt:lpstr>
      <vt:lpstr>Fiche_Bobine</vt:lpstr>
      <vt:lpstr>Caractèristique_Bobine</vt:lpstr>
      <vt:lpstr>E_S</vt:lpstr>
      <vt:lpstr>Epaisseurs</vt:lpstr>
      <vt:lpstr>Num_B</vt:lpstr>
      <vt:lpstr>Num_C</vt:lpstr>
      <vt:lpstr>NV_Stock</vt:lpstr>
      <vt:lpstr>Poids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Ash_Corp</dc:creator>
  <cp:lastModifiedBy>William SZUMNY</cp:lastModifiedBy>
  <dcterms:created xsi:type="dcterms:W3CDTF">2018-12-02T07:56:28Z</dcterms:created>
  <dcterms:modified xsi:type="dcterms:W3CDTF">2018-12-04T15:19:10Z</dcterms:modified>
</cp:coreProperties>
</file>