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30" windowWidth="20730" windowHeight="11700"/>
  </bookViews>
  <sheets>
    <sheet name="TCD" sheetId="9" r:id="rId1"/>
    <sheet name="Graphique" sheetId="12" r:id="rId2"/>
    <sheet name="données" sheetId="1" r:id="rId3"/>
    <sheet name="Visuel" sheetId="2" r:id="rId4"/>
    <sheet name="Fiabilité" sheetId="19" r:id="rId5"/>
    <sheet name="Détail" sheetId="3" r:id="rId6"/>
    <sheet name="Article" sheetId="6" r:id="rId7"/>
    <sheet name="TCD bis" sheetId="11" r:id="rId8"/>
    <sheet name="Import ventes BO" sheetId="13" r:id="rId9"/>
  </sheets>
  <definedNames>
    <definedName name="_xlnm._FilterDatabase" localSheetId="6" hidden="1">Article!$A$1:$Q$372</definedName>
    <definedName name="_xlnm._FilterDatabase" localSheetId="2" hidden="1">données!$A$1:$AK$28</definedName>
    <definedName name="_xlnm._FilterDatabase" localSheetId="8" hidden="1">'Import ventes BO'!$A$1:$N$130</definedName>
    <definedName name="_xlnm._FilterDatabase" localSheetId="3" hidden="1">Visuel!$A$3:$M$3</definedName>
    <definedName name="Client">Détail!$J$4:$J$19</definedName>
    <definedName name="Mois">Détail!$E$4:$E$15</definedName>
    <definedName name="Produit">Détail!$F$4:$F$6</definedName>
    <definedName name="Source">Détail!$H$4:$H$5</definedName>
    <definedName name="statut">Détail!$A$4:$A$6</definedName>
  </definedNames>
  <calcPr calcId="145621" concurrentCalc="0" concurrentManualCount="2"/>
  <pivotCaches>
    <pivotCache cacheId="10" r:id="rId10"/>
  </pivotCaches>
</workbook>
</file>

<file path=xl/calcChain.xml><?xml version="1.0" encoding="utf-8"?>
<calcChain xmlns="http://schemas.openxmlformats.org/spreadsheetml/2006/main">
  <c r="AC2" i="1" l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W2" i="1"/>
  <c r="W3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F3" i="13"/>
  <c r="F4" i="13"/>
  <c r="F5" i="13"/>
  <c r="F6" i="13"/>
  <c r="F7" i="13"/>
  <c r="F8" i="13"/>
  <c r="F9" i="13"/>
  <c r="F85" i="13"/>
  <c r="F11" i="13"/>
  <c r="F12" i="13"/>
  <c r="F13" i="13"/>
  <c r="F14" i="13"/>
  <c r="F15" i="13"/>
  <c r="F16" i="13"/>
  <c r="F17" i="13"/>
  <c r="F18" i="13"/>
  <c r="F28" i="13"/>
  <c r="F20" i="13"/>
  <c r="F21" i="13"/>
  <c r="F22" i="13"/>
  <c r="F23" i="13"/>
  <c r="F24" i="13"/>
  <c r="F25" i="13"/>
  <c r="F26" i="13"/>
  <c r="F27" i="13"/>
  <c r="F49" i="13"/>
  <c r="F29" i="13"/>
  <c r="F30" i="13"/>
  <c r="F31" i="13"/>
  <c r="F32" i="13"/>
  <c r="F33" i="13"/>
  <c r="F34" i="13"/>
  <c r="F35" i="13"/>
  <c r="F36" i="13"/>
  <c r="F67" i="13"/>
  <c r="F38" i="13"/>
  <c r="F39" i="13"/>
  <c r="F40" i="13"/>
  <c r="F41" i="13"/>
  <c r="F42" i="13"/>
  <c r="F43" i="13"/>
  <c r="F44" i="13"/>
  <c r="F45" i="13"/>
  <c r="F46" i="13"/>
  <c r="F47" i="13"/>
  <c r="F48" i="13"/>
  <c r="F37" i="13"/>
  <c r="F50" i="13"/>
  <c r="F51" i="13"/>
  <c r="F52" i="13"/>
  <c r="F53" i="13"/>
  <c r="F54" i="13"/>
  <c r="F55" i="13"/>
  <c r="F56" i="13"/>
  <c r="F57" i="13"/>
  <c r="F94" i="13"/>
  <c r="F59" i="13"/>
  <c r="F60" i="13"/>
  <c r="F61" i="13"/>
  <c r="F62" i="13"/>
  <c r="F63" i="13"/>
  <c r="F64" i="13"/>
  <c r="F65" i="13"/>
  <c r="F66" i="13"/>
  <c r="F58" i="13"/>
  <c r="F68" i="13"/>
  <c r="F69" i="13"/>
  <c r="F70" i="13"/>
  <c r="F71" i="13"/>
  <c r="F72" i="13"/>
  <c r="F73" i="13"/>
  <c r="F74" i="13"/>
  <c r="F75" i="13"/>
  <c r="F10" i="13"/>
  <c r="F77" i="13"/>
  <c r="F78" i="13"/>
  <c r="F79" i="13"/>
  <c r="F80" i="13"/>
  <c r="F81" i="13"/>
  <c r="F82" i="13"/>
  <c r="F83" i="13"/>
  <c r="F84" i="13"/>
  <c r="F76" i="13"/>
  <c r="F86" i="13"/>
  <c r="F87" i="13"/>
  <c r="F88" i="13"/>
  <c r="F89" i="13"/>
  <c r="F90" i="13"/>
  <c r="F91" i="13"/>
  <c r="F92" i="13"/>
  <c r="F93" i="13"/>
  <c r="F112" i="13"/>
  <c r="F95" i="13"/>
  <c r="F96" i="13"/>
  <c r="F97" i="13"/>
  <c r="F98" i="13"/>
  <c r="F99" i="13"/>
  <c r="F100" i="13"/>
  <c r="F101" i="13"/>
  <c r="F102" i="13"/>
  <c r="F103" i="13"/>
  <c r="F104" i="13"/>
  <c r="F105" i="13"/>
  <c r="F106" i="13"/>
  <c r="F107" i="13"/>
  <c r="F108" i="13"/>
  <c r="F109" i="13"/>
  <c r="F110" i="13"/>
  <c r="F111" i="13"/>
  <c r="F19" i="13"/>
  <c r="F113" i="13"/>
  <c r="F114" i="13"/>
  <c r="F115" i="13"/>
  <c r="F116" i="13"/>
  <c r="F117" i="13"/>
  <c r="F118" i="13"/>
  <c r="F119" i="13"/>
  <c r="F120" i="13"/>
  <c r="F130" i="13"/>
  <c r="F122" i="13"/>
  <c r="F123" i="13"/>
  <c r="F124" i="13"/>
  <c r="F125" i="13"/>
  <c r="F126" i="13"/>
  <c r="F127" i="13"/>
  <c r="F128" i="13"/>
  <c r="F129" i="13"/>
  <c r="F121" i="13"/>
  <c r="F2" i="13"/>
  <c r="X3" i="1"/>
  <c r="AB3" i="1"/>
  <c r="G3" i="13"/>
  <c r="I3" i="13"/>
  <c r="N3" i="13"/>
  <c r="G12" i="13"/>
  <c r="I12" i="13"/>
  <c r="N12" i="13"/>
  <c r="G21" i="13"/>
  <c r="I21" i="13"/>
  <c r="N21" i="13"/>
  <c r="G30" i="13"/>
  <c r="I30" i="13"/>
  <c r="N30" i="13"/>
  <c r="M2" i="13"/>
  <c r="M3" i="13"/>
  <c r="M4" i="13"/>
  <c r="M5" i="13"/>
  <c r="M6" i="13"/>
  <c r="M7" i="13"/>
  <c r="M8" i="13"/>
  <c r="M9" i="13"/>
  <c r="M85" i="13"/>
  <c r="M11" i="13"/>
  <c r="M12" i="13"/>
  <c r="M13" i="13"/>
  <c r="M14" i="13"/>
  <c r="M15" i="13"/>
  <c r="M16" i="13"/>
  <c r="M17" i="13"/>
  <c r="M18" i="13"/>
  <c r="M28" i="13"/>
  <c r="M20" i="13"/>
  <c r="M21" i="13"/>
  <c r="M22" i="13"/>
  <c r="M23" i="13"/>
  <c r="M24" i="13"/>
  <c r="M25" i="13"/>
  <c r="M26" i="13"/>
  <c r="M27" i="13"/>
  <c r="M49" i="13"/>
  <c r="M29" i="13"/>
  <c r="M30" i="13"/>
  <c r="M31" i="13"/>
  <c r="M32" i="13"/>
  <c r="M33" i="13"/>
  <c r="M34" i="13"/>
  <c r="M35" i="13"/>
  <c r="M36" i="13"/>
  <c r="M67" i="13"/>
  <c r="M38" i="13"/>
  <c r="M39" i="13"/>
  <c r="M40" i="13"/>
  <c r="M41" i="13"/>
  <c r="M42" i="13"/>
  <c r="M43" i="13"/>
  <c r="M44" i="13"/>
  <c r="M45" i="13"/>
  <c r="M46" i="13"/>
  <c r="M47" i="13"/>
  <c r="M48" i="13"/>
  <c r="M37" i="13"/>
  <c r="M50" i="13"/>
  <c r="M51" i="13"/>
  <c r="M52" i="13"/>
  <c r="M53" i="13"/>
  <c r="M54" i="13"/>
  <c r="M55" i="13"/>
  <c r="M56" i="13"/>
  <c r="M57" i="13"/>
  <c r="M94" i="13"/>
  <c r="M59" i="13"/>
  <c r="M60" i="13"/>
  <c r="M61" i="13"/>
  <c r="M62" i="13"/>
  <c r="M63" i="13"/>
  <c r="M64" i="13"/>
  <c r="M65" i="13"/>
  <c r="M66" i="13"/>
  <c r="M58" i="13"/>
  <c r="M68" i="13"/>
  <c r="M69" i="13"/>
  <c r="M70" i="13"/>
  <c r="M71" i="13"/>
  <c r="M72" i="13"/>
  <c r="M73" i="13"/>
  <c r="M74" i="13"/>
  <c r="M75" i="13"/>
  <c r="M10" i="13"/>
  <c r="M77" i="13"/>
  <c r="M78" i="13"/>
  <c r="M79" i="13"/>
  <c r="M80" i="13"/>
  <c r="M81" i="13"/>
  <c r="M82" i="13"/>
  <c r="M83" i="13"/>
  <c r="M84" i="13"/>
  <c r="M76" i="13"/>
  <c r="M86" i="13"/>
  <c r="M87" i="13"/>
  <c r="M88" i="13"/>
  <c r="M89" i="13"/>
  <c r="M90" i="13"/>
  <c r="M91" i="13"/>
  <c r="M92" i="13"/>
  <c r="M93" i="13"/>
  <c r="M112" i="13"/>
  <c r="M95" i="13"/>
  <c r="M96" i="13"/>
  <c r="M97" i="13"/>
  <c r="M98" i="13"/>
  <c r="M99" i="13"/>
  <c r="M100" i="13"/>
  <c r="M101" i="13"/>
  <c r="M102" i="13"/>
  <c r="M103" i="13"/>
  <c r="M104" i="13"/>
  <c r="M105" i="13"/>
  <c r="M106" i="13"/>
  <c r="M107" i="13"/>
  <c r="M108" i="13"/>
  <c r="M109" i="13"/>
  <c r="M110" i="13"/>
  <c r="M111" i="13"/>
  <c r="M19" i="13"/>
  <c r="M113" i="13"/>
  <c r="M114" i="13"/>
  <c r="M115" i="13"/>
  <c r="M116" i="13"/>
  <c r="M117" i="13"/>
  <c r="M118" i="13"/>
  <c r="M119" i="13"/>
  <c r="M120" i="13"/>
  <c r="M130" i="13"/>
  <c r="M122" i="13"/>
  <c r="M123" i="13"/>
  <c r="M124" i="13"/>
  <c r="M125" i="13"/>
  <c r="M126" i="13"/>
  <c r="M127" i="13"/>
  <c r="M128" i="13"/>
  <c r="M129" i="13"/>
  <c r="M121" i="13"/>
  <c r="G2" i="13"/>
  <c r="I2" i="13"/>
  <c r="N2" i="13"/>
  <c r="G4" i="13"/>
  <c r="I4" i="13"/>
  <c r="N4" i="13"/>
  <c r="G5" i="13"/>
  <c r="I5" i="13"/>
  <c r="N5" i="13"/>
  <c r="G6" i="13"/>
  <c r="I6" i="13"/>
  <c r="N6" i="13"/>
  <c r="G7" i="13"/>
  <c r="I7" i="13"/>
  <c r="N7" i="13"/>
  <c r="G8" i="13"/>
  <c r="I8" i="13"/>
  <c r="N8" i="13"/>
  <c r="G9" i="13"/>
  <c r="I9" i="13"/>
  <c r="N9" i="13"/>
  <c r="G85" i="13"/>
  <c r="I85" i="13"/>
  <c r="N85" i="13"/>
  <c r="G11" i="13"/>
  <c r="I11" i="13"/>
  <c r="N11" i="13"/>
  <c r="G13" i="13"/>
  <c r="I13" i="13"/>
  <c r="N13" i="13"/>
  <c r="G14" i="13"/>
  <c r="I14" i="13"/>
  <c r="N14" i="13"/>
  <c r="G15" i="13"/>
  <c r="I15" i="13"/>
  <c r="N15" i="13"/>
  <c r="G16" i="13"/>
  <c r="I16" i="13"/>
  <c r="N16" i="13"/>
  <c r="G17" i="13"/>
  <c r="I17" i="13"/>
  <c r="N17" i="13"/>
  <c r="G18" i="13"/>
  <c r="I18" i="13"/>
  <c r="N18" i="13"/>
  <c r="G28" i="13"/>
  <c r="I28" i="13"/>
  <c r="N28" i="13"/>
  <c r="G20" i="13"/>
  <c r="I20" i="13"/>
  <c r="N20" i="13"/>
  <c r="G22" i="13"/>
  <c r="I22" i="13"/>
  <c r="N22" i="13"/>
  <c r="G23" i="13"/>
  <c r="I23" i="13"/>
  <c r="N23" i="13"/>
  <c r="G24" i="13"/>
  <c r="I24" i="13"/>
  <c r="N24" i="13"/>
  <c r="G25" i="13"/>
  <c r="I25" i="13"/>
  <c r="N25" i="13"/>
  <c r="G26" i="13"/>
  <c r="I26" i="13"/>
  <c r="N26" i="13"/>
  <c r="G27" i="13"/>
  <c r="I27" i="13"/>
  <c r="N27" i="13"/>
  <c r="G49" i="13"/>
  <c r="I49" i="13"/>
  <c r="N49" i="13"/>
  <c r="G29" i="13"/>
  <c r="I29" i="13"/>
  <c r="N29" i="13"/>
  <c r="G31" i="13"/>
  <c r="I31" i="13"/>
  <c r="N31" i="13"/>
  <c r="G32" i="13"/>
  <c r="I32" i="13"/>
  <c r="N32" i="13"/>
  <c r="G33" i="13"/>
  <c r="I33" i="13"/>
  <c r="N33" i="13"/>
  <c r="G34" i="13"/>
  <c r="I34" i="13"/>
  <c r="N34" i="13"/>
  <c r="G35" i="13"/>
  <c r="I35" i="13"/>
  <c r="N35" i="13"/>
  <c r="G36" i="13"/>
  <c r="I36" i="13"/>
  <c r="N36" i="13"/>
  <c r="G67" i="13"/>
  <c r="I67" i="13"/>
  <c r="N67" i="13"/>
  <c r="G38" i="13"/>
  <c r="I38" i="13"/>
  <c r="N38" i="13"/>
  <c r="G39" i="13"/>
  <c r="I39" i="13"/>
  <c r="N39" i="13"/>
  <c r="G40" i="13"/>
  <c r="I40" i="13"/>
  <c r="N40" i="13"/>
  <c r="G41" i="13"/>
  <c r="I41" i="13"/>
  <c r="N41" i="13"/>
  <c r="G42" i="13"/>
  <c r="I42" i="13"/>
  <c r="N42" i="13"/>
  <c r="G43" i="13"/>
  <c r="I43" i="13"/>
  <c r="N43" i="13"/>
  <c r="G44" i="13"/>
  <c r="I44" i="13"/>
  <c r="N44" i="13"/>
  <c r="G45" i="13"/>
  <c r="I45" i="13"/>
  <c r="N45" i="13"/>
  <c r="G46" i="13"/>
  <c r="I46" i="13"/>
  <c r="N46" i="13"/>
  <c r="G47" i="13"/>
  <c r="I47" i="13"/>
  <c r="N47" i="13"/>
  <c r="G48" i="13"/>
  <c r="I48" i="13"/>
  <c r="N48" i="13"/>
  <c r="G37" i="13"/>
  <c r="I37" i="13"/>
  <c r="N37" i="13"/>
  <c r="G50" i="13"/>
  <c r="I50" i="13"/>
  <c r="N50" i="13"/>
  <c r="G51" i="13"/>
  <c r="I51" i="13"/>
  <c r="N51" i="13"/>
  <c r="G52" i="13"/>
  <c r="I52" i="13"/>
  <c r="N52" i="13"/>
  <c r="G53" i="13"/>
  <c r="I53" i="13"/>
  <c r="N53" i="13"/>
  <c r="G54" i="13"/>
  <c r="I54" i="13"/>
  <c r="N54" i="13"/>
  <c r="G55" i="13"/>
  <c r="I55" i="13"/>
  <c r="N55" i="13"/>
  <c r="G56" i="13"/>
  <c r="I56" i="13"/>
  <c r="N56" i="13"/>
  <c r="G57" i="13"/>
  <c r="I57" i="13"/>
  <c r="N57" i="13"/>
  <c r="G94" i="13"/>
  <c r="I94" i="13"/>
  <c r="N94" i="13"/>
  <c r="G59" i="13"/>
  <c r="I59" i="13"/>
  <c r="N59" i="13"/>
  <c r="G60" i="13"/>
  <c r="I60" i="13"/>
  <c r="N60" i="13"/>
  <c r="G61" i="13"/>
  <c r="I61" i="13"/>
  <c r="N61" i="13"/>
  <c r="G62" i="13"/>
  <c r="I62" i="13"/>
  <c r="N62" i="13"/>
  <c r="G63" i="13"/>
  <c r="I63" i="13"/>
  <c r="N63" i="13"/>
  <c r="G64" i="13"/>
  <c r="I64" i="13"/>
  <c r="N64" i="13"/>
  <c r="G65" i="13"/>
  <c r="I65" i="13"/>
  <c r="N65" i="13"/>
  <c r="G66" i="13"/>
  <c r="I66" i="13"/>
  <c r="N66" i="13"/>
  <c r="G58" i="13"/>
  <c r="I58" i="13"/>
  <c r="N58" i="13"/>
  <c r="G68" i="13"/>
  <c r="I68" i="13"/>
  <c r="N68" i="13"/>
  <c r="G69" i="13"/>
  <c r="I69" i="13"/>
  <c r="N69" i="13"/>
  <c r="G70" i="13"/>
  <c r="I70" i="13"/>
  <c r="N70" i="13"/>
  <c r="G71" i="13"/>
  <c r="I71" i="13"/>
  <c r="N71" i="13"/>
  <c r="G72" i="13"/>
  <c r="I72" i="13"/>
  <c r="N72" i="13"/>
  <c r="G73" i="13"/>
  <c r="I73" i="13"/>
  <c r="N73" i="13"/>
  <c r="G74" i="13"/>
  <c r="I74" i="13"/>
  <c r="N74" i="13"/>
  <c r="G75" i="13"/>
  <c r="I75" i="13"/>
  <c r="N75" i="13"/>
  <c r="G10" i="13"/>
  <c r="I10" i="13"/>
  <c r="N10" i="13"/>
  <c r="G77" i="13"/>
  <c r="I77" i="13"/>
  <c r="N77" i="13"/>
  <c r="G78" i="13"/>
  <c r="I78" i="13"/>
  <c r="N78" i="13"/>
  <c r="G79" i="13"/>
  <c r="I79" i="13"/>
  <c r="N79" i="13"/>
  <c r="G80" i="13"/>
  <c r="I80" i="13"/>
  <c r="N80" i="13"/>
  <c r="G81" i="13"/>
  <c r="I81" i="13"/>
  <c r="N81" i="13"/>
  <c r="G82" i="13"/>
  <c r="I82" i="13"/>
  <c r="N82" i="13"/>
  <c r="G83" i="13"/>
  <c r="I83" i="13"/>
  <c r="N83" i="13"/>
  <c r="G84" i="13"/>
  <c r="I84" i="13"/>
  <c r="N84" i="13"/>
  <c r="G76" i="13"/>
  <c r="I76" i="13"/>
  <c r="N76" i="13"/>
  <c r="G86" i="13"/>
  <c r="I86" i="13"/>
  <c r="N86" i="13"/>
  <c r="G87" i="13"/>
  <c r="I87" i="13"/>
  <c r="N87" i="13"/>
  <c r="G88" i="13"/>
  <c r="I88" i="13"/>
  <c r="N88" i="13"/>
  <c r="G89" i="13"/>
  <c r="I89" i="13"/>
  <c r="N89" i="13"/>
  <c r="G90" i="13"/>
  <c r="I90" i="13"/>
  <c r="N90" i="13"/>
  <c r="G91" i="13"/>
  <c r="I91" i="13"/>
  <c r="N91" i="13"/>
  <c r="G92" i="13"/>
  <c r="I92" i="13"/>
  <c r="N92" i="13"/>
  <c r="G93" i="13"/>
  <c r="I93" i="13"/>
  <c r="N93" i="13"/>
  <c r="G112" i="13"/>
  <c r="I112" i="13"/>
  <c r="N112" i="13"/>
  <c r="G95" i="13"/>
  <c r="I95" i="13"/>
  <c r="N95" i="13"/>
  <c r="G96" i="13"/>
  <c r="I96" i="13"/>
  <c r="N96" i="13"/>
  <c r="G97" i="13"/>
  <c r="I97" i="13"/>
  <c r="N97" i="13"/>
  <c r="G98" i="13"/>
  <c r="I98" i="13"/>
  <c r="N98" i="13"/>
  <c r="G99" i="13"/>
  <c r="I99" i="13"/>
  <c r="N99" i="13"/>
  <c r="G100" i="13"/>
  <c r="I100" i="13"/>
  <c r="N100" i="13"/>
  <c r="G101" i="13"/>
  <c r="I101" i="13"/>
  <c r="N101" i="13"/>
  <c r="G102" i="13"/>
  <c r="I102" i="13"/>
  <c r="N102" i="13"/>
  <c r="G103" i="13"/>
  <c r="I103" i="13"/>
  <c r="N103" i="13"/>
  <c r="G104" i="13"/>
  <c r="I104" i="13"/>
  <c r="N104" i="13"/>
  <c r="G105" i="13"/>
  <c r="I105" i="13"/>
  <c r="N105" i="13"/>
  <c r="G106" i="13"/>
  <c r="I106" i="13"/>
  <c r="N106" i="13"/>
  <c r="G107" i="13"/>
  <c r="I107" i="13"/>
  <c r="N107" i="13"/>
  <c r="G108" i="13"/>
  <c r="I108" i="13"/>
  <c r="N108" i="13"/>
  <c r="G109" i="13"/>
  <c r="I109" i="13"/>
  <c r="N109" i="13"/>
  <c r="G110" i="13"/>
  <c r="I110" i="13"/>
  <c r="N110" i="13"/>
  <c r="G111" i="13"/>
  <c r="I111" i="13"/>
  <c r="N111" i="13"/>
  <c r="G19" i="13"/>
  <c r="I19" i="13"/>
  <c r="N19" i="13"/>
  <c r="G113" i="13"/>
  <c r="I113" i="13"/>
  <c r="N113" i="13"/>
  <c r="G114" i="13"/>
  <c r="I114" i="13"/>
  <c r="N114" i="13"/>
  <c r="G115" i="13"/>
  <c r="I115" i="13"/>
  <c r="N115" i="13"/>
  <c r="G116" i="13"/>
  <c r="I116" i="13"/>
  <c r="N116" i="13"/>
  <c r="G117" i="13"/>
  <c r="I117" i="13"/>
  <c r="N117" i="13"/>
  <c r="G118" i="13"/>
  <c r="I118" i="13"/>
  <c r="N118" i="13"/>
  <c r="G119" i="13"/>
  <c r="I119" i="13"/>
  <c r="N119" i="13"/>
  <c r="G120" i="13"/>
  <c r="I120" i="13"/>
  <c r="N120" i="13"/>
  <c r="G130" i="13"/>
  <c r="I130" i="13"/>
  <c r="N130" i="13"/>
  <c r="G122" i="13"/>
  <c r="I122" i="13"/>
  <c r="N122" i="13"/>
  <c r="G123" i="13"/>
  <c r="I123" i="13"/>
  <c r="N123" i="13"/>
  <c r="G124" i="13"/>
  <c r="I124" i="13"/>
  <c r="N124" i="13"/>
  <c r="G125" i="13"/>
  <c r="I125" i="13"/>
  <c r="N125" i="13"/>
  <c r="G126" i="13"/>
  <c r="I126" i="13"/>
  <c r="N126" i="13"/>
  <c r="G127" i="13"/>
  <c r="I127" i="13"/>
  <c r="N127" i="13"/>
  <c r="G128" i="13"/>
  <c r="I128" i="13"/>
  <c r="N128" i="13"/>
  <c r="G129" i="13"/>
  <c r="I129" i="13"/>
  <c r="N129" i="13"/>
  <c r="G121" i="13"/>
  <c r="I121" i="13"/>
  <c r="N121" i="13"/>
  <c r="U3" i="1"/>
  <c r="X4" i="1"/>
  <c r="AB4" i="1"/>
  <c r="U4" i="1"/>
  <c r="X5" i="1"/>
  <c r="AB5" i="1"/>
  <c r="U5" i="1"/>
  <c r="X6" i="1"/>
  <c r="AB6" i="1"/>
  <c r="U6" i="1"/>
  <c r="X7" i="1"/>
  <c r="AB7" i="1"/>
  <c r="U7" i="1"/>
  <c r="X8" i="1"/>
  <c r="AB8" i="1"/>
  <c r="U8" i="1"/>
  <c r="X9" i="1"/>
  <c r="AB9" i="1"/>
  <c r="U9" i="1"/>
  <c r="X10" i="1"/>
  <c r="AB10" i="1"/>
  <c r="U10" i="1"/>
  <c r="X11" i="1"/>
  <c r="AB11" i="1"/>
  <c r="U11" i="1"/>
  <c r="X12" i="1"/>
  <c r="AB12" i="1"/>
  <c r="U12" i="1"/>
  <c r="X13" i="1"/>
  <c r="AB13" i="1"/>
  <c r="U13" i="1"/>
  <c r="X14" i="1"/>
  <c r="AB14" i="1"/>
  <c r="U14" i="1"/>
  <c r="X15" i="1"/>
  <c r="AB15" i="1"/>
  <c r="U15" i="1"/>
  <c r="X16" i="1"/>
  <c r="AB16" i="1"/>
  <c r="U16" i="1"/>
  <c r="X17" i="1"/>
  <c r="AB17" i="1"/>
  <c r="U17" i="1"/>
  <c r="X18" i="1"/>
  <c r="AB18" i="1"/>
  <c r="U18" i="1"/>
  <c r="X19" i="1"/>
  <c r="AB19" i="1"/>
  <c r="U19" i="1"/>
  <c r="X20" i="1"/>
  <c r="AB20" i="1"/>
  <c r="U20" i="1"/>
  <c r="X21" i="1"/>
  <c r="AB21" i="1"/>
  <c r="U21" i="1"/>
  <c r="X22" i="1"/>
  <c r="AB22" i="1"/>
  <c r="U22" i="1"/>
  <c r="X23" i="1"/>
  <c r="AB23" i="1"/>
  <c r="U23" i="1"/>
  <c r="X24" i="1"/>
  <c r="AB24" i="1"/>
  <c r="U24" i="1"/>
  <c r="X25" i="1"/>
  <c r="AB25" i="1"/>
  <c r="U25" i="1"/>
  <c r="X26" i="1"/>
  <c r="AB26" i="1"/>
  <c r="U26" i="1"/>
  <c r="X27" i="1"/>
  <c r="AB27" i="1"/>
  <c r="U27" i="1"/>
  <c r="X28" i="1"/>
  <c r="AB28" i="1"/>
  <c r="U28" i="1"/>
  <c r="X2" i="1"/>
  <c r="AB2" i="1"/>
  <c r="U2" i="1"/>
  <c r="H2" i="13"/>
  <c r="J2" i="13"/>
  <c r="H3" i="13"/>
  <c r="J3" i="13"/>
  <c r="H4" i="13"/>
  <c r="J4" i="13"/>
  <c r="H5" i="13"/>
  <c r="J5" i="13"/>
  <c r="K2" i="13"/>
  <c r="L2" i="13"/>
  <c r="K3" i="13"/>
  <c r="L3" i="13"/>
  <c r="K4" i="13"/>
  <c r="L4" i="13"/>
  <c r="K5" i="13"/>
  <c r="L5" i="13"/>
  <c r="H6" i="13"/>
  <c r="J6" i="13"/>
  <c r="K6" i="13"/>
  <c r="L6" i="13"/>
  <c r="H7" i="13"/>
  <c r="J7" i="13"/>
  <c r="K7" i="13"/>
  <c r="L7" i="13"/>
  <c r="H8" i="13"/>
  <c r="J8" i="13"/>
  <c r="K8" i="13"/>
  <c r="L8" i="13"/>
  <c r="H9" i="13"/>
  <c r="J9" i="13"/>
  <c r="K9" i="13"/>
  <c r="L9" i="13"/>
  <c r="H85" i="13"/>
  <c r="J85" i="13"/>
  <c r="K85" i="13"/>
  <c r="L85" i="13"/>
  <c r="H11" i="13"/>
  <c r="J11" i="13"/>
  <c r="K11" i="13"/>
  <c r="L11" i="13"/>
  <c r="H12" i="13"/>
  <c r="J12" i="13"/>
  <c r="K12" i="13"/>
  <c r="L12" i="13"/>
  <c r="H13" i="13"/>
  <c r="J13" i="13"/>
  <c r="K13" i="13"/>
  <c r="L13" i="13"/>
  <c r="H14" i="13"/>
  <c r="J14" i="13"/>
  <c r="K14" i="13"/>
  <c r="L14" i="13"/>
  <c r="H15" i="13"/>
  <c r="J15" i="13"/>
  <c r="K15" i="13"/>
  <c r="L15" i="13"/>
  <c r="H16" i="13"/>
  <c r="J16" i="13"/>
  <c r="K16" i="13"/>
  <c r="L16" i="13"/>
  <c r="H17" i="13"/>
  <c r="J17" i="13"/>
  <c r="K17" i="13"/>
  <c r="L17" i="13"/>
  <c r="H18" i="13"/>
  <c r="J18" i="13"/>
  <c r="K18" i="13"/>
  <c r="L18" i="13"/>
  <c r="H28" i="13"/>
  <c r="J28" i="13"/>
  <c r="K28" i="13"/>
  <c r="L28" i="13"/>
  <c r="H20" i="13"/>
  <c r="J20" i="13"/>
  <c r="K20" i="13"/>
  <c r="L20" i="13"/>
  <c r="H21" i="13"/>
  <c r="J21" i="13"/>
  <c r="K21" i="13"/>
  <c r="L21" i="13"/>
  <c r="H22" i="13"/>
  <c r="J22" i="13"/>
  <c r="K22" i="13"/>
  <c r="L22" i="13"/>
  <c r="H23" i="13"/>
  <c r="J23" i="13"/>
  <c r="K23" i="13"/>
  <c r="L23" i="13"/>
  <c r="H24" i="13"/>
  <c r="J24" i="13"/>
  <c r="K24" i="13"/>
  <c r="L24" i="13"/>
  <c r="H25" i="13"/>
  <c r="J25" i="13"/>
  <c r="K25" i="13"/>
  <c r="L25" i="13"/>
  <c r="H26" i="13"/>
  <c r="J26" i="13"/>
  <c r="K26" i="13"/>
  <c r="L26" i="13"/>
  <c r="H27" i="13"/>
  <c r="J27" i="13"/>
  <c r="K27" i="13"/>
  <c r="L27" i="13"/>
  <c r="H49" i="13"/>
  <c r="J49" i="13"/>
  <c r="K49" i="13"/>
  <c r="L49" i="13"/>
  <c r="H29" i="13"/>
  <c r="J29" i="13"/>
  <c r="K29" i="13"/>
  <c r="L29" i="13"/>
  <c r="H30" i="13"/>
  <c r="J30" i="13"/>
  <c r="K30" i="13"/>
  <c r="L30" i="13"/>
  <c r="H31" i="13"/>
  <c r="J31" i="13"/>
  <c r="K31" i="13"/>
  <c r="L31" i="13"/>
  <c r="H32" i="13"/>
  <c r="J32" i="13"/>
  <c r="K32" i="13"/>
  <c r="L32" i="13"/>
  <c r="H33" i="13"/>
  <c r="J33" i="13"/>
  <c r="K33" i="13"/>
  <c r="L33" i="13"/>
  <c r="H34" i="13"/>
  <c r="J34" i="13"/>
  <c r="K34" i="13"/>
  <c r="L34" i="13"/>
  <c r="H35" i="13"/>
  <c r="J35" i="13"/>
  <c r="K35" i="13"/>
  <c r="L35" i="13"/>
  <c r="H36" i="13"/>
  <c r="J36" i="13"/>
  <c r="K36" i="13"/>
  <c r="L36" i="13"/>
  <c r="H67" i="13"/>
  <c r="J67" i="13"/>
  <c r="K67" i="13"/>
  <c r="L67" i="13"/>
  <c r="H38" i="13"/>
  <c r="J38" i="13"/>
  <c r="K38" i="13"/>
  <c r="L38" i="13"/>
  <c r="H39" i="13"/>
  <c r="J39" i="13"/>
  <c r="K39" i="13"/>
  <c r="L39" i="13"/>
  <c r="H40" i="13"/>
  <c r="J40" i="13"/>
  <c r="K40" i="13"/>
  <c r="L40" i="13"/>
  <c r="H41" i="13"/>
  <c r="J41" i="13"/>
  <c r="K41" i="13"/>
  <c r="L41" i="13"/>
  <c r="H42" i="13"/>
  <c r="J42" i="13"/>
  <c r="K42" i="13"/>
  <c r="L42" i="13"/>
  <c r="H43" i="13"/>
  <c r="J43" i="13"/>
  <c r="K43" i="13"/>
  <c r="L43" i="13"/>
  <c r="H44" i="13"/>
  <c r="J44" i="13"/>
  <c r="K44" i="13"/>
  <c r="L44" i="13"/>
  <c r="H45" i="13"/>
  <c r="J45" i="13"/>
  <c r="K45" i="13"/>
  <c r="L45" i="13"/>
  <c r="H46" i="13"/>
  <c r="J46" i="13"/>
  <c r="K46" i="13"/>
  <c r="L46" i="13"/>
  <c r="H47" i="13"/>
  <c r="J47" i="13"/>
  <c r="K47" i="13"/>
  <c r="L47" i="13"/>
  <c r="H48" i="13"/>
  <c r="J48" i="13"/>
  <c r="K48" i="13"/>
  <c r="L48" i="13"/>
  <c r="H37" i="13"/>
  <c r="J37" i="13"/>
  <c r="K37" i="13"/>
  <c r="L37" i="13"/>
  <c r="H50" i="13"/>
  <c r="J50" i="13"/>
  <c r="K50" i="13"/>
  <c r="L50" i="13"/>
  <c r="H51" i="13"/>
  <c r="J51" i="13"/>
  <c r="K51" i="13"/>
  <c r="L51" i="13"/>
  <c r="H52" i="13"/>
  <c r="J52" i="13"/>
  <c r="K52" i="13"/>
  <c r="L52" i="13"/>
  <c r="H53" i="13"/>
  <c r="J53" i="13"/>
  <c r="K53" i="13"/>
  <c r="L53" i="13"/>
  <c r="H54" i="13"/>
  <c r="J54" i="13"/>
  <c r="K54" i="13"/>
  <c r="L54" i="13"/>
  <c r="H55" i="13"/>
  <c r="J55" i="13"/>
  <c r="K55" i="13"/>
  <c r="L55" i="13"/>
  <c r="H56" i="13"/>
  <c r="J56" i="13"/>
  <c r="K56" i="13"/>
  <c r="L56" i="13"/>
  <c r="H57" i="13"/>
  <c r="J57" i="13"/>
  <c r="K57" i="13"/>
  <c r="L57" i="13"/>
  <c r="H94" i="13"/>
  <c r="J94" i="13"/>
  <c r="K94" i="13"/>
  <c r="L94" i="13"/>
  <c r="H59" i="13"/>
  <c r="J59" i="13"/>
  <c r="K59" i="13"/>
  <c r="L59" i="13"/>
  <c r="H60" i="13"/>
  <c r="J60" i="13"/>
  <c r="K60" i="13"/>
  <c r="L60" i="13"/>
  <c r="H61" i="13"/>
  <c r="J61" i="13"/>
  <c r="K61" i="13"/>
  <c r="L61" i="13"/>
  <c r="H62" i="13"/>
  <c r="J62" i="13"/>
  <c r="K62" i="13"/>
  <c r="L62" i="13"/>
  <c r="H63" i="13"/>
  <c r="J63" i="13"/>
  <c r="K63" i="13"/>
  <c r="L63" i="13"/>
  <c r="H64" i="13"/>
  <c r="J64" i="13"/>
  <c r="K64" i="13"/>
  <c r="L64" i="13"/>
  <c r="H65" i="13"/>
  <c r="J65" i="13"/>
  <c r="K65" i="13"/>
  <c r="L65" i="13"/>
  <c r="H66" i="13"/>
  <c r="J66" i="13"/>
  <c r="K66" i="13"/>
  <c r="L66" i="13"/>
  <c r="H58" i="13"/>
  <c r="J58" i="13"/>
  <c r="K58" i="13"/>
  <c r="L58" i="13"/>
  <c r="H68" i="13"/>
  <c r="J68" i="13"/>
  <c r="K68" i="13"/>
  <c r="L68" i="13"/>
  <c r="H69" i="13"/>
  <c r="J69" i="13"/>
  <c r="K69" i="13"/>
  <c r="L69" i="13"/>
  <c r="H70" i="13"/>
  <c r="J70" i="13"/>
  <c r="K70" i="13"/>
  <c r="L70" i="13"/>
  <c r="H71" i="13"/>
  <c r="J71" i="13"/>
  <c r="K71" i="13"/>
  <c r="L71" i="13"/>
  <c r="H72" i="13"/>
  <c r="J72" i="13"/>
  <c r="K72" i="13"/>
  <c r="L72" i="13"/>
  <c r="H73" i="13"/>
  <c r="J73" i="13"/>
  <c r="K73" i="13"/>
  <c r="L73" i="13"/>
  <c r="H74" i="13"/>
  <c r="J74" i="13"/>
  <c r="K74" i="13"/>
  <c r="L74" i="13"/>
  <c r="H75" i="13"/>
  <c r="J75" i="13"/>
  <c r="K75" i="13"/>
  <c r="L75" i="13"/>
  <c r="H10" i="13"/>
  <c r="J10" i="13"/>
  <c r="K10" i="13"/>
  <c r="L10" i="13"/>
  <c r="H77" i="13"/>
  <c r="J77" i="13"/>
  <c r="K77" i="13"/>
  <c r="L77" i="13"/>
  <c r="H78" i="13"/>
  <c r="J78" i="13"/>
  <c r="K78" i="13"/>
  <c r="L78" i="13"/>
  <c r="H79" i="13"/>
  <c r="J79" i="13"/>
  <c r="K79" i="13"/>
  <c r="L79" i="13"/>
  <c r="H80" i="13"/>
  <c r="J80" i="13"/>
  <c r="K80" i="13"/>
  <c r="L80" i="13"/>
  <c r="H81" i="13"/>
  <c r="J81" i="13"/>
  <c r="K81" i="13"/>
  <c r="L81" i="13"/>
  <c r="H82" i="13"/>
  <c r="J82" i="13"/>
  <c r="K82" i="13"/>
  <c r="L82" i="13"/>
  <c r="H83" i="13"/>
  <c r="J83" i="13"/>
  <c r="K83" i="13"/>
  <c r="L83" i="13"/>
  <c r="H84" i="13"/>
  <c r="J84" i="13"/>
  <c r="K84" i="13"/>
  <c r="L84" i="13"/>
  <c r="H76" i="13"/>
  <c r="J76" i="13"/>
  <c r="K76" i="13"/>
  <c r="L76" i="13"/>
  <c r="H86" i="13"/>
  <c r="J86" i="13"/>
  <c r="K86" i="13"/>
  <c r="L86" i="13"/>
  <c r="H87" i="13"/>
  <c r="J87" i="13"/>
  <c r="K87" i="13"/>
  <c r="L87" i="13"/>
  <c r="H88" i="13"/>
  <c r="J88" i="13"/>
  <c r="K88" i="13"/>
  <c r="L88" i="13"/>
  <c r="H89" i="13"/>
  <c r="J89" i="13"/>
  <c r="K89" i="13"/>
  <c r="L89" i="13"/>
  <c r="H90" i="13"/>
  <c r="J90" i="13"/>
  <c r="K90" i="13"/>
  <c r="L90" i="13"/>
  <c r="H91" i="13"/>
  <c r="J91" i="13"/>
  <c r="K91" i="13"/>
  <c r="L91" i="13"/>
  <c r="H92" i="13"/>
  <c r="J92" i="13"/>
  <c r="K92" i="13"/>
  <c r="L92" i="13"/>
  <c r="H93" i="13"/>
  <c r="J93" i="13"/>
  <c r="K93" i="13"/>
  <c r="L93" i="13"/>
  <c r="H112" i="13"/>
  <c r="J112" i="13"/>
  <c r="K112" i="13"/>
  <c r="L112" i="13"/>
  <c r="H95" i="13"/>
  <c r="J95" i="13"/>
  <c r="K95" i="13"/>
  <c r="L95" i="13"/>
  <c r="H96" i="13"/>
  <c r="J96" i="13"/>
  <c r="K96" i="13"/>
  <c r="L96" i="13"/>
  <c r="H97" i="13"/>
  <c r="J97" i="13"/>
  <c r="K97" i="13"/>
  <c r="L97" i="13"/>
  <c r="H98" i="13"/>
  <c r="J98" i="13"/>
  <c r="K98" i="13"/>
  <c r="L98" i="13"/>
  <c r="H99" i="13"/>
  <c r="J99" i="13"/>
  <c r="K99" i="13"/>
  <c r="L99" i="13"/>
  <c r="H100" i="13"/>
  <c r="J100" i="13"/>
  <c r="K100" i="13"/>
  <c r="L100" i="13"/>
  <c r="H101" i="13"/>
  <c r="J101" i="13"/>
  <c r="K101" i="13"/>
  <c r="L101" i="13"/>
  <c r="H102" i="13"/>
  <c r="J102" i="13"/>
  <c r="K102" i="13"/>
  <c r="L102" i="13"/>
  <c r="H103" i="13"/>
  <c r="J103" i="13"/>
  <c r="K103" i="13"/>
  <c r="L103" i="13"/>
  <c r="H104" i="13"/>
  <c r="J104" i="13"/>
  <c r="K104" i="13"/>
  <c r="L104" i="13"/>
  <c r="H105" i="13"/>
  <c r="J105" i="13"/>
  <c r="K105" i="13"/>
  <c r="L105" i="13"/>
  <c r="H106" i="13"/>
  <c r="J106" i="13"/>
  <c r="K106" i="13"/>
  <c r="L106" i="13"/>
  <c r="H107" i="13"/>
  <c r="J107" i="13"/>
  <c r="K107" i="13"/>
  <c r="L107" i="13"/>
  <c r="H108" i="13"/>
  <c r="J108" i="13"/>
  <c r="K108" i="13"/>
  <c r="L108" i="13"/>
  <c r="H109" i="13"/>
  <c r="J109" i="13"/>
  <c r="K109" i="13"/>
  <c r="L109" i="13"/>
  <c r="H110" i="13"/>
  <c r="J110" i="13"/>
  <c r="K110" i="13"/>
  <c r="L110" i="13"/>
  <c r="H111" i="13"/>
  <c r="J111" i="13"/>
  <c r="K111" i="13"/>
  <c r="L111" i="13"/>
  <c r="H19" i="13"/>
  <c r="J19" i="13"/>
  <c r="K19" i="13"/>
  <c r="L19" i="13"/>
  <c r="H113" i="13"/>
  <c r="J113" i="13"/>
  <c r="K113" i="13"/>
  <c r="L113" i="13"/>
  <c r="H114" i="13"/>
  <c r="J114" i="13"/>
  <c r="K114" i="13"/>
  <c r="L114" i="13"/>
  <c r="H115" i="13"/>
  <c r="J115" i="13"/>
  <c r="K115" i="13"/>
  <c r="L115" i="13"/>
  <c r="H116" i="13"/>
  <c r="J116" i="13"/>
  <c r="K116" i="13"/>
  <c r="L116" i="13"/>
  <c r="H117" i="13"/>
  <c r="J117" i="13"/>
  <c r="K117" i="13"/>
  <c r="L117" i="13"/>
  <c r="H118" i="13"/>
  <c r="J118" i="13"/>
  <c r="K118" i="13"/>
  <c r="L118" i="13"/>
  <c r="H119" i="13"/>
  <c r="J119" i="13"/>
  <c r="K119" i="13"/>
  <c r="L119" i="13"/>
  <c r="H120" i="13"/>
  <c r="J120" i="13"/>
  <c r="K120" i="13"/>
  <c r="L120" i="13"/>
  <c r="H130" i="13"/>
  <c r="J130" i="13"/>
  <c r="K130" i="13"/>
  <c r="L130" i="13"/>
  <c r="H122" i="13"/>
  <c r="J122" i="13"/>
  <c r="K122" i="13"/>
  <c r="L122" i="13"/>
  <c r="H123" i="13"/>
  <c r="J123" i="13"/>
  <c r="K123" i="13"/>
  <c r="L123" i="13"/>
  <c r="H124" i="13"/>
  <c r="J124" i="13"/>
  <c r="K124" i="13"/>
  <c r="L124" i="13"/>
  <c r="H125" i="13"/>
  <c r="J125" i="13"/>
  <c r="K125" i="13"/>
  <c r="L125" i="13"/>
  <c r="H126" i="13"/>
  <c r="J126" i="13"/>
  <c r="K126" i="13"/>
  <c r="L126" i="13"/>
  <c r="H127" i="13"/>
  <c r="J127" i="13"/>
  <c r="K127" i="13"/>
  <c r="L127" i="13"/>
  <c r="H128" i="13"/>
  <c r="J128" i="13"/>
  <c r="K128" i="13"/>
  <c r="L128" i="13"/>
  <c r="H129" i="13"/>
  <c r="J129" i="13"/>
  <c r="K129" i="13"/>
  <c r="L129" i="13"/>
  <c r="H121" i="13"/>
  <c r="J121" i="13"/>
  <c r="K121" i="13"/>
  <c r="L121" i="13"/>
  <c r="Y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" i="1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5" i="2"/>
  <c r="R256" i="2"/>
  <c r="R257" i="2"/>
  <c r="R258" i="2"/>
  <c r="R259" i="2"/>
  <c r="R260" i="2"/>
  <c r="R261" i="2"/>
  <c r="R262" i="2"/>
  <c r="R263" i="2"/>
  <c r="R264" i="2"/>
  <c r="R265" i="2"/>
  <c r="R266" i="2"/>
  <c r="R267" i="2"/>
  <c r="R268" i="2"/>
  <c r="R269" i="2"/>
  <c r="R270" i="2"/>
  <c r="R271" i="2"/>
  <c r="R272" i="2"/>
  <c r="R273" i="2"/>
  <c r="R274" i="2"/>
  <c r="R275" i="2"/>
  <c r="R276" i="2"/>
  <c r="R277" i="2"/>
  <c r="R278" i="2"/>
  <c r="R279" i="2"/>
  <c r="R280" i="2"/>
  <c r="R281" i="2"/>
  <c r="R282" i="2"/>
  <c r="R283" i="2"/>
  <c r="R284" i="2"/>
  <c r="R285" i="2"/>
  <c r="R286" i="2"/>
  <c r="R287" i="2"/>
  <c r="R288" i="2"/>
  <c r="R289" i="2"/>
  <c r="R290" i="2"/>
  <c r="R291" i="2"/>
  <c r="R292" i="2"/>
  <c r="R293" i="2"/>
  <c r="R294" i="2"/>
  <c r="R295" i="2"/>
  <c r="R296" i="2"/>
  <c r="R297" i="2"/>
  <c r="R298" i="2"/>
  <c r="R299" i="2"/>
  <c r="R300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4" i="2"/>
  <c r="R4" i="2"/>
  <c r="G2" i="6"/>
  <c r="G3" i="6"/>
  <c r="G4" i="6"/>
  <c r="G5" i="6"/>
  <c r="G6" i="6"/>
  <c r="G7" i="6"/>
  <c r="G8" i="6"/>
  <c r="G9" i="6"/>
  <c r="G10" i="6"/>
  <c r="G306" i="2"/>
  <c r="F306" i="2"/>
  <c r="G301" i="2"/>
  <c r="F301" i="2"/>
  <c r="H2" i="2"/>
  <c r="H311" i="2"/>
  <c r="H306" i="2"/>
  <c r="H301" i="2"/>
  <c r="B306" i="2"/>
  <c r="B301" i="2"/>
  <c r="B311" i="2"/>
  <c r="G311" i="2"/>
  <c r="F311" i="2"/>
  <c r="M306" i="2"/>
  <c r="L306" i="2"/>
  <c r="M301" i="2"/>
  <c r="L301" i="2"/>
  <c r="M311" i="2"/>
  <c r="L311" i="2"/>
  <c r="V18" i="1"/>
  <c r="V19" i="1"/>
  <c r="V20" i="1"/>
  <c r="V21" i="1"/>
  <c r="V22" i="1"/>
  <c r="V23" i="1"/>
  <c r="V24" i="1"/>
  <c r="V25" i="1"/>
  <c r="V26" i="1"/>
  <c r="V27" i="1"/>
  <c r="V28" i="1"/>
  <c r="R3" i="1"/>
  <c r="S3" i="1"/>
  <c r="R4" i="1"/>
  <c r="S4" i="1"/>
  <c r="R5" i="1"/>
  <c r="S5" i="1"/>
  <c r="R6" i="1"/>
  <c r="S6" i="1"/>
  <c r="R7" i="1"/>
  <c r="S7" i="1"/>
  <c r="R8" i="1"/>
  <c r="S8" i="1"/>
  <c r="R9" i="1"/>
  <c r="S9" i="1"/>
  <c r="R10" i="1"/>
  <c r="S10" i="1"/>
  <c r="R11" i="1"/>
  <c r="S11" i="1"/>
  <c r="R12" i="1"/>
  <c r="S12" i="1"/>
  <c r="R13" i="1"/>
  <c r="S13" i="1"/>
  <c r="R14" i="1"/>
  <c r="S14" i="1"/>
  <c r="R15" i="1"/>
  <c r="S15" i="1"/>
  <c r="R16" i="1"/>
  <c r="S16" i="1"/>
  <c r="R17" i="1"/>
  <c r="S17" i="1"/>
  <c r="R18" i="1"/>
  <c r="S18" i="1"/>
  <c r="R19" i="1"/>
  <c r="S19" i="1"/>
  <c r="R20" i="1"/>
  <c r="S20" i="1"/>
  <c r="R21" i="1"/>
  <c r="S21" i="1"/>
  <c r="R22" i="1"/>
  <c r="S22" i="1"/>
  <c r="R23" i="1"/>
  <c r="S23" i="1"/>
  <c r="R24" i="1"/>
  <c r="S24" i="1"/>
  <c r="R25" i="1"/>
  <c r="S25" i="1"/>
  <c r="R26" i="1"/>
  <c r="S26" i="1"/>
  <c r="R27" i="1"/>
  <c r="S27" i="1"/>
  <c r="R28" i="1"/>
  <c r="S28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R2" i="1"/>
  <c r="E2" i="1"/>
  <c r="Z18" i="1"/>
  <c r="Z19" i="1"/>
  <c r="Z20" i="1"/>
  <c r="Z21" i="1"/>
  <c r="Z22" i="1"/>
  <c r="Z23" i="1"/>
  <c r="Z24" i="1"/>
  <c r="Z25" i="1"/>
  <c r="Z26" i="1"/>
  <c r="Z27" i="1"/>
  <c r="Z28" i="1"/>
  <c r="S2" i="1"/>
  <c r="V5" i="1"/>
  <c r="Z6" i="1"/>
  <c r="Z8" i="1"/>
  <c r="V3" i="1"/>
  <c r="Z12" i="1"/>
  <c r="Z4" i="1"/>
  <c r="Z2" i="1"/>
  <c r="V11" i="1"/>
  <c r="Z10" i="1"/>
  <c r="V9" i="1"/>
  <c r="Z5" i="1"/>
  <c r="V6" i="1"/>
  <c r="Z7" i="1"/>
  <c r="V8" i="1"/>
  <c r="Z9" i="1"/>
  <c r="V10" i="1"/>
  <c r="V12" i="1"/>
  <c r="Z13" i="1"/>
  <c r="Z11" i="1"/>
  <c r="V2" i="1"/>
  <c r="Z14" i="1"/>
  <c r="V13" i="1"/>
  <c r="V14" i="1"/>
  <c r="V7" i="1"/>
  <c r="Z15" i="1"/>
  <c r="V15" i="1"/>
  <c r="Z16" i="1"/>
  <c r="Z17" i="1"/>
  <c r="Z3" i="1"/>
  <c r="V17" i="1"/>
  <c r="V4" i="1"/>
  <c r="V16" i="1"/>
</calcChain>
</file>

<file path=xl/sharedStrings.xml><?xml version="1.0" encoding="utf-8"?>
<sst xmlns="http://schemas.openxmlformats.org/spreadsheetml/2006/main" count="787" uniqueCount="147">
  <si>
    <t>Année</t>
  </si>
  <si>
    <t>Client</t>
  </si>
  <si>
    <t>Mois Magasin</t>
  </si>
  <si>
    <t>Code SAP</t>
  </si>
  <si>
    <t>Description article</t>
  </si>
  <si>
    <t>Taux</t>
  </si>
  <si>
    <t>Ventes UC</t>
  </si>
  <si>
    <t>Juillet</t>
  </si>
  <si>
    <t>Août</t>
  </si>
  <si>
    <t>Novembre</t>
  </si>
  <si>
    <t>Avril</t>
  </si>
  <si>
    <t>Mai</t>
  </si>
  <si>
    <t>Mars</t>
  </si>
  <si>
    <t>Février</t>
  </si>
  <si>
    <t>Octobre</t>
  </si>
  <si>
    <t>Juin</t>
  </si>
  <si>
    <t>Janvier</t>
  </si>
  <si>
    <t>Septembre</t>
  </si>
  <si>
    <t>Statut</t>
  </si>
  <si>
    <t>Emetteur</t>
  </si>
  <si>
    <t>Nom mois</t>
  </si>
  <si>
    <t>Offre proposée</t>
  </si>
  <si>
    <t>Offre confirmée</t>
  </si>
  <si>
    <t>Offre non retenue</t>
  </si>
  <si>
    <t>Décembre</t>
  </si>
  <si>
    <t>Type produit</t>
  </si>
  <si>
    <t>Semaine début Appro</t>
  </si>
  <si>
    <t>Semaine Fin Appro</t>
  </si>
  <si>
    <t>Début OP magasin</t>
  </si>
  <si>
    <t>Fin OP magasin</t>
  </si>
  <si>
    <t>Nom OP</t>
  </si>
  <si>
    <t>Source prévision</t>
  </si>
  <si>
    <t>Prévisions UC</t>
  </si>
  <si>
    <t>Mis à jour</t>
  </si>
  <si>
    <t>PCB</t>
  </si>
  <si>
    <t>Prévisions colis</t>
  </si>
  <si>
    <t>Date correspondante</t>
  </si>
  <si>
    <t xml:space="preserve">PLANNING PROMOTIONNEL </t>
  </si>
  <si>
    <t>Mois</t>
  </si>
  <si>
    <t>CODE ARTICLE</t>
  </si>
  <si>
    <t>PRODUIT</t>
  </si>
  <si>
    <t>Standard</t>
  </si>
  <si>
    <t>PFA</t>
  </si>
  <si>
    <t>Standard/PFA</t>
  </si>
  <si>
    <t>Interne</t>
  </si>
  <si>
    <t>Ecart réalisé vs prévision</t>
  </si>
  <si>
    <t>Type Produit</t>
  </si>
  <si>
    <t>Division</t>
  </si>
  <si>
    <t>Code article</t>
  </si>
  <si>
    <t>Désignation</t>
  </si>
  <si>
    <t>bleu</t>
  </si>
  <si>
    <t>orange</t>
  </si>
  <si>
    <t>vert</t>
  </si>
  <si>
    <t>jaune</t>
  </si>
  <si>
    <t>azur</t>
  </si>
  <si>
    <t>soleil</t>
  </si>
  <si>
    <t>Segment</t>
  </si>
  <si>
    <t>Clef</t>
  </si>
  <si>
    <t>Ventes en COLIS</t>
  </si>
  <si>
    <t>Ventes en UVC</t>
  </si>
  <si>
    <t>(Tous)</t>
  </si>
  <si>
    <t>Total général</t>
  </si>
  <si>
    <t>Valeurs</t>
  </si>
  <si>
    <t>Total Somme de Prévisions UC</t>
  </si>
  <si>
    <t>Total Somme de Ventes UC</t>
  </si>
  <si>
    <t>Somme de Ventes UC</t>
  </si>
  <si>
    <t>Ventes prévisionnelles</t>
  </si>
  <si>
    <t>Liste déroulante</t>
  </si>
  <si>
    <t>Formule, ne pas modifier</t>
  </si>
  <si>
    <t>Date du jour</t>
  </si>
  <si>
    <t>32.2017</t>
  </si>
  <si>
    <t>06.2017</t>
  </si>
  <si>
    <t>16.2017</t>
  </si>
  <si>
    <t>33.2017</t>
  </si>
  <si>
    <t>22.2017</t>
  </si>
  <si>
    <t>04.2017</t>
  </si>
  <si>
    <t>03.2017</t>
  </si>
  <si>
    <t>10.2017</t>
  </si>
  <si>
    <t>18.2017</t>
  </si>
  <si>
    <t>05.2017</t>
  </si>
  <si>
    <t>35.2017</t>
  </si>
  <si>
    <t>19.2017</t>
  </si>
  <si>
    <t>11.2017</t>
  </si>
  <si>
    <t>34.2017</t>
  </si>
  <si>
    <t>24.2017</t>
  </si>
  <si>
    <t>02.2017</t>
  </si>
  <si>
    <t>36.2017</t>
  </si>
  <si>
    <t>07.2017</t>
  </si>
  <si>
    <t>09.2017</t>
  </si>
  <si>
    <t>20.2017</t>
  </si>
  <si>
    <t>17.2017</t>
  </si>
  <si>
    <t>37.2017</t>
  </si>
  <si>
    <t>01.2017</t>
  </si>
  <si>
    <t>25.2017</t>
  </si>
  <si>
    <t>15.2017</t>
  </si>
  <si>
    <t>08.2017</t>
  </si>
  <si>
    <t>38.2017</t>
  </si>
  <si>
    <t>12.2017</t>
  </si>
  <si>
    <t>13.2017</t>
  </si>
  <si>
    <t>14.2017</t>
  </si>
  <si>
    <t>29.2017</t>
  </si>
  <si>
    <t>26.2017</t>
  </si>
  <si>
    <t>39.2017</t>
  </si>
  <si>
    <t>23.2017</t>
  </si>
  <si>
    <t>Client nom</t>
  </si>
  <si>
    <t>Semaine</t>
  </si>
  <si>
    <t>VOLUME UC</t>
  </si>
  <si>
    <t>Taux promo</t>
  </si>
  <si>
    <t>Couleur</t>
  </si>
  <si>
    <t>Type plat Picard</t>
  </si>
  <si>
    <t>Type plat Jenny</t>
  </si>
  <si>
    <t>Date</t>
  </si>
  <si>
    <t xml:space="preserve">Code </t>
  </si>
  <si>
    <t>Description</t>
  </si>
  <si>
    <t>Client BO</t>
  </si>
  <si>
    <t>Ligne production</t>
  </si>
  <si>
    <t>M2</t>
  </si>
  <si>
    <t>Fiabilité prévisionnelle</t>
  </si>
  <si>
    <t>Clef ventes</t>
  </si>
  <si>
    <t>Somme de Fiabilité</t>
  </si>
  <si>
    <t>Date fin OP Appro</t>
  </si>
  <si>
    <t>Date début OP Appro</t>
  </si>
  <si>
    <t>lit canapé</t>
  </si>
  <si>
    <t>peluche</t>
  </si>
  <si>
    <t>coussin</t>
  </si>
  <si>
    <t>arc</t>
  </si>
  <si>
    <t>cadre</t>
  </si>
  <si>
    <t>couteau</t>
  </si>
  <si>
    <t>fourchette</t>
  </si>
  <si>
    <t>assiette</t>
  </si>
  <si>
    <t>sac</t>
  </si>
  <si>
    <t>meuble</t>
  </si>
  <si>
    <t>jouet</t>
  </si>
  <si>
    <t>couvert</t>
  </si>
  <si>
    <t>textile</t>
  </si>
  <si>
    <t>LEROUX Claude</t>
  </si>
  <si>
    <t>CERVEAU Valentin</t>
  </si>
  <si>
    <t>GARBE Jack</t>
  </si>
  <si>
    <t>MARTHY Paul</t>
  </si>
  <si>
    <t>AAA</t>
  </si>
  <si>
    <t>AAB</t>
  </si>
  <si>
    <t>ABB</t>
  </si>
  <si>
    <t>BBB</t>
  </si>
  <si>
    <t>BBC</t>
  </si>
  <si>
    <t>BCC</t>
  </si>
  <si>
    <t>CCC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</si>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</sst>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Helv"/>
    </font>
    <font>
      <sz val="10"/>
      <name val="Arial"/>
      <family val="2"/>
    </font>
    <font>
      <b/>
      <sz val="12"/>
      <name val="Calibri"/>
      <family val="2"/>
    </font>
    <font>
      <sz val="10"/>
      <name val="Helv"/>
    </font>
    <font>
      <sz val="10"/>
      <name val="Arial"/>
      <family val="2"/>
    </font>
    <font>
      <sz val="10"/>
      <name val="Calibri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9"/>
      <color rgb="FF333333"/>
      <name val="Arial"/>
      <family val="2"/>
    </font>
    <font>
      <b/>
      <sz val="11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0"/>
      <name val="Calibri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CFDFD"/>
        <bgColor rgb="FFFFFFFF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5" fillId="0" borderId="0"/>
    <xf numFmtId="0" fontId="8" fillId="0" borderId="0"/>
    <xf numFmtId="0" fontId="3" fillId="0" borderId="0"/>
    <xf numFmtId="0" fontId="6" fillId="0" borderId="0"/>
    <xf numFmtId="9" fontId="5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95">
    <xf numFmtId="0" fontId="0" fillId="0" borderId="0" xfId="0"/>
    <xf numFmtId="0" fontId="2" fillId="0" borderId="1" xfId="0" applyFont="1" applyFill="1" applyBorder="1"/>
    <xf numFmtId="0" fontId="0" fillId="0" borderId="0" xfId="0" applyFill="1" applyBorder="1"/>
    <xf numFmtId="0" fontId="0" fillId="0" borderId="0" xfId="0" applyFill="1"/>
    <xf numFmtId="14" fontId="0" fillId="0" borderId="0" xfId="0" applyNumberFormat="1"/>
    <xf numFmtId="0" fontId="0" fillId="0" borderId="0" xfId="0" applyNumberFormat="1"/>
    <xf numFmtId="0" fontId="2" fillId="7" borderId="1" xfId="0" applyFont="1" applyFill="1" applyBorder="1"/>
    <xf numFmtId="0" fontId="0" fillId="0" borderId="0" xfId="0" applyBorder="1"/>
    <xf numFmtId="0" fontId="2" fillId="8" borderId="1" xfId="0" applyFont="1" applyFill="1" applyBorder="1"/>
    <xf numFmtId="0" fontId="2" fillId="7" borderId="1" xfId="0" applyNumberFormat="1" applyFont="1" applyFill="1" applyBorder="1"/>
    <xf numFmtId="0" fontId="0" fillId="0" borderId="2" xfId="0" applyBorder="1"/>
    <xf numFmtId="0" fontId="0" fillId="8" borderId="0" xfId="0" applyFill="1" applyBorder="1"/>
    <xf numFmtId="0" fontId="0" fillId="7" borderId="0" xfId="0" applyFill="1" applyBorder="1"/>
    <xf numFmtId="9" fontId="0" fillId="0" borderId="0" xfId="1" applyFont="1" applyBorder="1"/>
    <xf numFmtId="0" fontId="0" fillId="0" borderId="0" xfId="0" applyNumberFormat="1" applyBorder="1"/>
    <xf numFmtId="0" fontId="2" fillId="7" borderId="6" xfId="0" applyFont="1" applyFill="1" applyBorder="1"/>
    <xf numFmtId="0" fontId="0" fillId="7" borderId="0" xfId="0" applyFill="1"/>
    <xf numFmtId="0" fontId="2" fillId="7" borderId="0" xfId="0" applyFont="1" applyFill="1" applyBorder="1"/>
    <xf numFmtId="14" fontId="2" fillId="7" borderId="0" xfId="0" applyNumberFormat="1" applyFont="1" applyFill="1" applyBorder="1"/>
    <xf numFmtId="14" fontId="0" fillId="7" borderId="0" xfId="0" applyNumberFormat="1" applyFill="1"/>
    <xf numFmtId="9" fontId="0" fillId="0" borderId="0" xfId="1" applyFont="1" applyFill="1"/>
    <xf numFmtId="0" fontId="4" fillId="6" borderId="4" xfId="5" applyNumberFormat="1" applyFont="1" applyFill="1" applyBorder="1" applyAlignment="1">
      <alignment horizontal="center" vertical="center" wrapText="1"/>
    </xf>
    <xf numFmtId="0" fontId="4" fillId="6" borderId="5" xfId="5" applyFont="1" applyFill="1" applyBorder="1" applyAlignment="1">
      <alignment horizontal="center" vertical="center" wrapText="1"/>
    </xf>
    <xf numFmtId="0" fontId="7" fillId="11" borderId="8" xfId="5" applyFont="1" applyFill="1" applyBorder="1" applyAlignment="1">
      <alignment horizontal="center" vertical="center" wrapText="1"/>
    </xf>
    <xf numFmtId="0" fontId="7" fillId="12" borderId="13" xfId="5" applyFont="1" applyFill="1" applyBorder="1" applyAlignment="1">
      <alignment horizontal="center" vertical="center" wrapText="1"/>
    </xf>
    <xf numFmtId="0" fontId="5" fillId="9" borderId="1" xfId="3" applyFill="1" applyBorder="1" applyAlignment="1">
      <alignment vertical="top"/>
    </xf>
    <xf numFmtId="0" fontId="0" fillId="0" borderId="0" xfId="0" pivotButton="1"/>
    <xf numFmtId="9" fontId="0" fillId="0" borderId="0" xfId="0" applyNumberFormat="1"/>
    <xf numFmtId="14" fontId="0" fillId="0" borderId="0" xfId="0" applyNumberFormat="1" applyFill="1" applyBorder="1"/>
    <xf numFmtId="0" fontId="5" fillId="0" borderId="0" xfId="3"/>
    <xf numFmtId="0" fontId="5" fillId="0" borderId="0" xfId="3" applyAlignment="1">
      <alignment vertical="top"/>
    </xf>
    <xf numFmtId="0" fontId="5" fillId="7" borderId="0" xfId="3" applyFill="1"/>
    <xf numFmtId="0" fontId="5" fillId="8" borderId="0" xfId="3" applyFill="1"/>
    <xf numFmtId="0" fontId="0" fillId="0" borderId="0" xfId="1" applyNumberFormat="1" applyFont="1" applyFill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9" fontId="0" fillId="0" borderId="0" xfId="0" applyNumberFormat="1" applyFont="1" applyAlignment="1">
      <alignment horizontal="left" vertical="center"/>
    </xf>
    <xf numFmtId="0" fontId="0" fillId="0" borderId="0" xfId="0" applyNumberFormat="1" applyFont="1" applyAlignment="1">
      <alignment horizontal="left" vertical="center"/>
    </xf>
    <xf numFmtId="10" fontId="0" fillId="0" borderId="0" xfId="0" applyNumberFormat="1" applyFont="1" applyAlignment="1">
      <alignment horizontal="left" vertical="center"/>
    </xf>
    <xf numFmtId="0" fontId="14" fillId="6" borderId="17" xfId="1" applyNumberFormat="1" applyFont="1" applyFill="1" applyBorder="1" applyAlignment="1">
      <alignment horizontal="left" vertical="center" wrapText="1"/>
    </xf>
    <xf numFmtId="0" fontId="14" fillId="6" borderId="3" xfId="1" applyNumberFormat="1" applyFont="1" applyFill="1" applyBorder="1" applyAlignment="1">
      <alignment horizontal="left" vertical="center" wrapText="1"/>
    </xf>
    <xf numFmtId="0" fontId="14" fillId="6" borderId="14" xfId="1" applyNumberFormat="1" applyFont="1" applyFill="1" applyBorder="1" applyAlignment="1">
      <alignment horizontal="left" vertical="center" wrapText="1"/>
    </xf>
    <xf numFmtId="0" fontId="14" fillId="6" borderId="15" xfId="1" applyNumberFormat="1" applyFont="1" applyFill="1" applyBorder="1" applyAlignment="1">
      <alignment horizontal="left" vertical="center" wrapText="1"/>
    </xf>
    <xf numFmtId="0" fontId="15" fillId="4" borderId="14" xfId="7" applyNumberFormat="1" applyFont="1" applyFill="1" applyBorder="1" applyAlignment="1"/>
    <xf numFmtId="0" fontId="15" fillId="5" borderId="3" xfId="7" applyNumberFormat="1" applyFont="1" applyFill="1" applyBorder="1" applyAlignment="1"/>
    <xf numFmtId="0" fontId="0" fillId="0" borderId="0" xfId="7" applyNumberFormat="1" applyFont="1" applyAlignment="1"/>
    <xf numFmtId="2" fontId="14" fillId="2" borderId="3" xfId="2" applyNumberFormat="1" applyFont="1" applyFill="1" applyBorder="1" applyAlignment="1">
      <alignment horizontal="left" vertical="center" wrapText="1"/>
    </xf>
    <xf numFmtId="2" fontId="0" fillId="0" borderId="0" xfId="0" applyNumberFormat="1" applyFont="1" applyAlignment="1">
      <alignment horizontal="left" vertical="center"/>
    </xf>
    <xf numFmtId="1" fontId="15" fillId="5" borderId="3" xfId="7" applyNumberFormat="1" applyFont="1" applyFill="1" applyBorder="1" applyAlignment="1"/>
    <xf numFmtId="1" fontId="15" fillId="4" borderId="14" xfId="7" applyNumberFormat="1" applyFont="1" applyFill="1" applyBorder="1" applyAlignment="1"/>
    <xf numFmtId="0" fontId="15" fillId="4" borderId="3" xfId="7" applyNumberFormat="1" applyFont="1" applyFill="1" applyBorder="1" applyAlignment="1"/>
    <xf numFmtId="0" fontId="0" fillId="0" borderId="0" xfId="0" applyNumberFormat="1" applyAlignment="1"/>
    <xf numFmtId="0" fontId="0" fillId="0" borderId="0" xfId="0" applyAlignment="1">
      <alignment wrapText="1"/>
    </xf>
    <xf numFmtId="0" fontId="5" fillId="0" borderId="0" xfId="3" applyAlignment="1">
      <alignment wrapText="1"/>
    </xf>
    <xf numFmtId="0" fontId="7" fillId="13" borderId="10" xfId="5" applyNumberFormat="1" applyFont="1" applyFill="1" applyBorder="1" applyAlignment="1">
      <alignment horizontal="center" vertical="center" wrapText="1"/>
    </xf>
    <xf numFmtId="0" fontId="7" fillId="13" borderId="7" xfId="5" applyFont="1" applyFill="1" applyBorder="1" applyAlignment="1">
      <alignment horizontal="center" vertical="center" wrapText="1"/>
    </xf>
    <xf numFmtId="0" fontId="7" fillId="10" borderId="11" xfId="5" applyNumberFormat="1" applyFont="1" applyFill="1" applyBorder="1" applyAlignment="1">
      <alignment horizontal="center" vertical="center" wrapText="1"/>
    </xf>
    <xf numFmtId="0" fontId="7" fillId="10" borderId="1" xfId="5" applyNumberFormat="1" applyFont="1" applyFill="1" applyBorder="1" applyAlignment="1">
      <alignment horizontal="center" vertical="center" wrapText="1"/>
    </xf>
    <xf numFmtId="0" fontId="7" fillId="11" borderId="9" xfId="5" applyFont="1" applyFill="1" applyBorder="1" applyAlignment="1">
      <alignment horizontal="center" vertical="center" wrapText="1"/>
    </xf>
    <xf numFmtId="0" fontId="7" fillId="12" borderId="12" xfId="5" applyFont="1" applyFill="1" applyBorder="1" applyAlignment="1">
      <alignment horizontal="center" vertical="center" wrapText="1"/>
    </xf>
    <xf numFmtId="0" fontId="9" fillId="14" borderId="12" xfId="5" applyFont="1" applyFill="1" applyBorder="1" applyAlignment="1">
      <alignment horizontal="center" vertical="center" wrapText="1"/>
    </xf>
    <xf numFmtId="0" fontId="9" fillId="14" borderId="13" xfId="5" applyFont="1" applyFill="1" applyBorder="1" applyAlignment="1">
      <alignment horizontal="center" vertical="center" wrapText="1"/>
    </xf>
    <xf numFmtId="0" fontId="9" fillId="9" borderId="11" xfId="5" applyFont="1" applyFill="1" applyBorder="1" applyAlignment="1">
      <alignment horizontal="center" vertical="center" wrapText="1"/>
    </xf>
    <xf numFmtId="0" fontId="9" fillId="9" borderId="1" xfId="5" applyFont="1" applyFill="1" applyBorder="1" applyAlignment="1">
      <alignment horizontal="center" vertical="center" wrapText="1"/>
    </xf>
    <xf numFmtId="0" fontId="7" fillId="0" borderId="10" xfId="5" applyNumberFormat="1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Font="1" applyFill="1"/>
    <xf numFmtId="49" fontId="16" fillId="0" borderId="0" xfId="0" applyNumberFormat="1" applyFont="1" applyFill="1" applyBorder="1" applyAlignment="1">
      <alignment horizontal="left"/>
    </xf>
    <xf numFmtId="0" fontId="0" fillId="10" borderId="0" xfId="0" applyFill="1" applyAlignment="1">
      <alignment wrapText="1"/>
    </xf>
    <xf numFmtId="0" fontId="0" fillId="14" borderId="0" xfId="0" applyFill="1" applyAlignment="1">
      <alignment wrapText="1"/>
    </xf>
    <xf numFmtId="0" fontId="0" fillId="13" borderId="0" xfId="0" applyFill="1" applyAlignment="1">
      <alignment wrapText="1"/>
    </xf>
    <xf numFmtId="0" fontId="0" fillId="12" borderId="0" xfId="0" applyFill="1" applyAlignment="1">
      <alignment wrapText="1"/>
    </xf>
    <xf numFmtId="0" fontId="0" fillId="11" borderId="0" xfId="0" applyFill="1" applyAlignment="1">
      <alignment wrapText="1"/>
    </xf>
    <xf numFmtId="0" fontId="9" fillId="9" borderId="0" xfId="5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14" fontId="5" fillId="9" borderId="1" xfId="3" applyNumberFormat="1" applyFill="1" applyBorder="1" applyAlignment="1">
      <alignment vertical="top"/>
    </xf>
    <xf numFmtId="0" fontId="2" fillId="7" borderId="0" xfId="0" applyNumberFormat="1" applyFont="1" applyFill="1" applyBorder="1"/>
    <xf numFmtId="0" fontId="0" fillId="7" borderId="0" xfId="0" applyNumberFormat="1" applyFill="1"/>
    <xf numFmtId="0" fontId="10" fillId="15" borderId="0" xfId="0" applyFont="1" applyFill="1" applyBorder="1" applyAlignment="1">
      <alignment horizontal="right"/>
    </xf>
    <xf numFmtId="0" fontId="12" fillId="3" borderId="14" xfId="1" applyNumberFormat="1" applyFont="1" applyFill="1" applyBorder="1" applyAlignment="1">
      <alignment horizontal="center" vertical="center"/>
    </xf>
    <xf numFmtId="0" fontId="12" fillId="3" borderId="15" xfId="1" applyNumberFormat="1" applyFont="1" applyFill="1" applyBorder="1" applyAlignment="1">
      <alignment horizontal="center" vertical="center"/>
    </xf>
    <xf numFmtId="0" fontId="12" fillId="3" borderId="16" xfId="1" applyNumberFormat="1" applyFont="1" applyFill="1" applyBorder="1" applyAlignment="1">
      <alignment horizontal="center" vertical="center"/>
    </xf>
    <xf numFmtId="0" fontId="15" fillId="5" borderId="14" xfId="7" applyNumberFormat="1" applyFont="1" applyFill="1" applyBorder="1" applyAlignment="1"/>
    <xf numFmtId="0" fontId="15" fillId="5" borderId="15" xfId="7" applyNumberFormat="1" applyFont="1" applyFill="1" applyBorder="1" applyAlignment="1"/>
    <xf numFmtId="0" fontId="15" fillId="4" borderId="14" xfId="7" applyNumberFormat="1" applyFont="1" applyFill="1" applyBorder="1" applyAlignment="1">
      <alignment horizontal="left"/>
    </xf>
    <xf numFmtId="0" fontId="15" fillId="4" borderId="15" xfId="7" applyNumberFormat="1" applyFont="1" applyFill="1" applyBorder="1" applyAlignment="1">
      <alignment horizontal="left"/>
    </xf>
    <xf numFmtId="0" fontId="15" fillId="4" borderId="16" xfId="7" applyNumberFormat="1" applyFont="1" applyFill="1" applyBorder="1" applyAlignment="1">
      <alignment horizontal="left"/>
    </xf>
    <xf numFmtId="0" fontId="13" fillId="4" borderId="14" xfId="1" applyNumberFormat="1" applyFont="1" applyFill="1" applyBorder="1" applyAlignment="1">
      <alignment horizontal="center" vertical="center"/>
    </xf>
    <xf numFmtId="0" fontId="13" fillId="4" borderId="15" xfId="1" applyNumberFormat="1" applyFont="1" applyFill="1" applyBorder="1" applyAlignment="1">
      <alignment horizontal="center" vertical="center"/>
    </xf>
    <xf numFmtId="0" fontId="13" fillId="4" borderId="16" xfId="1" applyNumberFormat="1" applyFont="1" applyFill="1" applyBorder="1" applyAlignment="1">
      <alignment horizontal="center" vertical="center"/>
    </xf>
    <xf numFmtId="0" fontId="13" fillId="5" borderId="14" xfId="1" applyNumberFormat="1" applyFont="1" applyFill="1" applyBorder="1" applyAlignment="1">
      <alignment horizontal="center" vertical="center"/>
    </xf>
    <xf numFmtId="0" fontId="13" fillId="5" borderId="15" xfId="1" applyNumberFormat="1" applyFont="1" applyFill="1" applyBorder="1" applyAlignment="1">
      <alignment horizontal="center" vertical="center"/>
    </xf>
    <xf numFmtId="0" fontId="13" fillId="5" borderId="16" xfId="1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wrapText="1"/>
    </xf>
    <xf numFmtId="49" fontId="17" fillId="0" borderId="0" xfId="0" applyNumberFormat="1" applyFont="1" applyFill="1" applyBorder="1" applyAlignment="1">
      <alignment horizontal="left"/>
    </xf>
  </cellXfs>
  <cellStyles count="9">
    <cellStyle name="Normal" xfId="0" builtinId="0"/>
    <cellStyle name="Normal 2" xfId="4"/>
    <cellStyle name="Normal 2 2" xfId="5"/>
    <cellStyle name="Normal 3" xfId="2"/>
    <cellStyle name="Normal 3 2" xfId="6"/>
    <cellStyle name="Normal 4" xfId="3"/>
    <cellStyle name="Pourcentage" xfId="1" builtinId="5"/>
    <cellStyle name="Pourcentage 2" xfId="8"/>
    <cellStyle name="Pourcentage 3" xfId="7"/>
  </cellStyles>
  <dxfs count="29"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7C8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7C80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numFmt numFmtId="13" formatCode="0%"/>
    </dxf>
    <dxf>
      <numFmt numFmtId="13" formatCode="0%"/>
    </dxf>
    <dxf>
      <numFmt numFmtId="13" formatCode="0%"/>
    </dxf>
  </dxfs>
  <tableStyles count="0" defaultTableStyle="TableStyleMedium2" defaultPivotStyle="PivotStyleLight16"/>
  <colors>
    <mruColors>
      <color rgb="FFFFFF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planning promo_Classeurbase.xlsm]TCD bis!Tableau croisé dynamique1</c:name>
    <c:fmtId val="3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marker>
          <c:symbol val="none"/>
        </c:marker>
      </c:pivotFmt>
      <c:pivotFmt>
        <c:idx val="71"/>
        <c:marker>
          <c:symbol val="none"/>
        </c:marker>
      </c:pivotFmt>
      <c:pivotFmt>
        <c:idx val="72"/>
        <c:marker>
          <c:symbol val="none"/>
        </c:marker>
      </c:pivotFmt>
      <c:pivotFmt>
        <c:idx val="73"/>
        <c:marker>
          <c:symbol val="none"/>
        </c:marker>
      </c:pivotFmt>
      <c:pivotFmt>
        <c:idx val="74"/>
        <c:marker>
          <c:symbol val="none"/>
        </c:marker>
      </c:pivotFmt>
      <c:pivotFmt>
        <c:idx val="75"/>
        <c:marker>
          <c:symbol val="none"/>
        </c:marker>
      </c:pivotFmt>
      <c:pivotFmt>
        <c:idx val="76"/>
        <c:marker>
          <c:symbol val="none"/>
        </c:marker>
      </c:pivotFmt>
      <c:pivotFmt>
        <c:idx val="77"/>
        <c:marker>
          <c:symbol val="none"/>
        </c:marker>
      </c:pivotFmt>
      <c:pivotFmt>
        <c:idx val="78"/>
        <c:marker>
          <c:symbol val="none"/>
        </c:marker>
      </c:pivotFmt>
      <c:pivotFmt>
        <c:idx val="79"/>
        <c:marker>
          <c:symbol val="none"/>
        </c:marker>
      </c:pivotFmt>
      <c:pivotFmt>
        <c:idx val="80"/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  <c:marker>
          <c:symbol val="none"/>
        </c:marker>
      </c:pivotFmt>
      <c:pivotFmt>
        <c:idx val="84"/>
        <c:marker>
          <c:symbol val="none"/>
        </c:marker>
      </c:pivotFmt>
      <c:pivotFmt>
        <c:idx val="85"/>
        <c:marker>
          <c:symbol val="none"/>
        </c:marker>
      </c:pivotFmt>
      <c:pivotFmt>
        <c:idx val="86"/>
        <c:marker>
          <c:symbol val="none"/>
        </c:marker>
      </c:pivotFmt>
      <c:pivotFmt>
        <c:idx val="87"/>
        <c:marker>
          <c:symbol val="none"/>
        </c:marker>
      </c:pivotFmt>
      <c:pivotFmt>
        <c:idx val="88"/>
        <c:marker>
          <c:symbol val="none"/>
        </c:marker>
      </c:pivotFmt>
      <c:pivotFmt>
        <c:idx val="89"/>
        <c:marker>
          <c:symbol val="none"/>
        </c:marker>
      </c:pivotFmt>
      <c:pivotFmt>
        <c:idx val="90"/>
        <c:marker>
          <c:symbol val="none"/>
        </c:marker>
      </c:pivotFmt>
      <c:pivotFmt>
        <c:idx val="91"/>
        <c:marker>
          <c:symbol val="none"/>
        </c:marker>
      </c:pivotFmt>
      <c:pivotFmt>
        <c:idx val="92"/>
        <c:marker>
          <c:symbol val="none"/>
        </c:marker>
      </c:pivotFmt>
      <c:pivotFmt>
        <c:idx val="93"/>
        <c:marker>
          <c:symbol val="none"/>
        </c:marker>
      </c:pivotFmt>
      <c:pivotFmt>
        <c:idx val="94"/>
        <c:marker>
          <c:symbol val="none"/>
        </c:marker>
      </c:pivotFmt>
      <c:pivotFmt>
        <c:idx val="95"/>
        <c:marker>
          <c:symbol val="none"/>
        </c:marker>
      </c:pivotFmt>
      <c:pivotFmt>
        <c:idx val="96"/>
        <c:marker>
          <c:symbol val="none"/>
        </c:marker>
      </c:pivotFmt>
      <c:pivotFmt>
        <c:idx val="97"/>
        <c:marker>
          <c:symbol val="none"/>
        </c:marker>
      </c:pivotFmt>
      <c:pivotFmt>
        <c:idx val="98"/>
        <c:marker>
          <c:symbol val="none"/>
        </c:marker>
      </c:pivotFmt>
      <c:pivotFmt>
        <c:idx val="99"/>
        <c:marker>
          <c:symbol val="none"/>
        </c:marker>
      </c:pivotFmt>
      <c:pivotFmt>
        <c:idx val="100"/>
        <c:marker>
          <c:symbol val="none"/>
        </c:marker>
      </c:pivotFmt>
      <c:pivotFmt>
        <c:idx val="101"/>
        <c:marker>
          <c:symbol val="none"/>
        </c:marker>
      </c:pivotFmt>
      <c:pivotFmt>
        <c:idx val="102"/>
        <c:marker>
          <c:symbol val="none"/>
        </c:marker>
      </c:pivotFmt>
      <c:pivotFmt>
        <c:idx val="103"/>
        <c:marker>
          <c:symbol val="none"/>
        </c:marker>
      </c:pivotFmt>
      <c:pivotFmt>
        <c:idx val="104"/>
        <c:marker>
          <c:symbol val="none"/>
        </c:marker>
      </c:pivotFmt>
      <c:pivotFmt>
        <c:idx val="105"/>
        <c:marker>
          <c:symbol val="none"/>
        </c:marker>
      </c:pivotFmt>
      <c:pivotFmt>
        <c:idx val="106"/>
        <c:marker>
          <c:symbol val="none"/>
        </c:marker>
      </c:pivotFmt>
      <c:pivotFmt>
        <c:idx val="107"/>
        <c:marker>
          <c:symbol val="none"/>
        </c:marker>
      </c:pivotFmt>
      <c:pivotFmt>
        <c:idx val="108"/>
        <c:marker>
          <c:symbol val="none"/>
        </c:marker>
      </c:pivotFmt>
      <c:pivotFmt>
        <c:idx val="109"/>
        <c:marker>
          <c:symbol val="none"/>
        </c:marker>
      </c:pivotFmt>
      <c:pivotFmt>
        <c:idx val="110"/>
        <c:marker>
          <c:symbol val="none"/>
        </c:marker>
      </c:pivotFmt>
      <c:pivotFmt>
        <c:idx val="111"/>
        <c:marker>
          <c:symbol val="none"/>
        </c:marker>
      </c:pivotFmt>
      <c:pivotFmt>
        <c:idx val="112"/>
        <c:marker>
          <c:symbol val="none"/>
        </c:marker>
      </c:pivotFmt>
      <c:pivotFmt>
        <c:idx val="113"/>
        <c:marker>
          <c:symbol val="none"/>
        </c:marker>
      </c:pivotFmt>
      <c:pivotFmt>
        <c:idx val="114"/>
        <c:marker>
          <c:symbol val="none"/>
        </c:marker>
      </c:pivotFmt>
      <c:pivotFmt>
        <c:idx val="115"/>
        <c:marker>
          <c:symbol val="none"/>
        </c:marker>
      </c:pivotFmt>
      <c:pivotFmt>
        <c:idx val="116"/>
        <c:marker>
          <c:symbol val="none"/>
        </c:marker>
      </c:pivotFmt>
      <c:pivotFmt>
        <c:idx val="117"/>
        <c:marker>
          <c:symbol val="none"/>
        </c:marker>
      </c:pivotFmt>
      <c:pivotFmt>
        <c:idx val="118"/>
        <c:marker>
          <c:symbol val="none"/>
        </c:marker>
      </c:pivotFmt>
      <c:pivotFmt>
        <c:idx val="119"/>
        <c:marker>
          <c:symbol val="none"/>
        </c:marker>
      </c:pivotFmt>
      <c:pivotFmt>
        <c:idx val="120"/>
        <c:marker>
          <c:symbol val="none"/>
        </c:marker>
      </c:pivotFmt>
      <c:pivotFmt>
        <c:idx val="121"/>
        <c:marker>
          <c:symbol val="none"/>
        </c:marker>
      </c:pivotFmt>
      <c:pivotFmt>
        <c:idx val="122"/>
        <c:marker>
          <c:symbol val="none"/>
        </c:marker>
      </c:pivotFmt>
      <c:pivotFmt>
        <c:idx val="123"/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marker>
          <c:symbol val="none"/>
        </c:marker>
      </c:pivotFmt>
      <c:pivotFmt>
        <c:idx val="126"/>
        <c:marker>
          <c:symbol val="none"/>
        </c:marker>
      </c:pivotFmt>
      <c:pivotFmt>
        <c:idx val="127"/>
        <c:marker>
          <c:symbol val="none"/>
        </c:marker>
      </c:pivotFmt>
      <c:pivotFmt>
        <c:idx val="128"/>
        <c:marker>
          <c:symbol val="none"/>
        </c:marker>
      </c:pivotFmt>
      <c:pivotFmt>
        <c:idx val="129"/>
        <c:marker>
          <c:symbol val="none"/>
        </c:marker>
      </c:pivotFmt>
      <c:pivotFmt>
        <c:idx val="130"/>
        <c:marker>
          <c:symbol val="none"/>
        </c:marker>
      </c:pivotFmt>
      <c:pivotFmt>
        <c:idx val="131"/>
        <c:marker>
          <c:symbol val="none"/>
        </c:marker>
      </c:pivotFmt>
      <c:pivotFmt>
        <c:idx val="132"/>
        <c:marker>
          <c:symbol val="none"/>
        </c:marker>
      </c:pivotFmt>
      <c:pivotFmt>
        <c:idx val="133"/>
        <c:marker>
          <c:symbol val="none"/>
        </c:marker>
      </c:pivotFmt>
      <c:pivotFmt>
        <c:idx val="134"/>
        <c:marker>
          <c:symbol val="none"/>
        </c:marker>
      </c:pivotFmt>
      <c:pivotFmt>
        <c:idx val="135"/>
        <c:marker>
          <c:symbol val="none"/>
        </c:marker>
      </c:pivotFmt>
      <c:pivotFmt>
        <c:idx val="136"/>
        <c:marker>
          <c:symbol val="none"/>
        </c:marker>
      </c:pivotFmt>
      <c:pivotFmt>
        <c:idx val="137"/>
        <c:marker>
          <c:symbol val="none"/>
        </c:marker>
      </c:pivotFmt>
      <c:pivotFmt>
        <c:idx val="138"/>
        <c:marker>
          <c:symbol val="none"/>
        </c:marker>
      </c:pivotFmt>
      <c:pivotFmt>
        <c:idx val="139"/>
        <c:marker>
          <c:symbol val="none"/>
        </c:marker>
      </c:pivotFmt>
      <c:pivotFmt>
        <c:idx val="140"/>
        <c:marker>
          <c:symbol val="none"/>
        </c:marker>
      </c:pivotFmt>
      <c:pivotFmt>
        <c:idx val="141"/>
        <c:marker>
          <c:symbol val="none"/>
        </c:marker>
      </c:pivotFmt>
      <c:pivotFmt>
        <c:idx val="142"/>
        <c:marker>
          <c:symbol val="none"/>
        </c:marker>
      </c:pivotFmt>
      <c:pivotFmt>
        <c:idx val="143"/>
        <c:marker>
          <c:symbol val="none"/>
        </c:marker>
      </c:pivotFmt>
      <c:pivotFmt>
        <c:idx val="144"/>
        <c:marker>
          <c:symbol val="none"/>
        </c:marker>
      </c:pivotFmt>
      <c:pivotFmt>
        <c:idx val="145"/>
        <c:marker>
          <c:symbol val="none"/>
        </c:marker>
      </c:pivotFmt>
      <c:pivotFmt>
        <c:idx val="146"/>
        <c:marker>
          <c:symbol val="none"/>
        </c:marker>
      </c:pivotFmt>
      <c:pivotFmt>
        <c:idx val="147"/>
        <c:marker>
          <c:symbol val="none"/>
        </c:marker>
      </c:pivotFmt>
      <c:pivotFmt>
        <c:idx val="148"/>
        <c:marker>
          <c:symbol val="none"/>
        </c:marker>
      </c:pivotFmt>
      <c:pivotFmt>
        <c:idx val="149"/>
        <c:marker>
          <c:symbol val="none"/>
        </c:marker>
      </c:pivotFmt>
      <c:pivotFmt>
        <c:idx val="150"/>
        <c:marker>
          <c:symbol val="none"/>
        </c:marker>
      </c:pivotFmt>
      <c:pivotFmt>
        <c:idx val="151"/>
        <c:marker>
          <c:symbol val="none"/>
        </c:marker>
      </c:pivotFmt>
      <c:pivotFmt>
        <c:idx val="152"/>
        <c:marker>
          <c:symbol val="none"/>
        </c:marker>
      </c:pivotFmt>
      <c:pivotFmt>
        <c:idx val="153"/>
        <c:marker>
          <c:symbol val="none"/>
        </c:marker>
      </c:pivotFmt>
      <c:pivotFmt>
        <c:idx val="154"/>
        <c:marker>
          <c:symbol val="none"/>
        </c:marker>
      </c:pivotFmt>
      <c:pivotFmt>
        <c:idx val="155"/>
        <c:marker>
          <c:symbol val="none"/>
        </c:marker>
      </c:pivotFmt>
      <c:pivotFmt>
        <c:idx val="156"/>
        <c:marker>
          <c:symbol val="none"/>
        </c:marker>
      </c:pivotFmt>
      <c:pivotFmt>
        <c:idx val="157"/>
        <c:marker>
          <c:symbol val="none"/>
        </c:marker>
      </c:pivotFmt>
      <c:pivotFmt>
        <c:idx val="158"/>
        <c:marker>
          <c:symbol val="none"/>
        </c:marker>
      </c:pivotFmt>
      <c:pivotFmt>
        <c:idx val="159"/>
        <c:marker>
          <c:symbol val="none"/>
        </c:marker>
      </c:pivotFmt>
      <c:pivotFmt>
        <c:idx val="160"/>
        <c:marker>
          <c:symbol val="none"/>
        </c:marker>
      </c:pivotFmt>
      <c:pivotFmt>
        <c:idx val="161"/>
        <c:marker>
          <c:symbol val="none"/>
        </c:marker>
      </c:pivotFmt>
      <c:pivotFmt>
        <c:idx val="162"/>
        <c:marker>
          <c:symbol val="none"/>
        </c:marker>
      </c:pivotFmt>
      <c:pivotFmt>
        <c:idx val="163"/>
        <c:marker>
          <c:symbol val="none"/>
        </c:marker>
      </c:pivotFmt>
      <c:pivotFmt>
        <c:idx val="164"/>
        <c:marker>
          <c:symbol val="none"/>
        </c:marker>
      </c:pivotFmt>
      <c:pivotFmt>
        <c:idx val="165"/>
        <c:marker>
          <c:symbol val="none"/>
        </c:marker>
      </c:pivotFmt>
      <c:pivotFmt>
        <c:idx val="166"/>
        <c:marker>
          <c:symbol val="none"/>
        </c:marker>
      </c:pivotFmt>
      <c:pivotFmt>
        <c:idx val="167"/>
        <c:marker>
          <c:symbol val="none"/>
        </c:marker>
      </c:pivotFmt>
      <c:pivotFmt>
        <c:idx val="168"/>
        <c:marker>
          <c:symbol val="none"/>
        </c:marker>
      </c:pivotFmt>
      <c:pivotFmt>
        <c:idx val="169"/>
        <c:marker>
          <c:symbol val="none"/>
        </c:marker>
      </c:pivotFmt>
      <c:pivotFmt>
        <c:idx val="170"/>
        <c:marker>
          <c:symbol val="none"/>
        </c:marker>
      </c:pivotFmt>
      <c:pivotFmt>
        <c:idx val="171"/>
        <c:marker>
          <c:symbol val="none"/>
        </c:marker>
      </c:pivotFmt>
      <c:pivotFmt>
        <c:idx val="172"/>
        <c:marker>
          <c:symbol val="none"/>
        </c:marker>
      </c:pivotFmt>
      <c:pivotFmt>
        <c:idx val="173"/>
        <c:marker>
          <c:symbol val="none"/>
        </c:marker>
      </c:pivotFmt>
      <c:pivotFmt>
        <c:idx val="174"/>
        <c:marker>
          <c:symbol val="none"/>
        </c:marker>
      </c:pivotFmt>
      <c:pivotFmt>
        <c:idx val="175"/>
        <c:marker>
          <c:symbol val="none"/>
        </c:marker>
      </c:pivotFmt>
      <c:pivotFmt>
        <c:idx val="176"/>
        <c:marker>
          <c:symbol val="none"/>
        </c:marker>
      </c:pivotFmt>
      <c:pivotFmt>
        <c:idx val="177"/>
        <c:marker>
          <c:symbol val="none"/>
        </c:marker>
      </c:pivotFmt>
      <c:pivotFmt>
        <c:idx val="178"/>
        <c:marker>
          <c:symbol val="none"/>
        </c:marker>
      </c:pivotFmt>
      <c:pivotFmt>
        <c:idx val="179"/>
        <c:marker>
          <c:symbol val="none"/>
        </c:marker>
      </c:pivotFmt>
      <c:pivotFmt>
        <c:idx val="180"/>
        <c:marker>
          <c:symbol val="none"/>
        </c:marker>
      </c:pivotFmt>
      <c:pivotFmt>
        <c:idx val="181"/>
        <c:marker>
          <c:symbol val="none"/>
        </c:marker>
      </c:pivotFmt>
      <c:pivotFmt>
        <c:idx val="182"/>
        <c:marker>
          <c:symbol val="none"/>
        </c:marker>
      </c:pivotFmt>
      <c:pivotFmt>
        <c:idx val="183"/>
        <c:marker>
          <c:symbol val="none"/>
        </c:marker>
      </c:pivotFmt>
      <c:pivotFmt>
        <c:idx val="184"/>
        <c:marker>
          <c:symbol val="none"/>
        </c:marker>
      </c:pivotFmt>
      <c:pivotFmt>
        <c:idx val="185"/>
        <c:marker>
          <c:symbol val="none"/>
        </c:marker>
      </c:pivotFmt>
      <c:pivotFmt>
        <c:idx val="186"/>
        <c:marker>
          <c:symbol val="none"/>
        </c:marker>
      </c:pivotFmt>
      <c:pivotFmt>
        <c:idx val="187"/>
        <c:marker>
          <c:symbol val="none"/>
        </c:marker>
      </c:pivotFmt>
      <c:pivotFmt>
        <c:idx val="188"/>
        <c:marker>
          <c:symbol val="none"/>
        </c:marker>
      </c:pivotFmt>
      <c:pivotFmt>
        <c:idx val="189"/>
        <c:marker>
          <c:symbol val="none"/>
        </c:marker>
      </c:pivotFmt>
      <c:pivotFmt>
        <c:idx val="190"/>
        <c:marker>
          <c:symbol val="none"/>
        </c:marker>
      </c:pivotFmt>
      <c:pivotFmt>
        <c:idx val="191"/>
        <c:marker>
          <c:symbol val="none"/>
        </c:marker>
      </c:pivotFmt>
      <c:pivotFmt>
        <c:idx val="192"/>
        <c:marker>
          <c:symbol val="none"/>
        </c:marker>
      </c:pivotFmt>
      <c:pivotFmt>
        <c:idx val="193"/>
        <c:marker>
          <c:symbol val="none"/>
        </c:marker>
      </c:pivotFmt>
      <c:pivotFmt>
        <c:idx val="194"/>
        <c:marker>
          <c:symbol val="none"/>
        </c:marker>
      </c:pivotFmt>
      <c:pivotFmt>
        <c:idx val="195"/>
        <c:marker>
          <c:symbol val="none"/>
        </c:marker>
      </c:pivotFmt>
      <c:pivotFmt>
        <c:idx val="196"/>
        <c:marker>
          <c:symbol val="none"/>
        </c:marker>
      </c:pivotFmt>
      <c:pivotFmt>
        <c:idx val="197"/>
        <c:marker>
          <c:symbol val="none"/>
        </c:marker>
      </c:pivotFmt>
      <c:pivotFmt>
        <c:idx val="198"/>
        <c:marker>
          <c:symbol val="none"/>
        </c:marker>
      </c:pivotFmt>
      <c:pivotFmt>
        <c:idx val="199"/>
        <c:marker>
          <c:symbol val="none"/>
        </c:marker>
      </c:pivotFmt>
      <c:pivotFmt>
        <c:idx val="200"/>
        <c:marker>
          <c:symbol val="none"/>
        </c:marker>
      </c:pivotFmt>
      <c:pivotFmt>
        <c:idx val="201"/>
        <c:marker>
          <c:symbol val="none"/>
        </c:marker>
      </c:pivotFmt>
      <c:pivotFmt>
        <c:idx val="202"/>
        <c:marker>
          <c:symbol val="none"/>
        </c:marker>
      </c:pivotFmt>
      <c:pivotFmt>
        <c:idx val="203"/>
        <c:marker>
          <c:symbol val="none"/>
        </c:marker>
      </c:pivotFmt>
      <c:pivotFmt>
        <c:idx val="204"/>
        <c:marker>
          <c:symbol val="none"/>
        </c:marker>
      </c:pivotFmt>
      <c:pivotFmt>
        <c:idx val="205"/>
        <c:marker>
          <c:symbol val="none"/>
        </c:marker>
      </c:pivotFmt>
      <c:pivotFmt>
        <c:idx val="206"/>
        <c:marker>
          <c:symbol val="none"/>
        </c:marker>
      </c:pivotFmt>
      <c:pivotFmt>
        <c:idx val="207"/>
        <c:marker>
          <c:symbol val="none"/>
        </c:marker>
      </c:pivotFmt>
      <c:pivotFmt>
        <c:idx val="208"/>
        <c:marker>
          <c:symbol val="none"/>
        </c:marker>
      </c:pivotFmt>
      <c:pivotFmt>
        <c:idx val="209"/>
        <c:marker>
          <c:symbol val="none"/>
        </c:marker>
      </c:pivotFmt>
      <c:pivotFmt>
        <c:idx val="210"/>
        <c:marker>
          <c:symbol val="none"/>
        </c:marker>
      </c:pivotFmt>
      <c:pivotFmt>
        <c:idx val="211"/>
        <c:marker>
          <c:symbol val="none"/>
        </c:marker>
      </c:pivotFmt>
      <c:pivotFmt>
        <c:idx val="212"/>
        <c:marker>
          <c:symbol val="none"/>
        </c:marker>
      </c:pivotFmt>
      <c:pivotFmt>
        <c:idx val="213"/>
        <c:marker>
          <c:symbol val="none"/>
        </c:marker>
      </c:pivotFmt>
      <c:pivotFmt>
        <c:idx val="214"/>
        <c:marker>
          <c:symbol val="none"/>
        </c:marker>
      </c:pivotFmt>
      <c:pivotFmt>
        <c:idx val="215"/>
        <c:marker>
          <c:symbol val="none"/>
        </c:marker>
      </c:pivotFmt>
      <c:pivotFmt>
        <c:idx val="216"/>
        <c:marker>
          <c:symbol val="none"/>
        </c:marker>
      </c:pivotFmt>
      <c:pivotFmt>
        <c:idx val="217"/>
        <c:marker>
          <c:symbol val="none"/>
        </c:marker>
      </c:pivotFmt>
      <c:pivotFmt>
        <c:idx val="218"/>
        <c:marker>
          <c:symbol val="none"/>
        </c:marker>
      </c:pivotFmt>
      <c:pivotFmt>
        <c:idx val="219"/>
        <c:marker>
          <c:symbol val="none"/>
        </c:marker>
      </c:pivotFmt>
      <c:pivotFmt>
        <c:idx val="220"/>
        <c:marker>
          <c:symbol val="none"/>
        </c:marker>
      </c:pivotFmt>
      <c:pivotFmt>
        <c:idx val="221"/>
        <c:marker>
          <c:symbol val="none"/>
        </c:marker>
      </c:pivotFmt>
      <c:pivotFmt>
        <c:idx val="222"/>
        <c:marker>
          <c:symbol val="none"/>
        </c:marker>
      </c:pivotFmt>
      <c:pivotFmt>
        <c:idx val="223"/>
        <c:marker>
          <c:symbol val="none"/>
        </c:marker>
      </c:pivotFmt>
      <c:pivotFmt>
        <c:idx val="224"/>
        <c:marker>
          <c:symbol val="none"/>
        </c:marker>
      </c:pivotFmt>
      <c:pivotFmt>
        <c:idx val="225"/>
        <c:marker>
          <c:symbol val="none"/>
        </c:marker>
      </c:pivotFmt>
      <c:pivotFmt>
        <c:idx val="226"/>
        <c:marker>
          <c:symbol val="none"/>
        </c:marker>
      </c:pivotFmt>
      <c:pivotFmt>
        <c:idx val="227"/>
        <c:marker>
          <c:symbol val="none"/>
        </c:marker>
      </c:pivotFmt>
      <c:pivotFmt>
        <c:idx val="228"/>
        <c:marker>
          <c:symbol val="none"/>
        </c:marker>
      </c:pivotFmt>
      <c:pivotFmt>
        <c:idx val="229"/>
        <c:marker>
          <c:symbol val="none"/>
        </c:marker>
      </c:pivotFmt>
      <c:pivotFmt>
        <c:idx val="230"/>
        <c:marker>
          <c:symbol val="none"/>
        </c:marker>
      </c:pivotFmt>
      <c:pivotFmt>
        <c:idx val="231"/>
        <c:marker>
          <c:symbol val="none"/>
        </c:marker>
      </c:pivotFmt>
      <c:pivotFmt>
        <c:idx val="232"/>
      </c:pivotFmt>
      <c:pivotFmt>
        <c:idx val="233"/>
      </c:pivotFmt>
      <c:pivotFmt>
        <c:idx val="234"/>
      </c:pivotFmt>
      <c:pivotFmt>
        <c:idx val="235"/>
      </c:pivotFmt>
      <c:pivotFmt>
        <c:idx val="236"/>
      </c:pivotFmt>
      <c:pivotFmt>
        <c:idx val="237"/>
      </c:pivotFmt>
      <c:pivotFmt>
        <c:idx val="238"/>
      </c:pivotFmt>
      <c:pivotFmt>
        <c:idx val="239"/>
      </c:pivotFmt>
      <c:pivotFmt>
        <c:idx val="240"/>
      </c:pivotFmt>
      <c:pivotFmt>
        <c:idx val="241"/>
      </c:pivotFmt>
      <c:pivotFmt>
        <c:idx val="242"/>
      </c:pivotFmt>
      <c:pivotFmt>
        <c:idx val="243"/>
      </c:pivotFmt>
      <c:pivotFmt>
        <c:idx val="244"/>
      </c:pivotFmt>
      <c:pivotFmt>
        <c:idx val="245"/>
      </c:pivotFmt>
      <c:pivotFmt>
        <c:idx val="246"/>
      </c:pivotFmt>
      <c:pivotFmt>
        <c:idx val="247"/>
      </c:pivotFmt>
      <c:pivotFmt>
        <c:idx val="248"/>
      </c:pivotFmt>
      <c:pivotFmt>
        <c:idx val="249"/>
      </c:pivotFmt>
      <c:pivotFmt>
        <c:idx val="250"/>
      </c:pivotFmt>
      <c:pivotFmt>
        <c:idx val="251"/>
      </c:pivotFmt>
      <c:pivotFmt>
        <c:idx val="252"/>
      </c:pivotFmt>
      <c:pivotFmt>
        <c:idx val="253"/>
      </c:pivotFmt>
      <c:pivotFmt>
        <c:idx val="254"/>
      </c:pivotFmt>
      <c:pivotFmt>
        <c:idx val="255"/>
      </c:pivotFmt>
      <c:pivotFmt>
        <c:idx val="256"/>
      </c:pivotFmt>
      <c:pivotFmt>
        <c:idx val="257"/>
      </c:pivotFmt>
      <c:pivotFmt>
        <c:idx val="258"/>
      </c:pivotFmt>
      <c:pivotFmt>
        <c:idx val="259"/>
      </c:pivotFmt>
      <c:pivotFmt>
        <c:idx val="260"/>
      </c:pivotFmt>
      <c:pivotFmt>
        <c:idx val="261"/>
      </c:pivotFmt>
      <c:pivotFmt>
        <c:idx val="262"/>
      </c:pivotFmt>
      <c:pivotFmt>
        <c:idx val="263"/>
      </c:pivotFmt>
      <c:pivotFmt>
        <c:idx val="264"/>
      </c:pivotFmt>
      <c:pivotFmt>
        <c:idx val="265"/>
      </c:pivotFmt>
      <c:pivotFmt>
        <c:idx val="266"/>
      </c:pivotFmt>
      <c:pivotFmt>
        <c:idx val="267"/>
      </c:pivotFmt>
      <c:pivotFmt>
        <c:idx val="268"/>
      </c:pivotFmt>
      <c:pivotFmt>
        <c:idx val="269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'TCD bis'!$B$10:$B$11</c:f>
              <c:strCache>
                <c:ptCount val="1"/>
                <c:pt idx="0">
                  <c:v>AAA</c:v>
                </c:pt>
              </c:strCache>
            </c:strRef>
          </c:tx>
          <c:cat>
            <c:strRef>
              <c:f>'TCD bis'!$A$12:$A$21</c:f>
              <c:strCache>
                <c:ptCount val="9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Octobre</c:v>
                </c:pt>
                <c:pt idx="8">
                  <c:v>Novembre</c:v>
                </c:pt>
              </c:strCache>
            </c:strRef>
          </c:cat>
          <c:val>
            <c:numRef>
              <c:f>'TCD bis'!$B$12:$B$21</c:f>
              <c:numCache>
                <c:formatCode>General</c:formatCode>
                <c:ptCount val="9"/>
                <c:pt idx="5">
                  <c:v>220030</c:v>
                </c:pt>
                <c:pt idx="6">
                  <c:v>0</c:v>
                </c:pt>
                <c:pt idx="7">
                  <c:v>82510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'TCD bis'!$C$10:$C$11</c:f>
              <c:strCache>
                <c:ptCount val="1"/>
                <c:pt idx="0">
                  <c:v>AAB</c:v>
                </c:pt>
              </c:strCache>
            </c:strRef>
          </c:tx>
          <c:cat>
            <c:strRef>
              <c:f>'TCD bis'!$A$12:$A$21</c:f>
              <c:strCache>
                <c:ptCount val="9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Octobre</c:v>
                </c:pt>
                <c:pt idx="8">
                  <c:v>Novembre</c:v>
                </c:pt>
              </c:strCache>
            </c:strRef>
          </c:cat>
          <c:val>
            <c:numRef>
              <c:f>'TCD bis'!$C$12:$C$21</c:f>
              <c:numCache>
                <c:formatCode>General</c:formatCode>
                <c:ptCount val="9"/>
                <c:pt idx="3">
                  <c:v>126508</c:v>
                </c:pt>
                <c:pt idx="4">
                  <c:v>129668</c:v>
                </c:pt>
                <c:pt idx="6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'TCD bis'!$D$10:$D$11</c:f>
              <c:strCache>
                <c:ptCount val="1"/>
                <c:pt idx="0">
                  <c:v>ABB</c:v>
                </c:pt>
              </c:strCache>
            </c:strRef>
          </c:tx>
          <c:cat>
            <c:strRef>
              <c:f>'TCD bis'!$A$12:$A$21</c:f>
              <c:strCache>
                <c:ptCount val="9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Octobre</c:v>
                </c:pt>
                <c:pt idx="8">
                  <c:v>Novembre</c:v>
                </c:pt>
              </c:strCache>
            </c:strRef>
          </c:cat>
          <c:val>
            <c:numRef>
              <c:f>'TCD bis'!$D$12:$D$21</c:f>
              <c:numCache>
                <c:formatCode>General</c:formatCode>
                <c:ptCount val="9"/>
                <c:pt idx="1">
                  <c:v>95394</c:v>
                </c:pt>
                <c:pt idx="6">
                  <c:v>32670</c:v>
                </c:pt>
                <c:pt idx="8">
                  <c:v>355177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'TCD bis'!$E$10:$E$11</c:f>
              <c:strCache>
                <c:ptCount val="1"/>
                <c:pt idx="0">
                  <c:v>BBB</c:v>
                </c:pt>
              </c:strCache>
            </c:strRef>
          </c:tx>
          <c:cat>
            <c:strRef>
              <c:f>'TCD bis'!$A$12:$A$21</c:f>
              <c:strCache>
                <c:ptCount val="9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Octobre</c:v>
                </c:pt>
                <c:pt idx="8">
                  <c:v>Novembre</c:v>
                </c:pt>
              </c:strCache>
            </c:strRef>
          </c:cat>
          <c:val>
            <c:numRef>
              <c:f>'TCD bis'!$E$12:$E$21</c:f>
              <c:numCache>
                <c:formatCode>General</c:formatCode>
                <c:ptCount val="9"/>
                <c:pt idx="0">
                  <c:v>113242</c:v>
                </c:pt>
                <c:pt idx="5">
                  <c:v>156630</c:v>
                </c:pt>
                <c:pt idx="8">
                  <c:v>317014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'TCD bis'!$F$10:$F$11</c:f>
              <c:strCache>
                <c:ptCount val="1"/>
                <c:pt idx="0">
                  <c:v>BBC</c:v>
                </c:pt>
              </c:strCache>
            </c:strRef>
          </c:tx>
          <c:cat>
            <c:strRef>
              <c:f>'TCD bis'!$A$12:$A$21</c:f>
              <c:strCache>
                <c:ptCount val="9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Octobre</c:v>
                </c:pt>
                <c:pt idx="8">
                  <c:v>Novembre</c:v>
                </c:pt>
              </c:strCache>
            </c:strRef>
          </c:cat>
          <c:val>
            <c:numRef>
              <c:f>'TCD bis'!$F$12:$F$21</c:f>
              <c:numCache>
                <c:formatCode>General</c:formatCode>
                <c:ptCount val="9"/>
                <c:pt idx="5">
                  <c:v>17560</c:v>
                </c:pt>
                <c:pt idx="8">
                  <c:v>272588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'TCD bis'!$G$10:$G$11</c:f>
              <c:strCache>
                <c:ptCount val="1"/>
                <c:pt idx="0">
                  <c:v>BCC</c:v>
                </c:pt>
              </c:strCache>
            </c:strRef>
          </c:tx>
          <c:cat>
            <c:strRef>
              <c:f>'TCD bis'!$A$12:$A$21</c:f>
              <c:strCache>
                <c:ptCount val="9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Octobre</c:v>
                </c:pt>
                <c:pt idx="8">
                  <c:v>Novembre</c:v>
                </c:pt>
              </c:strCache>
            </c:strRef>
          </c:cat>
          <c:val>
            <c:numRef>
              <c:f>'TCD bis'!$G$12:$G$21</c:f>
              <c:numCache>
                <c:formatCode>General</c:formatCode>
                <c:ptCount val="9"/>
                <c:pt idx="2">
                  <c:v>352150</c:v>
                </c:pt>
                <c:pt idx="5">
                  <c:v>113242</c:v>
                </c:pt>
                <c:pt idx="6">
                  <c:v>34088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'TCD bis'!$H$10:$H$11</c:f>
              <c:strCache>
                <c:ptCount val="1"/>
                <c:pt idx="0">
                  <c:v>CCC</c:v>
                </c:pt>
              </c:strCache>
            </c:strRef>
          </c:tx>
          <c:cat>
            <c:strRef>
              <c:f>'TCD bis'!$A$12:$A$21</c:f>
              <c:strCache>
                <c:ptCount val="9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Octobre</c:v>
                </c:pt>
                <c:pt idx="8">
                  <c:v>Novembre</c:v>
                </c:pt>
              </c:strCache>
            </c:strRef>
          </c:cat>
          <c:val>
            <c:numRef>
              <c:f>'TCD bis'!$H$12:$H$21</c:f>
              <c:numCache>
                <c:formatCode>General</c:formatCode>
                <c:ptCount val="9"/>
                <c:pt idx="2">
                  <c:v>147304</c:v>
                </c:pt>
                <c:pt idx="5">
                  <c:v>253412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0653952"/>
        <c:axId val="210655488"/>
      </c:lineChart>
      <c:catAx>
        <c:axId val="210653952"/>
        <c:scaling>
          <c:orientation val="minMax"/>
        </c:scaling>
        <c:delete val="0"/>
        <c:axPos val="b"/>
        <c:majorTickMark val="out"/>
        <c:minorTickMark val="none"/>
        <c:tickLblPos val="nextTo"/>
        <c:crossAx val="210655488"/>
        <c:crosses val="autoZero"/>
        <c:auto val="1"/>
        <c:lblAlgn val="ctr"/>
        <c:lblOffset val="100"/>
        <c:noMultiLvlLbl val="0"/>
      </c:catAx>
      <c:valAx>
        <c:axId val="2106554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06539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257175</xdr:colOff>
      <xdr:row>3</xdr:row>
      <xdr:rowOff>9525</xdr:rowOff>
    </xdr:from>
    <xdr:to>
      <xdr:col>15</xdr:col>
      <xdr:colOff>628650</xdr:colOff>
      <xdr:row>31</xdr:row>
      <xdr:rowOff>9525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neau Thibault" refreshedDate="43089.470961458333" createdVersion="4" refreshedVersion="4" minRefreshableVersion="3" recordCount="27">
  <cacheSource type="worksheet">
    <worksheetSource ref="A1:Z28" sheet="données"/>
  </cacheSource>
  <cacheFields count="27">
    <cacheField name="Année" numFmtId="0">
      <sharedItems containsSemiMixedTypes="0" containsString="0" containsNumber="1" containsInteger="1" minValue="2016" maxValue="2019" count="4">
        <n v="2017"/>
        <n v="2018"/>
        <n v="2019" u="1"/>
        <n v="2016" u="1"/>
      </sharedItems>
    </cacheField>
    <cacheField name="Client" numFmtId="0">
      <sharedItems count="12">
        <s v="AAA"/>
        <s v="AAB"/>
        <s v="ABB"/>
        <s v="BBB"/>
        <s v="BBC"/>
        <s v="BCC"/>
        <s v="CCC"/>
        <s v="Picard" u="1"/>
        <s v="Croque Gel" u="1"/>
        <s v="Toupargel" u="1"/>
        <s v="Thiriet" u="1"/>
        <s v="Maximo" u="1"/>
      </sharedItems>
    </cacheField>
    <cacheField name="Mois Magasin" numFmtId="0">
      <sharedItems count="11">
        <s v="Juillet"/>
        <s v="Août"/>
        <s v="Novembre"/>
        <s v="Avril"/>
        <s v="Mai"/>
        <s v="Mars"/>
        <s v="Février"/>
        <s v="Octobre"/>
        <s v="Juin"/>
        <s v="Septembre" u="1"/>
        <s v="Janvier" u="1"/>
      </sharedItems>
    </cacheField>
    <cacheField name="Code SAP" numFmtId="0">
      <sharedItems containsSemiMixedTypes="0" containsString="0" containsNumber="1" containsInteger="1" minValue="200080008" maxValue="39830210008" count="72">
        <n v="200080008"/>
        <n v="200100008"/>
        <n v="200110008"/>
        <n v="203910010"/>
        <n v="203919010"/>
        <n v="203920006"/>
        <n v="203940012"/>
        <n v="203950006"/>
        <n v="203960008"/>
        <n v="30200150012" u="1"/>
        <n v="30217240010" u="1"/>
        <n v="30217140010" u="1"/>
        <n v="30200080008" u="1"/>
        <n v="30370310006" u="1"/>
        <n v="39830210008" u="1"/>
        <n v="30318610009" u="1"/>
        <n v="30471960012" u="1"/>
        <n v="30212510008" u="1"/>
        <n v="30641450012" u="1"/>
        <n v="30318520010" u="1"/>
        <n v="30302780008" u="1"/>
        <n v="30318600005" u="1"/>
        <n v="30302660006" u="1"/>
        <n v="30866780008" u="1"/>
        <n v="30200100008" u="1"/>
        <n v="30302680012" u="1"/>
        <n v="30218440010" u="1"/>
        <n v="30217330010" u="1"/>
        <n v="30217230010" u="1"/>
        <n v="30217030010" u="1"/>
        <n v="30371820006" u="1"/>
        <n v="30370340012" u="1"/>
        <n v="30212930008" u="1"/>
        <n v="30470550110" u="1"/>
        <n v="30231000008" u="1"/>
        <n v="30200120012" u="1"/>
        <n v="30371490001" u="1"/>
        <n v="30217010010" u="1"/>
        <n v="30301450010" u="1"/>
        <n v="30818340006" u="1"/>
        <n v="30301560008" u="1"/>
        <n v="30215100008" u="1"/>
        <n v="30302740010" u="1"/>
        <n v="30370330005" u="1"/>
        <n v="30218100008" u="1"/>
        <n v="30218000008" u="1"/>
        <n v="30698350012" u="1"/>
        <n v="30370367010" u="1"/>
        <n v="30301340008" u="1"/>
        <n v="30218310006" u="1"/>
        <n v="30301580012" u="1"/>
        <n v="30301550006" u="1"/>
        <n v="30370350009" u="1"/>
        <n v="30302600010" u="1"/>
        <n v="30370320006" u="1"/>
        <n v="30318550010" u="1"/>
        <n v="30218430010" u="1"/>
        <n v="30370360010" u="1"/>
        <n v="30213930008" u="1"/>
        <n v="30370300006" u="1"/>
        <n v="30301370010" u="1"/>
        <n v="30302690006" u="1"/>
        <n v="30751920010" u="1"/>
        <n v="30318510010" u="1"/>
        <n v="30370420010" u="1"/>
        <n v="30071040012" u="1"/>
        <n v="30318620006" u="1"/>
        <n v="30810110012" u="1"/>
        <n v="30403410012" u="1"/>
        <n v="30302580012" u="1"/>
        <n v="30318630004" u="1"/>
        <n v="30478230010" u="1"/>
      </sharedItems>
    </cacheField>
    <cacheField name="Description article" numFmtId="0">
      <sharedItems count="99">
        <s v="lit canapé"/>
        <s v="peluche"/>
        <s v="coussin"/>
        <s v="arc"/>
        <s v="cadre"/>
        <s v="couteau"/>
        <s v="fourchette"/>
        <s v="assiette"/>
        <s v="sac"/>
        <s v="FEUILLETES STJ 120GX2 TIPIAK" u="1"/>
        <s v="STJ GRAT POIR 310G TIP LOT SF" u="1"/>
        <s v="BRAND MORUE HERBES 450G TIPIAK" u="1"/>
        <s v="BRAND MORUE PARMEN 500G TIPIAK" u="1"/>
        <s v="GAL JB CHAMP EMM 2X125G PICARD" u="1"/>
        <s v="PETIT GRATIN CABILL 140GX2 TIP" u="1"/>
        <s v="CASSOL SAUMON CHABLI 800G TOUP" u="1"/>
        <s v="PAELLA MEDITERRANEE 1,2KG TRD" u="1"/>
        <s v="COQUILLE POISSON 110GX6 LP" u="1"/>
        <s v="PAËLLA 1,3 KG EISMANN" u="1"/>
        <s v="FEUILLETES STJ B P 120GX2  TIP" u="1"/>
        <e v="#N/A" u="1"/>
        <s v="COQ STJ POIREAUX 90GX6+2GR TIP" u="1"/>
        <s v="COQ STJ BRETONNE 90GX4 TRD" u="1"/>
        <s v="COQ FDM ECHALOTE 90GX6+2GT TIP" u="1"/>
        <s v="GAL J/F 125GX2 TIP LOTAGE SF" u="1"/>
        <s v="BRAND 310G X2 TIP LOTAGE SF" u="1"/>
        <s v="16 MINI FEUILLET STJ 170G TOUP" u="1"/>
        <s v="BRAND 450G TIP LOTAGE SF" u="1"/>
        <s v="GRAINE COUSC BIO HO 600G PIARD" u="1"/>
        <s v="COQUILLES FDM 110GX4 PICARD" u="1"/>
        <s v="BRANDADE MORUE KG ARGEL" u="1"/>
        <s v="CASSOL STJ CHAMP 110GX2 REPERE" u="1"/>
        <s v="SCE GRAND VENEUR 50GX6 TIPIAK" u="1"/>
        <s v="LOT 2 BRAND 450G 2E PRX TIPIAK" u="1"/>
        <s v="COQ FDM SAUMON 90GX4 TRD" u="1"/>
        <s v="CASSOL ESCARGOTS 110GX20 TR" u="1"/>
        <s v="LANG BOEUF MADERE 600G EISMANN" u="1"/>
        <s v="GRATIN CRABE 110GX6 TRD" u="1"/>
        <s v="TAGLIATELLE FDM COLIN 600G TRD" u="1"/>
        <s v="LOT 2 BRANDADE MORUE KG TIPIAK" u="1"/>
        <s v="POÊLEE CEREALES LEG KG BRAKE" u="1"/>
        <s v="BRANDADE MORUE KG TIPIAK" u="1"/>
        <s v="QUINOA CEREAL CUIS 600G PICARD" u="1"/>
        <s v="GAL NOIX STJ 125GX2 PICARD" u="1"/>
        <s v="COQ STJ POIR 90GX4+1GT TIP NL" u="1"/>
        <s v="COQ FDM ECHALOTES 90GX4 TIPIAK" u="1"/>
        <s v="CREVETTES SCE CURRY 330G PIC" u="1"/>
        <s v="LOT 2 BRAND MORUE 500G 2PX TIP" u="1"/>
        <s v="PAELLA POULET FDM KG PICARD" u="1"/>
        <s v="GRATIN SEAFOOD 90GX4 TIP EXP" u="1"/>
        <s v="COQ FDM ECHALOTES 90GX10 TIP" u="1"/>
        <s v="BRAND MORUE KG+150G GRT TIPIAK" u="1"/>
        <s v="COQ FDM ECHAL 90GX4+1 GRTE TIP" u="1"/>
        <s v="MERLU SCE AU CIDRE 350G PICARD" u="1"/>
        <s v="LANG BOEUF MADERE 600G TOUP" u="1"/>
        <s v="SCE CHAMPIGNONS 200G PICARD" u="1"/>
        <s v="COQ STJ POIREAUX 90GX10 TIPIAK" u="1"/>
        <s v="LOT 2 BRANDADE MORUE 500G TIP" u="1"/>
        <s v="PAËLLA ROYALE 1,3KG TOUPARGEL" u="1"/>
        <s v="COQ FDM ECHALOTES 90GX6 TIP" u="1"/>
        <s v="CASSOL STJ SANC 110GX2 CARREF" u="1"/>
        <s v="SACHET BLANQUETTE DE VEAU TL01" u="1"/>
        <s v="GALET BRET ECHALOTES 280G TIP" u="1"/>
        <s v="RISOTTOS STJ 110GX2 THIRIET" u="1"/>
        <s v="LANG BOEUF PIQUANTE 600G TOUP" u="1"/>
        <s v="COQ STJ POIREAUX 90GX5 TIPIAK" u="1"/>
        <s v="COQ STJ POIREAUX 90GX8 TIPIAK" u="1"/>
        <s v="GAL STJ 125GX2TIP LOTAGE SF" u="1"/>
        <s v="CRÊPES JB EMMENTAL 50GX10 PIC" u="1"/>
        <s v="COQ STJ AU SANCERRE 130GX2 PIC" u="1"/>
        <s v="TAGLIAT  FDM 600G+200G GRT TIP" u="1"/>
        <s v="GRATIN COD POTAT 450G TIPIAK" u="1"/>
        <s v="8 MINI COQUILLES STJ 100G TIP" u="1"/>
        <s v="COQ STJ POIREAUX 90GX4+1GT TIP" u="1"/>
        <s v="BRAND MORUE PARM 310G+BRI TIP" u="1"/>
        <s v="COQ STJ POIREAUX 90GX4 TIP NL" u="1"/>
        <s v="BARQ SCE POIVRE VERT DEMOULE 2" u="1"/>
        <s v="LANG BOEUF PIQUANTE 600G EISMA" u="1"/>
        <s v="12 MINI TORTILLAS 150G TOUP" u="1"/>
        <s v="COQ AU VIN 450GX2 TRD" u="1"/>
        <s v="COQ FDM ECHALOTE 90GX10+2G TIP" u="1"/>
        <s v="COQ STJ ROYALE NORM 90GX6 TRD" u="1"/>
        <s v="JUS DE CITRON 200G PICARD" u="1"/>
        <s v="CROCO' CRÊPES CHOCO 10GX100 SM" u="1"/>
        <s v="COQ STJ  POIREAUX 90GX6 TIPIAK" u="1"/>
        <s v="LANG BOEUF SCE MAD 300GX2 TRD" u="1"/>
        <s v="LANG BOEUF SCE PIQ 300GX2 TRD" u="1"/>
        <s v="BRANDADE 500GX2 TIP LOTAGE SF" u="1"/>
        <s v="COQ STJ LOTTE 110GX2 TIPIAK" u="1"/>
        <s v="LOTTE SCE CHARDONNAY 500G TOUP" u="1"/>
        <s v="SCALLOPS LEEKS 310G TIP EXPORT" u="1"/>
        <s v="COQ STJ NORM 90GX4+1GRT TIPIAK" u="1"/>
        <s v="GRATIN CRABE 110GX6 TOUPARGEL" u="1"/>
        <s v="CASSOL FDM PLEUROT 110GX2 TOUP" u="1"/>
        <s v="CASSOL STJ G&amp;M 110GX2 GRD JURY" u="1"/>
        <s v="GRATIN DE CRABE 110GX2 TIPIAK" u="1"/>
        <s v="CASSOL DE TOURTEAU 110GX2 TIP" u="1"/>
        <s v="RISOTTO STJ FDM POIR 600G TRD" u="1"/>
        <s v="COQ STJ NORMANDE 90GX8 TIP" u="1"/>
      </sharedItems>
    </cacheField>
    <cacheField name="Segment" numFmtId="0">
      <sharedItems/>
    </cacheField>
    <cacheField name="Type produit" numFmtId="0">
      <sharedItems count="3">
        <s v="Standard"/>
        <s v="PFA"/>
        <s v="Standard/PFA" u="1"/>
      </sharedItems>
    </cacheField>
    <cacheField name="Statut" numFmtId="0">
      <sharedItems count="3">
        <s v="Offre non retenue"/>
        <s v="Offre confirmée"/>
        <s v="Offre proposée"/>
      </sharedItems>
    </cacheField>
    <cacheField name="Semaine début Appro" numFmtId="0">
      <sharedItems containsSemiMixedTypes="0" containsString="0" containsNumber="1" containsInteger="1" minValue="3" maxValue="38"/>
    </cacheField>
    <cacheField name="Semaine Fin Appro" numFmtId="0">
      <sharedItems containsSemiMixedTypes="0" containsString="0" containsNumber="1" containsInteger="1" minValue="5" maxValue="48"/>
    </cacheField>
    <cacheField name="Début OP magasin" numFmtId="0">
      <sharedItems containsSemiMixedTypes="0" containsString="0" containsNumber="1" containsInteger="1" minValue="6" maxValue="14"/>
    </cacheField>
    <cacheField name="Fin OP magasin" numFmtId="0">
      <sharedItems containsSemiMixedTypes="0" containsString="0" containsNumber="1" containsInteger="1" minValue="9" maxValue="41"/>
    </cacheField>
    <cacheField name="Nom OP" numFmtId="0">
      <sharedItems containsNonDate="0" containsString="0" containsBlank="1"/>
    </cacheField>
    <cacheField name="Taux" numFmtId="9">
      <sharedItems containsSemiMixedTypes="0" containsString="0" containsNumber="1" minValue="0.05" maxValue="0.18" count="4">
        <n v="0.09"/>
        <n v="0.05"/>
        <n v="0.18"/>
        <n v="0.06" u="1"/>
      </sharedItems>
    </cacheField>
    <cacheField name="Source prévision" numFmtId="0">
      <sharedItems/>
    </cacheField>
    <cacheField name="Prévisions UC" numFmtId="0">
      <sharedItems containsSemiMixedTypes="0" containsString="0" containsNumber="1" containsInteger="1" minValue="6" maxValue="800"/>
    </cacheField>
    <cacheField name="Mis à jour" numFmtId="14">
      <sharedItems containsSemiMixedTypes="0" containsNonDate="0" containsDate="1" containsString="0" minDate="2017-04-10T00:00:00" maxDate="2018-06-12T00:00:00"/>
    </cacheField>
    <cacheField name="PCB" numFmtId="0">
      <sharedItems/>
    </cacheField>
    <cacheField name="Prévisions colis" numFmtId="0">
      <sharedItems containsSemiMixedTypes="0" containsString="0" containsNumber="1" containsInteger="1" minValue="48" maxValue="8000"/>
    </cacheField>
    <cacheField name="Emetteur" numFmtId="0">
      <sharedItems/>
    </cacheField>
    <cacheField name="Ventes UC" numFmtId="0">
      <sharedItems containsSemiMixedTypes="0" containsString="0" containsNumber="1" containsInteger="1" minValue="0" maxValue="355177"/>
    </cacheField>
    <cacheField name="Ventes prévisionnelles" numFmtId="0">
      <sharedItems containsSemiMixedTypes="0" containsString="0" containsNumber="1" containsInteger="1" minValue="0" maxValue="180610"/>
    </cacheField>
    <cacheField name="Date correspondante" numFmtId="14">
      <sharedItems containsSemiMixedTypes="0" containsNonDate="0" containsDate="1" containsString="0" minDate="2017-02-03T00:00:00" maxDate="2018-12-01T00:00:00"/>
    </cacheField>
    <cacheField name="Clef ventes" numFmtId="0">
      <sharedItems containsSemiMixedTypes="0" containsString="0" containsNumber="1" containsInteger="1" minValue="200080008" maxValue="203960008"/>
    </cacheField>
    <cacheField name="Ecart réalisé vs prévision" numFmtId="0">
      <sharedItems containsSemiMixedTypes="0" containsString="0" containsNumber="1" containsInteger="1" minValue="8" maxValue="355089"/>
    </cacheField>
    <cacheField name="Fiabilité prévisionnelle" numFmtId="9">
      <sharedItems containsSemiMixedTypes="0" containsString="0" containsNumber="1" minValue="0" maxValue="39626.75"/>
    </cacheField>
    <cacheField name="Fiabilité" numFmtId="0" formula="'Ecart réalisé vs prévision'/'Ventes UC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x v="0"/>
    <x v="0"/>
    <x v="0"/>
    <x v="0"/>
    <s v="meuble"/>
    <x v="0"/>
    <x v="0"/>
    <n v="3"/>
    <n v="5"/>
    <n v="7"/>
    <n v="13"/>
    <m/>
    <x v="0"/>
    <s v="Interne"/>
    <n v="6"/>
    <d v="2017-04-10T00:00:00"/>
    <s v="08"/>
    <n v="48"/>
    <s v="LEROUX Claude"/>
    <n v="110390"/>
    <n v="110390"/>
    <d v="2017-02-03T00:00:00"/>
    <n v="200080008"/>
    <n v="110384"/>
    <n v="18398.333333333332"/>
  </r>
  <r>
    <x v="1"/>
    <x v="1"/>
    <x v="1"/>
    <x v="1"/>
    <x v="1"/>
    <s v="jouet"/>
    <x v="0"/>
    <x v="1"/>
    <n v="3"/>
    <n v="9"/>
    <n v="9"/>
    <n v="21"/>
    <m/>
    <x v="0"/>
    <s v="Interne"/>
    <n v="8"/>
    <d v="2018-05-10T00:00:00"/>
    <s v="08"/>
    <n v="64"/>
    <s v="CERVEAU Valentin"/>
    <n v="0"/>
    <n v="8"/>
    <d v="2018-03-02T00:00:00"/>
    <n v="200100008"/>
    <n v="8"/>
    <n v="0"/>
  </r>
  <r>
    <x v="0"/>
    <x v="2"/>
    <x v="2"/>
    <x v="2"/>
    <x v="2"/>
    <s v="meuble"/>
    <x v="0"/>
    <x v="2"/>
    <n v="3"/>
    <n v="44"/>
    <n v="10"/>
    <n v="25"/>
    <m/>
    <x v="0"/>
    <s v="Interne"/>
    <n v="88"/>
    <d v="2018-05-10T00:00:00"/>
    <s v="08"/>
    <n v="704"/>
    <s v="GARBE Jack"/>
    <n v="355177"/>
    <n v="88"/>
    <d v="2017-11-03T00:00:00"/>
    <n v="200110008"/>
    <n v="355089"/>
    <n v="4036.1022727272725"/>
  </r>
  <r>
    <x v="0"/>
    <x v="3"/>
    <x v="0"/>
    <x v="3"/>
    <x v="3"/>
    <s v="jouet"/>
    <x v="0"/>
    <x v="2"/>
    <n v="3"/>
    <n v="27"/>
    <n v="11"/>
    <n v="29"/>
    <m/>
    <x v="1"/>
    <s v="Interne"/>
    <n v="9"/>
    <d v="2018-05-10T00:00:00"/>
    <s v="10"/>
    <n v="90"/>
    <s v="MARTHY Paul"/>
    <n v="156630"/>
    <n v="156630"/>
    <d v="2017-07-07T00:00:00"/>
    <n v="203910010"/>
    <n v="156621"/>
    <n v="17403.333333333332"/>
  </r>
  <r>
    <x v="0"/>
    <x v="4"/>
    <x v="0"/>
    <x v="4"/>
    <x v="4"/>
    <s v="meuble"/>
    <x v="0"/>
    <x v="2"/>
    <n v="9"/>
    <n v="9"/>
    <n v="9"/>
    <n v="21"/>
    <m/>
    <x v="1"/>
    <s v="Interne"/>
    <n v="312"/>
    <d v="2018-05-10T00:00:00"/>
    <s v="10"/>
    <n v="3120"/>
    <s v="LEROUX Claude"/>
    <n v="17560"/>
    <n v="17560"/>
    <d v="2017-03-03T00:00:00"/>
    <n v="203919010"/>
    <n v="17248"/>
    <n v="56.282051282051285"/>
  </r>
  <r>
    <x v="0"/>
    <x v="5"/>
    <x v="3"/>
    <x v="5"/>
    <x v="5"/>
    <s v="couvert"/>
    <x v="0"/>
    <x v="1"/>
    <n v="3"/>
    <n v="16"/>
    <n v="11"/>
    <n v="29"/>
    <m/>
    <x v="1"/>
    <s v="Interne"/>
    <n v="77"/>
    <d v="2018-05-10T00:00:00"/>
    <s v="06"/>
    <n v="462"/>
    <s v="CERVEAU Valentin"/>
    <n v="180610"/>
    <n v="180610"/>
    <d v="2017-04-21T00:00:00"/>
    <n v="203920006"/>
    <n v="180533"/>
    <n v="2345.5844155844156"/>
  </r>
  <r>
    <x v="0"/>
    <x v="6"/>
    <x v="0"/>
    <x v="6"/>
    <x v="6"/>
    <s v="couvert"/>
    <x v="0"/>
    <x v="2"/>
    <n v="3"/>
    <n v="9"/>
    <n v="13"/>
    <n v="37"/>
    <m/>
    <x v="1"/>
    <s v="Interne"/>
    <n v="8"/>
    <d v="2018-05-10T00:00:00"/>
    <s v="12"/>
    <n v="96"/>
    <s v="GARBE Jack"/>
    <n v="129668"/>
    <n v="129668"/>
    <d v="2017-03-03T00:00:00"/>
    <n v="203940012"/>
    <n v="129660"/>
    <n v="16208.5"/>
  </r>
  <r>
    <x v="0"/>
    <x v="0"/>
    <x v="0"/>
    <x v="7"/>
    <x v="7"/>
    <s v="couvert"/>
    <x v="0"/>
    <x v="2"/>
    <n v="3"/>
    <n v="9"/>
    <n v="6"/>
    <n v="9"/>
    <m/>
    <x v="1"/>
    <s v="Interne"/>
    <n v="8"/>
    <d v="2018-05-10T00:00:00"/>
    <s v="06"/>
    <n v="48"/>
    <s v="MARTHY Paul"/>
    <n v="109640"/>
    <n v="109640"/>
    <d v="2017-03-03T00:00:00"/>
    <n v="203950006"/>
    <n v="109632"/>
    <n v="13705"/>
  </r>
  <r>
    <x v="0"/>
    <x v="1"/>
    <x v="4"/>
    <x v="8"/>
    <x v="8"/>
    <s v="textile"/>
    <x v="0"/>
    <x v="1"/>
    <n v="3"/>
    <n v="9"/>
    <n v="8"/>
    <n v="17"/>
    <m/>
    <x v="1"/>
    <s v="Interne"/>
    <n v="8"/>
    <d v="2018-05-10T00:00:00"/>
    <s v="08"/>
    <n v="64"/>
    <s v="LEROUX Claude"/>
    <n v="126508"/>
    <n v="126508"/>
    <d v="2017-03-03T00:00:00"/>
    <n v="203960008"/>
    <n v="126500"/>
    <n v="15813.5"/>
  </r>
  <r>
    <x v="0"/>
    <x v="2"/>
    <x v="5"/>
    <x v="0"/>
    <x v="0"/>
    <s v="meuble"/>
    <x v="0"/>
    <x v="2"/>
    <n v="4"/>
    <n v="9"/>
    <n v="10"/>
    <n v="25"/>
    <m/>
    <x v="1"/>
    <s v="Interne"/>
    <n v="12"/>
    <d v="2018-05-10T00:00:00"/>
    <s v="08"/>
    <n v="96"/>
    <s v="CERVEAU Valentin"/>
    <n v="95394"/>
    <n v="95394"/>
    <d v="2017-03-03T00:00:00"/>
    <n v="200080008"/>
    <n v="95382"/>
    <n v="7949.5"/>
  </r>
  <r>
    <x v="0"/>
    <x v="3"/>
    <x v="6"/>
    <x v="1"/>
    <x v="1"/>
    <s v="jouet"/>
    <x v="0"/>
    <x v="2"/>
    <n v="3"/>
    <n v="9"/>
    <n v="12"/>
    <n v="33"/>
    <m/>
    <x v="1"/>
    <s v="Interne"/>
    <n v="8"/>
    <d v="2018-05-10T00:00:00"/>
    <s v="08"/>
    <n v="64"/>
    <s v="GARBE Jack"/>
    <n v="113242"/>
    <n v="113242"/>
    <d v="2017-03-03T00:00:00"/>
    <n v="200100008"/>
    <n v="113234"/>
    <n v="14155.25"/>
  </r>
  <r>
    <x v="0"/>
    <x v="4"/>
    <x v="0"/>
    <x v="2"/>
    <x v="2"/>
    <s v="meuble"/>
    <x v="0"/>
    <x v="2"/>
    <n v="8"/>
    <n v="9"/>
    <n v="10"/>
    <n v="25"/>
    <m/>
    <x v="1"/>
    <s v="Interne"/>
    <n v="8"/>
    <d v="2018-05-10T00:00:00"/>
    <s v="08"/>
    <n v="64"/>
    <s v="MARTHY Paul"/>
    <n v="0"/>
    <n v="0"/>
    <d v="2017-03-03T00:00:00"/>
    <n v="200110008"/>
    <n v="8"/>
    <n v="0"/>
  </r>
  <r>
    <x v="0"/>
    <x v="5"/>
    <x v="1"/>
    <x v="3"/>
    <x v="3"/>
    <s v="jouet"/>
    <x v="0"/>
    <x v="1"/>
    <n v="7"/>
    <n v="9"/>
    <n v="12"/>
    <n v="33"/>
    <m/>
    <x v="1"/>
    <s v="Interne"/>
    <n v="8"/>
    <d v="2018-05-10T00:00:00"/>
    <s v="10"/>
    <n v="80"/>
    <s v="LEROUX Claude"/>
    <n v="34088"/>
    <n v="34088"/>
    <d v="2017-03-03T00:00:00"/>
    <n v="203910010"/>
    <n v="34080"/>
    <n v="4261"/>
  </r>
  <r>
    <x v="0"/>
    <x v="6"/>
    <x v="0"/>
    <x v="4"/>
    <x v="4"/>
    <s v="meuble"/>
    <x v="0"/>
    <x v="0"/>
    <n v="3"/>
    <n v="9"/>
    <n v="14"/>
    <n v="41"/>
    <m/>
    <x v="1"/>
    <s v="Interne"/>
    <n v="48"/>
    <d v="2018-05-10T00:00:00"/>
    <s v="10"/>
    <n v="480"/>
    <s v="CERVEAU Valentin"/>
    <n v="123744"/>
    <n v="123744"/>
    <d v="2017-03-03T00:00:00"/>
    <n v="203919010"/>
    <n v="123696"/>
    <n v="2578"/>
  </r>
  <r>
    <x v="0"/>
    <x v="0"/>
    <x v="7"/>
    <x v="5"/>
    <x v="5"/>
    <s v="couvert"/>
    <x v="1"/>
    <x v="1"/>
    <n v="3"/>
    <n v="9"/>
    <n v="7"/>
    <n v="13"/>
    <m/>
    <x v="1"/>
    <s v="Interne"/>
    <n v="8"/>
    <d v="2018-05-10T00:00:00"/>
    <s v="06"/>
    <n v="48"/>
    <s v="GARBE Jack"/>
    <n v="82510"/>
    <n v="82510"/>
    <d v="2017-03-03T00:00:00"/>
    <n v="203920006"/>
    <n v="82502"/>
    <n v="10313.75"/>
  </r>
  <r>
    <x v="0"/>
    <x v="1"/>
    <x v="8"/>
    <x v="6"/>
    <x v="6"/>
    <s v="couvert"/>
    <x v="0"/>
    <x v="2"/>
    <n v="3"/>
    <n v="9"/>
    <n v="9"/>
    <n v="21"/>
    <m/>
    <x v="1"/>
    <s v="Interne"/>
    <n v="56"/>
    <d v="2018-05-10T00:00:00"/>
    <s v="12"/>
    <n v="672"/>
    <s v="MARTHY Paul"/>
    <n v="129668"/>
    <n v="129668"/>
    <d v="2017-03-03T00:00:00"/>
    <n v="203940012"/>
    <n v="129612"/>
    <n v="2315.5"/>
  </r>
  <r>
    <x v="0"/>
    <x v="2"/>
    <x v="1"/>
    <x v="7"/>
    <x v="7"/>
    <s v="couvert"/>
    <x v="0"/>
    <x v="2"/>
    <n v="6"/>
    <n v="9"/>
    <n v="11"/>
    <n v="29"/>
    <m/>
    <x v="1"/>
    <s v="Interne"/>
    <n v="66"/>
    <d v="2018-05-10T00:00:00"/>
    <s v="06"/>
    <n v="396"/>
    <s v="LEROUX Claude"/>
    <n v="32670"/>
    <n v="32670"/>
    <d v="2017-03-03T00:00:00"/>
    <n v="203950006"/>
    <n v="32604"/>
    <n v="495"/>
  </r>
  <r>
    <x v="0"/>
    <x v="3"/>
    <x v="2"/>
    <x v="8"/>
    <x v="8"/>
    <s v="textile"/>
    <x v="0"/>
    <x v="2"/>
    <n v="5"/>
    <n v="45"/>
    <n v="13"/>
    <n v="37"/>
    <m/>
    <x v="1"/>
    <s v="Interne"/>
    <n v="8"/>
    <d v="2018-05-10T00:00:00"/>
    <s v="08"/>
    <n v="64"/>
    <s v="CERVEAU Valentin"/>
    <n v="317014"/>
    <n v="8"/>
    <d v="2017-11-10T00:00:00"/>
    <n v="203960008"/>
    <n v="317006"/>
    <n v="39626.75"/>
  </r>
  <r>
    <x v="0"/>
    <x v="4"/>
    <x v="2"/>
    <x v="0"/>
    <x v="0"/>
    <s v="meuble"/>
    <x v="0"/>
    <x v="2"/>
    <n v="4"/>
    <n v="47"/>
    <n v="11"/>
    <n v="29"/>
    <m/>
    <x v="1"/>
    <s v="Interne"/>
    <n v="44"/>
    <d v="2018-05-18T00:00:00"/>
    <s v="08"/>
    <n v="352"/>
    <s v="GARBE Jack"/>
    <n v="272588"/>
    <n v="44"/>
    <d v="2017-11-24T00:00:00"/>
    <n v="200080008"/>
    <n v="272544"/>
    <n v="6195.181818181818"/>
  </r>
  <r>
    <x v="0"/>
    <x v="5"/>
    <x v="0"/>
    <x v="1"/>
    <x v="1"/>
    <s v="jouet"/>
    <x v="0"/>
    <x v="1"/>
    <n v="3"/>
    <n v="9"/>
    <n v="13"/>
    <n v="37"/>
    <m/>
    <x v="1"/>
    <s v="Interne"/>
    <n v="8"/>
    <d v="2018-05-20T00:00:00"/>
    <s v="08"/>
    <n v="64"/>
    <s v="MARTHY Paul"/>
    <n v="113242"/>
    <n v="113242"/>
    <d v="2017-03-03T00:00:00"/>
    <n v="200100008"/>
    <n v="113234"/>
    <n v="14155.25"/>
  </r>
  <r>
    <x v="1"/>
    <x v="0"/>
    <x v="1"/>
    <x v="2"/>
    <x v="2"/>
    <s v="meuble"/>
    <x v="0"/>
    <x v="2"/>
    <n v="3"/>
    <n v="9"/>
    <n v="6"/>
    <n v="9"/>
    <m/>
    <x v="1"/>
    <s v="Interne"/>
    <n v="66"/>
    <d v="2018-05-22T00:00:00"/>
    <s v="08"/>
    <n v="528"/>
    <s v="LEROUX Claude"/>
    <n v="0"/>
    <n v="66"/>
    <d v="2018-03-02T00:00:00"/>
    <n v="200110008"/>
    <n v="66"/>
    <n v="0"/>
  </r>
  <r>
    <x v="1"/>
    <x v="1"/>
    <x v="1"/>
    <x v="3"/>
    <x v="3"/>
    <s v="jouet"/>
    <x v="0"/>
    <x v="2"/>
    <n v="3"/>
    <n v="9"/>
    <n v="13"/>
    <n v="37"/>
    <m/>
    <x v="1"/>
    <s v="Interne"/>
    <n v="8"/>
    <d v="2018-06-07T00:00:00"/>
    <s v="10"/>
    <n v="80"/>
    <s v="CERVEAU Valentin"/>
    <n v="0"/>
    <n v="8"/>
    <d v="2018-03-02T00:00:00"/>
    <n v="203910010"/>
    <n v="8"/>
    <n v="0"/>
  </r>
  <r>
    <x v="1"/>
    <x v="4"/>
    <x v="2"/>
    <x v="4"/>
    <x v="4"/>
    <s v="meuble"/>
    <x v="0"/>
    <x v="2"/>
    <n v="3"/>
    <n v="48"/>
    <n v="6"/>
    <n v="9"/>
    <m/>
    <x v="1"/>
    <s v="Interne"/>
    <n v="800"/>
    <d v="2018-06-09T00:00:00"/>
    <s v="10"/>
    <n v="8000"/>
    <s v="LEROUX Claude"/>
    <n v="0"/>
    <n v="800"/>
    <d v="2018-11-30T00:00:00"/>
    <n v="203919010"/>
    <n v="800"/>
    <n v="0"/>
  </r>
  <r>
    <x v="1"/>
    <x v="3"/>
    <x v="0"/>
    <x v="5"/>
    <x v="5"/>
    <s v="couvert"/>
    <x v="0"/>
    <x v="2"/>
    <n v="22"/>
    <n v="28"/>
    <n v="7"/>
    <n v="13"/>
    <m/>
    <x v="1"/>
    <s v="Interne"/>
    <n v="85"/>
    <d v="2018-06-11T00:00:00"/>
    <s v="06"/>
    <n v="510"/>
    <s v="LEROUX Claude"/>
    <n v="0"/>
    <n v="85"/>
    <d v="2018-07-13T00:00:00"/>
    <n v="203920006"/>
    <n v="85"/>
    <n v="0"/>
  </r>
  <r>
    <x v="1"/>
    <x v="4"/>
    <x v="0"/>
    <x v="6"/>
    <x v="6"/>
    <s v="couvert"/>
    <x v="0"/>
    <x v="1"/>
    <n v="38"/>
    <n v="41"/>
    <n v="6"/>
    <n v="9"/>
    <m/>
    <x v="0"/>
    <s v="Interne"/>
    <n v="458"/>
    <d v="2017-04-10T00:00:00"/>
    <s v="12"/>
    <n v="5496"/>
    <s v="CERVEAU Valentin"/>
    <n v="0"/>
    <n v="458"/>
    <d v="2018-10-12T00:00:00"/>
    <n v="203940012"/>
    <n v="458"/>
    <n v="0"/>
  </r>
  <r>
    <x v="0"/>
    <x v="5"/>
    <x v="3"/>
    <x v="7"/>
    <x v="7"/>
    <s v="couvert"/>
    <x v="0"/>
    <x v="2"/>
    <n v="3"/>
    <n v="14"/>
    <n v="6"/>
    <n v="9"/>
    <m/>
    <x v="2"/>
    <s v="Interne"/>
    <n v="780"/>
    <d v="2017-04-10T00:00:00"/>
    <s v="06"/>
    <n v="4680"/>
    <s v="GARBE Jack"/>
    <n v="171540"/>
    <n v="171540"/>
    <d v="2017-04-07T00:00:00"/>
    <n v="203950006"/>
    <n v="170760"/>
    <n v="219.92307692307693"/>
  </r>
  <r>
    <x v="0"/>
    <x v="6"/>
    <x v="3"/>
    <x v="8"/>
    <x v="8"/>
    <s v="textile"/>
    <x v="0"/>
    <x v="1"/>
    <n v="3"/>
    <n v="15"/>
    <n v="8"/>
    <n v="17"/>
    <m/>
    <x v="0"/>
    <s v="Interne"/>
    <n v="55"/>
    <d v="2018-05-10T00:00:00"/>
    <s v="08"/>
    <n v="440"/>
    <s v="MARTHY Paul"/>
    <n v="147304"/>
    <n v="147304"/>
    <d v="2017-04-14T00:00:00"/>
    <n v="203960008"/>
    <n v="147249"/>
    <n v="2678.25454545454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6:F9" firstHeaderRow="1" firstDataRow="3" firstDataCol="4" rowPageCount="2" colPageCount="1"/>
  <pivotFields count="27">
    <pivotField axis="axisRow" compact="0" outline="0" showAll="0">
      <items count="5">
        <item m="1" x="3"/>
        <item x="0"/>
        <item x="1"/>
        <item m="1" x="2"/>
        <item t="default"/>
      </items>
    </pivotField>
    <pivotField axis="axisPage" compact="0" outline="0" multipleItemSelectionAllowed="1" showAll="0">
      <items count="13">
        <item h="1" m="1" x="8"/>
        <item h="1" m="1" x="11"/>
        <item m="1" x="7"/>
        <item h="1" m="1" x="10"/>
        <item h="1" m="1" x="9"/>
        <item h="1" x="0"/>
        <item h="1" x="1"/>
        <item h="1" x="2"/>
        <item h="1" x="3"/>
        <item h="1" x="4"/>
        <item h="1" x="5"/>
        <item h="1" x="6"/>
        <item t="default"/>
      </items>
    </pivotField>
    <pivotField axis="axisCol" compact="0" outline="0" showAll="0">
      <items count="12">
        <item m="1" x="10"/>
        <item x="6"/>
        <item x="5"/>
        <item x="3"/>
        <item x="4"/>
        <item x="8"/>
        <item x="0"/>
        <item x="1"/>
        <item m="1" x="9"/>
        <item x="7"/>
        <item x="2"/>
        <item t="default"/>
      </items>
    </pivotField>
    <pivotField axis="axisRow" compact="0" outline="0" showAll="0" defaultSubtotal="0">
      <items count="72">
        <item m="1" x="65"/>
        <item m="1" x="12"/>
        <item m="1" x="24"/>
        <item m="1" x="35"/>
        <item m="1" x="9"/>
        <item m="1" x="17"/>
        <item m="1" x="32"/>
        <item m="1" x="58"/>
        <item m="1" x="41"/>
        <item m="1" x="37"/>
        <item m="1" x="29"/>
        <item m="1" x="11"/>
        <item m="1" x="28"/>
        <item m="1" x="10"/>
        <item m="1" x="27"/>
        <item m="1" x="45"/>
        <item m="1" x="44"/>
        <item m="1" x="49"/>
        <item m="1" x="56"/>
        <item m="1" x="26"/>
        <item m="1" x="34"/>
        <item m="1" x="48"/>
        <item m="1" x="60"/>
        <item m="1" x="38"/>
        <item m="1" x="51"/>
        <item m="1" x="40"/>
        <item m="1" x="50"/>
        <item m="1" x="69"/>
        <item m="1" x="53"/>
        <item m="1" x="22"/>
        <item m="1" x="25"/>
        <item m="1" x="61"/>
        <item m="1" x="42"/>
        <item m="1" x="20"/>
        <item m="1" x="63"/>
        <item m="1" x="19"/>
        <item m="1" x="55"/>
        <item m="1" x="21"/>
        <item m="1" x="15"/>
        <item m="1" x="66"/>
        <item m="1" x="70"/>
        <item m="1" x="59"/>
        <item m="1" x="13"/>
        <item m="1" x="54"/>
        <item m="1" x="43"/>
        <item m="1" x="31"/>
        <item m="1" x="52"/>
        <item m="1" x="57"/>
        <item m="1" x="47"/>
        <item m="1" x="64"/>
        <item m="1" x="36"/>
        <item m="1" x="30"/>
        <item m="1" x="68"/>
        <item m="1" x="33"/>
        <item m="1" x="16"/>
        <item m="1" x="71"/>
        <item m="1" x="18"/>
        <item m="1" x="46"/>
        <item m="1" x="62"/>
        <item m="1" x="67"/>
        <item m="1" x="39"/>
        <item m="1" x="23"/>
        <item m="1" x="14"/>
        <item x="0"/>
        <item x="1"/>
        <item x="2"/>
        <item x="3"/>
        <item x="4"/>
        <item x="5"/>
        <item x="6"/>
        <item x="7"/>
        <item x="8"/>
      </items>
    </pivotField>
    <pivotField axis="axisRow" compact="0" outline="0" showAll="0" defaultSubtotal="0">
      <items count="99">
        <item m="1" x="78"/>
        <item m="1" x="26"/>
        <item m="1" x="72"/>
        <item m="1" x="27"/>
        <item m="1" x="11"/>
        <item m="1" x="51"/>
        <item m="1" x="12"/>
        <item m="1" x="87"/>
        <item m="1" x="30"/>
        <item m="1" x="41"/>
        <item m="1" x="96"/>
        <item m="1" x="93"/>
        <item m="1" x="15"/>
        <item m="1" x="60"/>
        <item m="1" x="79"/>
        <item m="1" x="52"/>
        <item m="1" x="80"/>
        <item m="1" x="23"/>
        <item m="1" x="50"/>
        <item m="1" x="45"/>
        <item m="1" x="59"/>
        <item m="1" x="34"/>
        <item m="1" x="84"/>
        <item m="1" x="22"/>
        <item m="1" x="88"/>
        <item m="1" x="56"/>
        <item m="1" x="75"/>
        <item m="1" x="73"/>
        <item m="1" x="21"/>
        <item m="1" x="66"/>
        <item m="1" x="81"/>
        <item m="1" x="29"/>
        <item m="1" x="68"/>
        <item m="1" x="9"/>
        <item m="1" x="19"/>
        <item m="1" x="13"/>
        <item m="1" x="43"/>
        <item m="1" x="28"/>
        <item m="1" x="71"/>
        <item m="1" x="92"/>
        <item m="1" x="37"/>
        <item m="1" x="95"/>
        <item m="1" x="49"/>
        <item m="1" x="82"/>
        <item m="1" x="36"/>
        <item m="1" x="54"/>
        <item m="1" x="77"/>
        <item m="1" x="64"/>
        <item m="1" x="85"/>
        <item m="1" x="86"/>
        <item m="1" x="33"/>
        <item m="1" x="47"/>
        <item m="1" x="57"/>
        <item m="1" x="89"/>
        <item m="1" x="53"/>
        <item m="1" x="18"/>
        <item m="1" x="16"/>
        <item m="1" x="58"/>
        <item m="1" x="14"/>
        <item m="1" x="97"/>
        <item m="1" x="63"/>
        <item m="1" x="55"/>
        <item m="1" x="38"/>
        <item m="1" x="98"/>
        <item m="1" x="62"/>
        <item m="1" x="40"/>
        <item m="1" x="24"/>
        <item m="1" x="10"/>
        <item m="1" x="67"/>
        <item m="1" x="70"/>
        <item m="1" x="83"/>
        <item m="1" x="94"/>
        <item m="1" x="25"/>
        <item m="1" x="46"/>
        <item m="1" x="42"/>
        <item m="1" x="32"/>
        <item m="1" x="76"/>
        <item m="1" x="90"/>
        <item m="1" x="74"/>
        <item m="1" x="20"/>
        <item m="1" x="31"/>
        <item m="1" x="61"/>
        <item m="1" x="48"/>
        <item m="1" x="39"/>
        <item m="1" x="91"/>
        <item m="1" x="35"/>
        <item m="1" x="17"/>
        <item m="1" x="69"/>
        <item m="1" x="65"/>
        <item m="1" x="44"/>
        <item x="0"/>
        <item x="1"/>
        <item x="2"/>
        <item x="3"/>
        <item x="4"/>
        <item x="5"/>
        <item x="6"/>
        <item x="7"/>
        <item x="8"/>
      </items>
    </pivotField>
    <pivotField compact="0" outline="0" showAll="0" defaultSubtotal="0"/>
    <pivotField axis="axisPage" compact="0" outline="0" showAll="0">
      <items count="4">
        <item x="1"/>
        <item x="0"/>
        <item m="1"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numFmtId="9" outline="0" showAll="0" defaultSubtotal="0">
      <items count="4">
        <item x="1"/>
        <item m="1" x="3"/>
        <item x="0"/>
        <item x="2"/>
      </items>
    </pivotField>
    <pivotField compact="0" outline="0" showAll="0"/>
    <pivotField dataField="1" compact="0" outline="0" showAll="0"/>
    <pivotField compact="0" numFmtId="14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 defaultSubtotal="0"/>
    <pivotField compact="0" numFmtId="14" outline="0" showAll="0"/>
    <pivotField compact="0" outline="0" showAll="0" defaultSubtotal="0"/>
    <pivotField compact="0" outline="0" showAll="0"/>
    <pivotField compact="0" numFmtId="9" outline="0" showAll="0" defaultSubtotal="0"/>
    <pivotField compact="0" outline="0" dragToRow="0" dragToCol="0" dragToPage="0" showAll="0" defaultSubtotal="0"/>
  </pivotFields>
  <rowFields count="4">
    <field x="3"/>
    <field x="4"/>
    <field x="13"/>
    <field x="0"/>
  </rowFields>
  <rowItems count="1">
    <i t="grand">
      <x/>
    </i>
  </rowItems>
  <colFields count="2">
    <field x="2"/>
    <field x="-2"/>
  </colFields>
  <colItems count="2">
    <i t="grand">
      <x/>
    </i>
    <i t="grand" i="1">
      <x v="1"/>
    </i>
  </colItems>
  <pageFields count="2">
    <pageField fld="6" hier="-1"/>
    <pageField fld="1" hier="-1"/>
  </pageFields>
  <dataFields count="2">
    <dataField name="Somme de Prévisions UC" fld="15" baseField="0" baseItem="0"/>
    <dataField name="Somme de Ventes UC" fld="20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0" dataOnRows="1" applyNumberFormats="0" applyBorderFormats="0" applyFontFormats="0" applyPatternFormats="0" applyAlignmentFormats="0" applyWidthHeightFormats="1" dataCaption="Valeurs" errorCaption="0" showError="1" updatedVersion="4" minRefreshableVersion="3" useAutoFormatting="1" itemPrintTitles="1" createdVersion="4" indent="0" compact="0" compactData="0" multipleFieldFilters="0">
  <location ref="A5:K14" firstHeaderRow="1" firstDataRow="2" firstDataCol="1" rowPageCount="2" colPageCount="1"/>
  <pivotFields count="27">
    <pivotField axis="axisPage" compact="0" outline="0" multipleItemSelectionAllowed="1" showAll="0">
      <items count="5">
        <item h="1" m="1" x="3"/>
        <item x="0"/>
        <item h="1" x="1"/>
        <item h="1" m="1" x="2"/>
        <item t="default"/>
      </items>
    </pivotField>
    <pivotField axis="axisRow" compact="0" outline="0" showAll="0">
      <items count="13">
        <item m="1" x="8"/>
        <item m="1" x="11"/>
        <item m="1" x="7"/>
        <item m="1" x="10"/>
        <item m="1" x="9"/>
        <item x="0"/>
        <item x="1"/>
        <item x="2"/>
        <item x="3"/>
        <item x="4"/>
        <item x="5"/>
        <item x="6"/>
        <item t="default"/>
      </items>
    </pivotField>
    <pivotField axis="axisCol" compact="0" outline="0" showAll="0">
      <items count="12">
        <item m="1" x="10"/>
        <item x="6"/>
        <item x="5"/>
        <item x="3"/>
        <item x="4"/>
        <item x="8"/>
        <item x="0"/>
        <item x="1"/>
        <item m="1" x="9"/>
        <item x="7"/>
        <item x="2"/>
        <item t="default"/>
      </items>
    </pivotField>
    <pivotField compact="0" outline="0" showAll="0" defaultSubtotal="0"/>
    <pivotField compact="0" outline="0" showAll="0"/>
    <pivotField compact="0" outline="0" showAll="0" defaultSubtotal="0"/>
    <pivotField axis="axisPage" compact="0" outline="0" showAll="0">
      <items count="4">
        <item x="1"/>
        <item x="0"/>
        <item m="1"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9" outline="0" showAll="0"/>
    <pivotField compact="0" outline="0" showAll="0"/>
    <pivotField compact="0" outline="0" showAll="0"/>
    <pivotField compact="0" numFmtId="1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4" outline="0" showAll="0"/>
    <pivotField compact="0" outline="0" showAll="0" defaultSubtotal="0"/>
    <pivotField compact="0" outline="0" showAll="0"/>
    <pivotField compact="0" numFmtId="9" outline="0" showAll="0"/>
    <pivotField dataField="1" compact="0" outline="0" dragToRow="0" dragToCol="0" dragToPage="0" showAll="0" defaultSubtotal="0"/>
  </pivotFields>
  <rowFields count="1">
    <field x="1"/>
  </rowFields>
  <rowItems count="8"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2"/>
  </colFields>
  <colItems count="10">
    <i>
      <x v="1"/>
    </i>
    <i>
      <x v="2"/>
    </i>
    <i>
      <x v="3"/>
    </i>
    <i>
      <x v="4"/>
    </i>
    <i>
      <x v="5"/>
    </i>
    <i>
      <x v="6"/>
    </i>
    <i>
      <x v="7"/>
    </i>
    <i>
      <x v="9"/>
    </i>
    <i>
      <x v="10"/>
    </i>
    <i t="grand">
      <x/>
    </i>
  </colItems>
  <pageFields count="2">
    <pageField fld="0" hier="-1"/>
    <pageField fld="6" hier="-1"/>
  </pageFields>
  <dataFields count="1">
    <dataField name="Somme de Fiabilité" fld="26" baseField="0" baseItem="0" numFmtId="9"/>
  </dataFields>
  <formats count="3">
    <format dxfId="28">
      <pivotArea collapsedLevelsAreSubtotals="1" fieldPosition="0">
        <references count="1">
          <reference field="2" count="0"/>
        </references>
      </pivotArea>
    </format>
    <format dxfId="27">
      <pivotArea field="1" grandCol="1" collapsedLevelsAreSubtotals="1" axis="axisRow" fieldPosition="0">
        <references count="1">
          <reference field="1" count="4">
            <x v="0"/>
            <x v="1"/>
            <x v="2"/>
            <x v="4"/>
          </reference>
        </references>
      </pivotArea>
    </format>
    <format dxfId="26">
      <pivotArea outline="0" collapsedLevelsAreSubtotals="1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 chartFormat="4">
  <location ref="A10:I21" firstHeaderRow="1" firstDataRow="2" firstDataCol="1" rowPageCount="6" colPageCount="1"/>
  <pivotFields count="27">
    <pivotField axis="axisPage" compact="0" outline="0" showAll="0" defaultSubtotal="0">
      <items count="4">
        <item m="1" x="3"/>
        <item x="0"/>
        <item x="1"/>
        <item m="1" x="2"/>
      </items>
    </pivotField>
    <pivotField axis="axisCol" compact="0" outline="0" showAll="0">
      <items count="13">
        <item m="1" x="8"/>
        <item m="1" x="11"/>
        <item m="1" x="7"/>
        <item m="1" x="10"/>
        <item m="1" x="9"/>
        <item x="0"/>
        <item x="1"/>
        <item x="2"/>
        <item x="3"/>
        <item x="4"/>
        <item x="5"/>
        <item x="6"/>
        <item t="default"/>
      </items>
    </pivotField>
    <pivotField axis="axisRow" compact="0" outline="0" showAll="0">
      <items count="12">
        <item m="1" x="10"/>
        <item x="6"/>
        <item x="5"/>
        <item x="3"/>
        <item x="4"/>
        <item x="8"/>
        <item x="0"/>
        <item x="1"/>
        <item m="1" x="9"/>
        <item x="7"/>
        <item x="2"/>
        <item t="default"/>
      </items>
    </pivotField>
    <pivotField axis="axisPage" compact="0" outline="0" showAll="0" defaultSubtotal="0">
      <items count="72">
        <item m="1" x="65"/>
        <item m="1" x="12"/>
        <item m="1" x="24"/>
        <item m="1" x="35"/>
        <item m="1" x="9"/>
        <item m="1" x="17"/>
        <item m="1" x="32"/>
        <item m="1" x="58"/>
        <item m="1" x="41"/>
        <item m="1" x="37"/>
        <item m="1" x="29"/>
        <item m="1" x="11"/>
        <item m="1" x="28"/>
        <item m="1" x="10"/>
        <item m="1" x="27"/>
        <item m="1" x="45"/>
        <item m="1" x="44"/>
        <item m="1" x="49"/>
        <item m="1" x="56"/>
        <item m="1" x="26"/>
        <item m="1" x="34"/>
        <item m="1" x="48"/>
        <item m="1" x="60"/>
        <item m="1" x="38"/>
        <item m="1" x="51"/>
        <item m="1" x="40"/>
        <item m="1" x="50"/>
        <item m="1" x="69"/>
        <item m="1" x="53"/>
        <item m="1" x="22"/>
        <item m="1" x="25"/>
        <item m="1" x="61"/>
        <item m="1" x="42"/>
        <item m="1" x="20"/>
        <item m="1" x="63"/>
        <item m="1" x="19"/>
        <item m="1" x="55"/>
        <item m="1" x="21"/>
        <item m="1" x="15"/>
        <item m="1" x="66"/>
        <item m="1" x="70"/>
        <item m="1" x="59"/>
        <item m="1" x="13"/>
        <item m="1" x="54"/>
        <item m="1" x="43"/>
        <item m="1" x="31"/>
        <item m="1" x="52"/>
        <item m="1" x="57"/>
        <item m="1" x="47"/>
        <item m="1" x="64"/>
        <item m="1" x="36"/>
        <item m="1" x="30"/>
        <item m="1" x="68"/>
        <item m="1" x="33"/>
        <item m="1" x="16"/>
        <item m="1" x="71"/>
        <item m="1" x="18"/>
        <item m="1" x="46"/>
        <item m="1" x="62"/>
        <item m="1" x="67"/>
        <item m="1" x="39"/>
        <item m="1" x="23"/>
        <item m="1" x="14"/>
        <item x="0"/>
        <item x="1"/>
        <item x="2"/>
        <item x="3"/>
        <item x="4"/>
        <item x="5"/>
        <item x="6"/>
        <item x="7"/>
        <item x="8"/>
      </items>
    </pivotField>
    <pivotField axis="axisPage" compact="0" outline="0" showAll="0" defaultSubtotal="0">
      <items count="99">
        <item m="1" x="78"/>
        <item m="1" x="26"/>
        <item m="1" x="72"/>
        <item m="1" x="76"/>
        <item m="1" x="25"/>
        <item m="1" x="27"/>
        <item m="1" x="11"/>
        <item m="1" x="51"/>
        <item m="1" x="74"/>
        <item m="1" x="12"/>
        <item m="1" x="87"/>
        <item m="1" x="30"/>
        <item m="1" x="41"/>
        <item m="1" x="96"/>
        <item m="1" x="93"/>
        <item m="1" x="15"/>
        <item m="1" x="31"/>
        <item m="1" x="94"/>
        <item m="1" x="60"/>
        <item m="1" x="79"/>
        <item m="1" x="52"/>
        <item m="1" x="80"/>
        <item m="1" x="23"/>
        <item m="1" x="50"/>
        <item m="1" x="45"/>
        <item m="1" x="59"/>
        <item m="1" x="34"/>
        <item m="1" x="84"/>
        <item m="1" x="22"/>
        <item m="1" x="88"/>
        <item m="1" x="91"/>
        <item m="1" x="98"/>
        <item m="1" x="56"/>
        <item m="1" x="75"/>
        <item m="1" x="73"/>
        <item m="1" x="21"/>
        <item m="1" x="66"/>
        <item m="1" x="81"/>
        <item m="1" x="29"/>
        <item m="1" x="68"/>
        <item m="1" x="46"/>
        <item m="1" x="83"/>
        <item m="1" x="9"/>
        <item m="1" x="19"/>
        <item m="1" x="24"/>
        <item m="1" x="13"/>
        <item m="1" x="43"/>
        <item m="1" x="67"/>
        <item m="1" x="62"/>
        <item m="1" x="28"/>
        <item m="1" x="71"/>
        <item m="1" x="92"/>
        <item m="1" x="37"/>
        <item m="1" x="95"/>
        <item m="1" x="49"/>
        <item m="1" x="82"/>
        <item m="1" x="36"/>
        <item m="1" x="54"/>
        <item m="1" x="77"/>
        <item m="1" x="64"/>
        <item m="1" x="85"/>
        <item m="1" x="86"/>
        <item m="1" x="33"/>
        <item m="1" x="47"/>
        <item m="1" x="57"/>
        <item m="1" x="39"/>
        <item m="1" x="89"/>
        <item m="1" x="53"/>
        <item m="1" x="18"/>
        <item m="1" x="16"/>
        <item m="1" x="48"/>
        <item m="1" x="58"/>
        <item m="1" x="14"/>
        <item m="1" x="40"/>
        <item m="1" x="42"/>
        <item m="1" x="97"/>
        <item m="1" x="63"/>
        <item m="1" x="61"/>
        <item m="1" x="90"/>
        <item m="1" x="55"/>
        <item m="1" x="32"/>
        <item m="1" x="10"/>
        <item m="1" x="70"/>
        <item m="1" x="38"/>
        <item m="1" x="20"/>
        <item m="1" x="35"/>
        <item m="1" x="17"/>
        <item m="1" x="69"/>
        <item m="1" x="65"/>
        <item m="1" x="44"/>
        <item x="0"/>
        <item x="1"/>
        <item x="2"/>
        <item x="3"/>
        <item x="4"/>
        <item x="5"/>
        <item x="6"/>
        <item x="7"/>
        <item x="8"/>
      </items>
    </pivotField>
    <pivotField compact="0" outline="0" showAll="0" defaultSubtotal="0"/>
    <pivotField axis="axisPage" compact="0" outline="0" showAll="0">
      <items count="4">
        <item x="1"/>
        <item x="0"/>
        <item m="1" x="2"/>
        <item t="default"/>
      </items>
    </pivotField>
    <pivotField axis="axisPage" compact="0" outline="0" showAll="0">
      <items count="4">
        <item x="1"/>
        <item x="0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numFmtId="9" outline="0" showAll="0">
      <items count="5">
        <item x="1"/>
        <item m="1" x="3"/>
        <item x="0"/>
        <item x="2"/>
        <item t="default"/>
      </items>
    </pivotField>
    <pivotField compact="0" outline="0" showAll="0"/>
    <pivotField compact="0" outline="0" showAll="0"/>
    <pivotField compact="0" numFmtId="14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numFmtId="14" outline="0" showAll="0"/>
    <pivotField compact="0" outline="0" showAll="0" defaultSubtotal="0"/>
    <pivotField compact="0" outline="0" showAll="0"/>
    <pivotField compact="0" numFmtId="9" outline="0" showAll="0" defaultSubtotal="0"/>
    <pivotField compact="0" outline="0" dragToRow="0" dragToCol="0" dragToPage="0" showAll="0" defaultSubtotal="0"/>
  </pivotFields>
  <rowFields count="1">
    <field x="2"/>
  </rowFields>
  <rowItems count="10">
    <i>
      <x v="1"/>
    </i>
    <i>
      <x v="2"/>
    </i>
    <i>
      <x v="3"/>
    </i>
    <i>
      <x v="4"/>
    </i>
    <i>
      <x v="5"/>
    </i>
    <i>
      <x v="6"/>
    </i>
    <i>
      <x v="7"/>
    </i>
    <i>
      <x v="9"/>
    </i>
    <i>
      <x v="10"/>
    </i>
    <i t="grand">
      <x/>
    </i>
  </rowItems>
  <colFields count="1">
    <field x="1"/>
  </colFields>
  <colItems count="8"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pageFields count="6">
    <pageField fld="7" hier="-1"/>
    <pageField fld="6" hier="-1"/>
    <pageField fld="13" hier="-1"/>
    <pageField fld="0" hier="-1"/>
    <pageField fld="3" hier="-1"/>
    <pageField fld="4" hier="-1"/>
  </pageFields>
  <dataFields count="1">
    <dataField name="Somme de Ventes UC" fld="20" baseField="0" baseItem="0"/>
  </dataFields>
  <chartFormats count="48">
    <chartFormat chart="2" format="45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3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43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3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3"/>
          </reference>
        </references>
      </pivotArea>
    </chartFormat>
    <chartFormat chart="3" format="23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7"/>
          </reference>
        </references>
      </pivotArea>
    </chartFormat>
    <chartFormat chart="3" format="23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8"/>
          </reference>
        </references>
      </pivotArea>
    </chartFormat>
    <chartFormat chart="3" format="23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9"/>
          </reference>
        </references>
      </pivotArea>
    </chartFormat>
    <chartFormat chart="3" format="23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10"/>
          </reference>
        </references>
      </pivotArea>
    </chartFormat>
    <chartFormat chart="3" format="23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11"/>
          </reference>
        </references>
      </pivotArea>
    </chartFormat>
    <chartFormat chart="3" format="23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12"/>
          </reference>
        </references>
      </pivotArea>
    </chartFormat>
    <chartFormat chart="3" format="23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13"/>
          </reference>
        </references>
      </pivotArea>
    </chartFormat>
    <chartFormat chart="3" format="24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14"/>
          </reference>
        </references>
      </pivotArea>
    </chartFormat>
    <chartFormat chart="3" format="24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20"/>
          </reference>
        </references>
      </pivotArea>
    </chartFormat>
    <chartFormat chart="3" format="24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21"/>
          </reference>
        </references>
      </pivotArea>
    </chartFormat>
    <chartFormat chart="3" format="24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22"/>
          </reference>
        </references>
      </pivotArea>
    </chartFormat>
    <chartFormat chart="3" format="24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23"/>
          </reference>
        </references>
      </pivotArea>
    </chartFormat>
    <chartFormat chart="3" format="24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24"/>
          </reference>
        </references>
      </pivotArea>
    </chartFormat>
    <chartFormat chart="3" format="24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25"/>
          </reference>
        </references>
      </pivotArea>
    </chartFormat>
    <chartFormat chart="3" format="24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26"/>
          </reference>
        </references>
      </pivotArea>
    </chartFormat>
    <chartFormat chart="3" format="24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30"/>
          </reference>
        </references>
      </pivotArea>
    </chartFormat>
    <chartFormat chart="3" format="24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31"/>
          </reference>
        </references>
      </pivotArea>
    </chartFormat>
    <chartFormat chart="3" format="25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36"/>
          </reference>
        </references>
      </pivotArea>
    </chartFormat>
    <chartFormat chart="3" format="25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38"/>
          </reference>
        </references>
      </pivotArea>
    </chartFormat>
    <chartFormat chart="3" format="25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42"/>
          </reference>
        </references>
      </pivotArea>
    </chartFormat>
    <chartFormat chart="3" format="25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43"/>
          </reference>
        </references>
      </pivotArea>
    </chartFormat>
    <chartFormat chart="3" format="25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51"/>
          </reference>
        </references>
      </pivotArea>
    </chartFormat>
    <chartFormat chart="3" format="25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52"/>
          </reference>
        </references>
      </pivotArea>
    </chartFormat>
    <chartFormat chart="3" format="25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53"/>
          </reference>
        </references>
      </pivotArea>
    </chartFormat>
    <chartFormat chart="3" format="25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54"/>
          </reference>
        </references>
      </pivotArea>
    </chartFormat>
    <chartFormat chart="3" format="25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63"/>
          </reference>
        </references>
      </pivotArea>
    </chartFormat>
    <chartFormat chart="3" format="25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64"/>
          </reference>
        </references>
      </pivotArea>
    </chartFormat>
    <chartFormat chart="3" format="26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65"/>
          </reference>
        </references>
      </pivotArea>
    </chartFormat>
    <chartFormat chart="3" format="26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72"/>
          </reference>
        </references>
      </pivotArea>
    </chartFormat>
    <chartFormat chart="3" format="26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74"/>
          </reference>
        </references>
      </pivotArea>
    </chartFormat>
    <chartFormat chart="3" format="26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78"/>
          </reference>
        </references>
      </pivotArea>
    </chartFormat>
    <chartFormat chart="3" format="26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80"/>
          </reference>
        </references>
      </pivotArea>
    </chartFormat>
    <chartFormat chart="3" format="26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26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26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3" format="26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3" format="26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3" format="27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0"/>
          </reference>
        </references>
      </pivotArea>
    </chartFormat>
    <chartFormat chart="3" format="27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1"/>
          </reference>
        </references>
      </pivotArea>
    </chartFormat>
    <chartFormat chart="3" format="27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3" format="27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3" format="27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3" format="27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3" format="27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C00000"/>
  </sheetPr>
  <dimension ref="A3:F9"/>
  <sheetViews>
    <sheetView tabSelected="1" zoomScale="80" zoomScaleNormal="80" workbookViewId="0">
      <selection activeCell="B34" sqref="B34"/>
    </sheetView>
  </sheetViews>
  <sheetFormatPr baseColWidth="10" defaultRowHeight="15" x14ac:dyDescent="0.25"/>
  <cols>
    <col min="1" max="1" width="17.7109375" customWidth="1"/>
    <col min="2" max="2" width="37.42578125" bestFit="1" customWidth="1"/>
    <col min="3" max="3" width="7.5703125" bestFit="1" customWidth="1"/>
    <col min="4" max="4" width="9.42578125" bestFit="1" customWidth="1"/>
    <col min="5" max="5" width="28.7109375" bestFit="1" customWidth="1"/>
    <col min="6" max="6" width="25.7109375" bestFit="1" customWidth="1"/>
    <col min="7" max="24" width="23.5703125" bestFit="1" customWidth="1"/>
    <col min="25" max="25" width="28.7109375" bestFit="1" customWidth="1"/>
    <col min="26" max="26" width="25.7109375" bestFit="1" customWidth="1"/>
    <col min="27" max="28" width="24.42578125" customWidth="1"/>
  </cols>
  <sheetData>
    <row r="3" spans="1:6" x14ac:dyDescent="0.25">
      <c r="A3" s="26" t="s">
        <v>25</v>
      </c>
      <c r="B3" t="s">
        <v>60</v>
      </c>
    </row>
    <row r="4" spans="1:6" x14ac:dyDescent="0.25">
      <c r="A4" s="26" t="s">
        <v>1</v>
      </c>
      <c r="B4" t="s">
        <v>146</v>
      </c>
    </row>
    <row r="6" spans="1:6" x14ac:dyDescent="0.25">
      <c r="E6" s="26" t="s">
        <v>2</v>
      </c>
      <c r="F6" s="26" t="s">
        <v>62</v>
      </c>
    </row>
    <row r="7" spans="1:6" x14ac:dyDescent="0.25">
      <c r="E7" t="s">
        <v>63</v>
      </c>
      <c r="F7" t="s">
        <v>64</v>
      </c>
    </row>
    <row r="8" spans="1:6" x14ac:dyDescent="0.25">
      <c r="A8" s="26" t="s">
        <v>3</v>
      </c>
      <c r="B8" s="26" t="s">
        <v>4</v>
      </c>
      <c r="C8" s="26" t="s">
        <v>5</v>
      </c>
      <c r="D8" s="26" t="s">
        <v>0</v>
      </c>
    </row>
    <row r="9" spans="1:6" x14ac:dyDescent="0.25">
      <c r="A9" t="s">
        <v>61</v>
      </c>
      <c r="E9" s="5"/>
      <c r="F9" s="5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/>
  </sheetPr>
  <dimension ref="A1"/>
  <sheetViews>
    <sheetView workbookViewId="0">
      <selection activeCell="U17" sqref="U1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K34"/>
  <sheetViews>
    <sheetView topLeftCell="G1" zoomScale="80" zoomScaleNormal="80" workbookViewId="0">
      <selection activeCell="J42" sqref="J42"/>
    </sheetView>
  </sheetViews>
  <sheetFormatPr baseColWidth="10" defaultRowHeight="15" x14ac:dyDescent="0.25"/>
  <cols>
    <col min="1" max="1" width="12" style="10" customWidth="1"/>
    <col min="2" max="2" width="11.42578125" style="11" customWidth="1"/>
    <col min="3" max="3" width="14.140625" style="11" customWidth="1"/>
    <col min="4" max="4" width="16.28515625" style="14" customWidth="1"/>
    <col min="5" max="5" width="37" style="12" customWidth="1"/>
    <col min="6" max="6" width="22.140625" style="12" customWidth="1"/>
    <col min="7" max="7" width="22.140625" style="11" customWidth="1"/>
    <col min="8" max="8" width="18.7109375" style="11" bestFit="1" customWidth="1"/>
    <col min="9" max="9" width="27.42578125" style="7" customWidth="1"/>
    <col min="10" max="10" width="24.85546875" style="7" customWidth="1"/>
    <col min="11" max="11" width="22.28515625" style="7" customWidth="1"/>
    <col min="12" max="12" width="20.42578125" style="7" customWidth="1"/>
    <col min="13" max="13" width="13.5703125" style="7" customWidth="1"/>
    <col min="14" max="14" width="10.5703125" style="7" customWidth="1"/>
    <col min="15" max="15" width="17.42578125" style="11" customWidth="1"/>
    <col min="16" max="16" width="18.28515625" style="7" customWidth="1"/>
    <col min="17" max="17" width="18.140625" customWidth="1"/>
    <col min="18" max="18" width="15.140625" style="12" customWidth="1"/>
    <col min="19" max="19" width="25.140625" style="16" customWidth="1"/>
    <col min="20" max="20" width="17.42578125" style="2" bestFit="1" customWidth="1"/>
    <col min="21" max="21" width="15.28515625" style="12" customWidth="1"/>
    <col min="22" max="22" width="27.140625" style="16" bestFit="1" customWidth="1"/>
    <col min="23" max="23" width="23.7109375" style="19" customWidth="1"/>
    <col min="24" max="24" width="19.42578125" style="77" customWidth="1"/>
    <col min="25" max="25" width="30" style="16" bestFit="1" customWidth="1"/>
    <col min="26" max="26" width="27" style="3" bestFit="1" customWidth="1"/>
    <col min="28" max="29" width="11.42578125" style="4"/>
    <col min="32" max="34" width="37" style="2" customWidth="1"/>
    <col min="283" max="283" width="12" customWidth="1"/>
    <col min="284" max="284" width="11.42578125" customWidth="1"/>
    <col min="285" max="285" width="14.140625" customWidth="1"/>
    <col min="286" max="286" width="16.28515625" customWidth="1"/>
    <col min="287" max="287" width="37" customWidth="1"/>
    <col min="288" max="288" width="10.5703125" customWidth="1"/>
    <col min="289" max="289" width="18.5703125" customWidth="1"/>
    <col min="539" max="539" width="12" customWidth="1"/>
    <col min="540" max="540" width="11.42578125" customWidth="1"/>
    <col min="541" max="541" width="14.140625" customWidth="1"/>
    <col min="542" max="542" width="16.28515625" customWidth="1"/>
    <col min="543" max="543" width="37" customWidth="1"/>
    <col min="544" max="544" width="10.5703125" customWidth="1"/>
    <col min="545" max="545" width="18.5703125" customWidth="1"/>
    <col min="795" max="795" width="12" customWidth="1"/>
    <col min="796" max="796" width="11.42578125" customWidth="1"/>
    <col min="797" max="797" width="14.140625" customWidth="1"/>
    <col min="798" max="798" width="16.28515625" customWidth="1"/>
    <col min="799" max="799" width="37" customWidth="1"/>
    <col min="800" max="800" width="10.5703125" customWidth="1"/>
    <col min="801" max="801" width="18.5703125" customWidth="1"/>
    <col min="1051" max="1051" width="12" customWidth="1"/>
    <col min="1052" max="1052" width="11.42578125" customWidth="1"/>
    <col min="1053" max="1053" width="14.140625" customWidth="1"/>
    <col min="1054" max="1054" width="16.28515625" customWidth="1"/>
    <col min="1055" max="1055" width="37" customWidth="1"/>
    <col min="1056" max="1056" width="10.5703125" customWidth="1"/>
    <col min="1057" max="1057" width="18.5703125" customWidth="1"/>
    <col min="1307" max="1307" width="12" customWidth="1"/>
    <col min="1308" max="1308" width="11.42578125" customWidth="1"/>
    <col min="1309" max="1309" width="14.140625" customWidth="1"/>
    <col min="1310" max="1310" width="16.28515625" customWidth="1"/>
    <col min="1311" max="1311" width="37" customWidth="1"/>
    <col min="1312" max="1312" width="10.5703125" customWidth="1"/>
    <col min="1313" max="1313" width="18.5703125" customWidth="1"/>
    <col min="1563" max="1563" width="12" customWidth="1"/>
    <col min="1564" max="1564" width="11.42578125" customWidth="1"/>
    <col min="1565" max="1565" width="14.140625" customWidth="1"/>
    <col min="1566" max="1566" width="16.28515625" customWidth="1"/>
    <col min="1567" max="1567" width="37" customWidth="1"/>
    <col min="1568" max="1568" width="10.5703125" customWidth="1"/>
    <col min="1569" max="1569" width="18.5703125" customWidth="1"/>
    <col min="1819" max="1819" width="12" customWidth="1"/>
    <col min="1820" max="1820" width="11.42578125" customWidth="1"/>
    <col min="1821" max="1821" width="14.140625" customWidth="1"/>
    <col min="1822" max="1822" width="16.28515625" customWidth="1"/>
    <col min="1823" max="1823" width="37" customWidth="1"/>
    <col min="1824" max="1824" width="10.5703125" customWidth="1"/>
    <col min="1825" max="1825" width="18.5703125" customWidth="1"/>
    <col min="2075" max="2075" width="12" customWidth="1"/>
    <col min="2076" max="2076" width="11.42578125" customWidth="1"/>
    <col min="2077" max="2077" width="14.140625" customWidth="1"/>
    <col min="2078" max="2078" width="16.28515625" customWidth="1"/>
    <col min="2079" max="2079" width="37" customWidth="1"/>
    <col min="2080" max="2080" width="10.5703125" customWidth="1"/>
    <col min="2081" max="2081" width="18.5703125" customWidth="1"/>
    <col min="2331" max="2331" width="12" customWidth="1"/>
    <col min="2332" max="2332" width="11.42578125" customWidth="1"/>
    <col min="2333" max="2333" width="14.140625" customWidth="1"/>
    <col min="2334" max="2334" width="16.28515625" customWidth="1"/>
    <col min="2335" max="2335" width="37" customWidth="1"/>
    <col min="2336" max="2336" width="10.5703125" customWidth="1"/>
    <col min="2337" max="2337" width="18.5703125" customWidth="1"/>
    <col min="2587" max="2587" width="12" customWidth="1"/>
    <col min="2588" max="2588" width="11.42578125" customWidth="1"/>
    <col min="2589" max="2589" width="14.140625" customWidth="1"/>
    <col min="2590" max="2590" width="16.28515625" customWidth="1"/>
    <col min="2591" max="2591" width="37" customWidth="1"/>
    <col min="2592" max="2592" width="10.5703125" customWidth="1"/>
    <col min="2593" max="2593" width="18.5703125" customWidth="1"/>
    <col min="2843" max="2843" width="12" customWidth="1"/>
    <col min="2844" max="2844" width="11.42578125" customWidth="1"/>
    <col min="2845" max="2845" width="14.140625" customWidth="1"/>
    <col min="2846" max="2846" width="16.28515625" customWidth="1"/>
    <col min="2847" max="2847" width="37" customWidth="1"/>
    <col min="2848" max="2848" width="10.5703125" customWidth="1"/>
    <col min="2849" max="2849" width="18.5703125" customWidth="1"/>
    <col min="3099" max="3099" width="12" customWidth="1"/>
    <col min="3100" max="3100" width="11.42578125" customWidth="1"/>
    <col min="3101" max="3101" width="14.140625" customWidth="1"/>
    <col min="3102" max="3102" width="16.28515625" customWidth="1"/>
    <col min="3103" max="3103" width="37" customWidth="1"/>
    <col min="3104" max="3104" width="10.5703125" customWidth="1"/>
    <col min="3105" max="3105" width="18.5703125" customWidth="1"/>
    <col min="3355" max="3355" width="12" customWidth="1"/>
    <col min="3356" max="3356" width="11.42578125" customWidth="1"/>
    <col min="3357" max="3357" width="14.140625" customWidth="1"/>
    <col min="3358" max="3358" width="16.28515625" customWidth="1"/>
    <col min="3359" max="3359" width="37" customWidth="1"/>
    <col min="3360" max="3360" width="10.5703125" customWidth="1"/>
    <col min="3361" max="3361" width="18.5703125" customWidth="1"/>
    <col min="3611" max="3611" width="12" customWidth="1"/>
    <col min="3612" max="3612" width="11.42578125" customWidth="1"/>
    <col min="3613" max="3613" width="14.140625" customWidth="1"/>
    <col min="3614" max="3614" width="16.28515625" customWidth="1"/>
    <col min="3615" max="3615" width="37" customWidth="1"/>
    <col min="3616" max="3616" width="10.5703125" customWidth="1"/>
    <col min="3617" max="3617" width="18.5703125" customWidth="1"/>
    <col min="3867" max="3867" width="12" customWidth="1"/>
    <col min="3868" max="3868" width="11.42578125" customWidth="1"/>
    <col min="3869" max="3869" width="14.140625" customWidth="1"/>
    <col min="3870" max="3870" width="16.28515625" customWidth="1"/>
    <col min="3871" max="3871" width="37" customWidth="1"/>
    <col min="3872" max="3872" width="10.5703125" customWidth="1"/>
    <col min="3873" max="3873" width="18.5703125" customWidth="1"/>
    <col min="4123" max="4123" width="12" customWidth="1"/>
    <col min="4124" max="4124" width="11.42578125" customWidth="1"/>
    <col min="4125" max="4125" width="14.140625" customWidth="1"/>
    <col min="4126" max="4126" width="16.28515625" customWidth="1"/>
    <col min="4127" max="4127" width="37" customWidth="1"/>
    <col min="4128" max="4128" width="10.5703125" customWidth="1"/>
    <col min="4129" max="4129" width="18.5703125" customWidth="1"/>
    <col min="4379" max="4379" width="12" customWidth="1"/>
    <col min="4380" max="4380" width="11.42578125" customWidth="1"/>
    <col min="4381" max="4381" width="14.140625" customWidth="1"/>
    <col min="4382" max="4382" width="16.28515625" customWidth="1"/>
    <col min="4383" max="4383" width="37" customWidth="1"/>
    <col min="4384" max="4384" width="10.5703125" customWidth="1"/>
    <col min="4385" max="4385" width="18.5703125" customWidth="1"/>
    <col min="4635" max="4635" width="12" customWidth="1"/>
    <col min="4636" max="4636" width="11.42578125" customWidth="1"/>
    <col min="4637" max="4637" width="14.140625" customWidth="1"/>
    <col min="4638" max="4638" width="16.28515625" customWidth="1"/>
    <col min="4639" max="4639" width="37" customWidth="1"/>
    <col min="4640" max="4640" width="10.5703125" customWidth="1"/>
    <col min="4641" max="4641" width="18.5703125" customWidth="1"/>
    <col min="4891" max="4891" width="12" customWidth="1"/>
    <col min="4892" max="4892" width="11.42578125" customWidth="1"/>
    <col min="4893" max="4893" width="14.140625" customWidth="1"/>
    <col min="4894" max="4894" width="16.28515625" customWidth="1"/>
    <col min="4895" max="4895" width="37" customWidth="1"/>
    <col min="4896" max="4896" width="10.5703125" customWidth="1"/>
    <col min="4897" max="4897" width="18.5703125" customWidth="1"/>
    <col min="5147" max="5147" width="12" customWidth="1"/>
    <col min="5148" max="5148" width="11.42578125" customWidth="1"/>
    <col min="5149" max="5149" width="14.140625" customWidth="1"/>
    <col min="5150" max="5150" width="16.28515625" customWidth="1"/>
    <col min="5151" max="5151" width="37" customWidth="1"/>
    <col min="5152" max="5152" width="10.5703125" customWidth="1"/>
    <col min="5153" max="5153" width="18.5703125" customWidth="1"/>
    <col min="5403" max="5403" width="12" customWidth="1"/>
    <col min="5404" max="5404" width="11.42578125" customWidth="1"/>
    <col min="5405" max="5405" width="14.140625" customWidth="1"/>
    <col min="5406" max="5406" width="16.28515625" customWidth="1"/>
    <col min="5407" max="5407" width="37" customWidth="1"/>
    <col min="5408" max="5408" width="10.5703125" customWidth="1"/>
    <col min="5409" max="5409" width="18.5703125" customWidth="1"/>
    <col min="5659" max="5659" width="12" customWidth="1"/>
    <col min="5660" max="5660" width="11.42578125" customWidth="1"/>
    <col min="5661" max="5661" width="14.140625" customWidth="1"/>
    <col min="5662" max="5662" width="16.28515625" customWidth="1"/>
    <col min="5663" max="5663" width="37" customWidth="1"/>
    <col min="5664" max="5664" width="10.5703125" customWidth="1"/>
    <col min="5665" max="5665" width="18.5703125" customWidth="1"/>
    <col min="5915" max="5915" width="12" customWidth="1"/>
    <col min="5916" max="5916" width="11.42578125" customWidth="1"/>
    <col min="5917" max="5917" width="14.140625" customWidth="1"/>
    <col min="5918" max="5918" width="16.28515625" customWidth="1"/>
    <col min="5919" max="5919" width="37" customWidth="1"/>
    <col min="5920" max="5920" width="10.5703125" customWidth="1"/>
    <col min="5921" max="5921" width="18.5703125" customWidth="1"/>
    <col min="6171" max="6171" width="12" customWidth="1"/>
    <col min="6172" max="6172" width="11.42578125" customWidth="1"/>
    <col min="6173" max="6173" width="14.140625" customWidth="1"/>
    <col min="6174" max="6174" width="16.28515625" customWidth="1"/>
    <col min="6175" max="6175" width="37" customWidth="1"/>
    <col min="6176" max="6176" width="10.5703125" customWidth="1"/>
    <col min="6177" max="6177" width="18.5703125" customWidth="1"/>
    <col min="6427" max="6427" width="12" customWidth="1"/>
    <col min="6428" max="6428" width="11.42578125" customWidth="1"/>
    <col min="6429" max="6429" width="14.140625" customWidth="1"/>
    <col min="6430" max="6430" width="16.28515625" customWidth="1"/>
    <col min="6431" max="6431" width="37" customWidth="1"/>
    <col min="6432" max="6432" width="10.5703125" customWidth="1"/>
    <col min="6433" max="6433" width="18.5703125" customWidth="1"/>
    <col min="6683" max="6683" width="12" customWidth="1"/>
    <col min="6684" max="6684" width="11.42578125" customWidth="1"/>
    <col min="6685" max="6685" width="14.140625" customWidth="1"/>
    <col min="6686" max="6686" width="16.28515625" customWidth="1"/>
    <col min="6687" max="6687" width="37" customWidth="1"/>
    <col min="6688" max="6688" width="10.5703125" customWidth="1"/>
    <col min="6689" max="6689" width="18.5703125" customWidth="1"/>
    <col min="6939" max="6939" width="12" customWidth="1"/>
    <col min="6940" max="6940" width="11.42578125" customWidth="1"/>
    <col min="6941" max="6941" width="14.140625" customWidth="1"/>
    <col min="6942" max="6942" width="16.28515625" customWidth="1"/>
    <col min="6943" max="6943" width="37" customWidth="1"/>
    <col min="6944" max="6944" width="10.5703125" customWidth="1"/>
    <col min="6945" max="6945" width="18.5703125" customWidth="1"/>
    <col min="7195" max="7195" width="12" customWidth="1"/>
    <col min="7196" max="7196" width="11.42578125" customWidth="1"/>
    <col min="7197" max="7197" width="14.140625" customWidth="1"/>
    <col min="7198" max="7198" width="16.28515625" customWidth="1"/>
    <col min="7199" max="7199" width="37" customWidth="1"/>
    <col min="7200" max="7200" width="10.5703125" customWidth="1"/>
    <col min="7201" max="7201" width="18.5703125" customWidth="1"/>
    <col min="7451" max="7451" width="12" customWidth="1"/>
    <col min="7452" max="7452" width="11.42578125" customWidth="1"/>
    <col min="7453" max="7453" width="14.140625" customWidth="1"/>
    <col min="7454" max="7454" width="16.28515625" customWidth="1"/>
    <col min="7455" max="7455" width="37" customWidth="1"/>
    <col min="7456" max="7456" width="10.5703125" customWidth="1"/>
    <col min="7457" max="7457" width="18.5703125" customWidth="1"/>
    <col min="7707" max="7707" width="12" customWidth="1"/>
    <col min="7708" max="7708" width="11.42578125" customWidth="1"/>
    <col min="7709" max="7709" width="14.140625" customWidth="1"/>
    <col min="7710" max="7710" width="16.28515625" customWidth="1"/>
    <col min="7711" max="7711" width="37" customWidth="1"/>
    <col min="7712" max="7712" width="10.5703125" customWidth="1"/>
    <col min="7713" max="7713" width="18.5703125" customWidth="1"/>
    <col min="7963" max="7963" width="12" customWidth="1"/>
    <col min="7964" max="7964" width="11.42578125" customWidth="1"/>
    <col min="7965" max="7965" width="14.140625" customWidth="1"/>
    <col min="7966" max="7966" width="16.28515625" customWidth="1"/>
    <col min="7967" max="7967" width="37" customWidth="1"/>
    <col min="7968" max="7968" width="10.5703125" customWidth="1"/>
    <col min="7969" max="7969" width="18.5703125" customWidth="1"/>
    <col min="8219" max="8219" width="12" customWidth="1"/>
    <col min="8220" max="8220" width="11.42578125" customWidth="1"/>
    <col min="8221" max="8221" width="14.140625" customWidth="1"/>
    <col min="8222" max="8222" width="16.28515625" customWidth="1"/>
    <col min="8223" max="8223" width="37" customWidth="1"/>
    <col min="8224" max="8224" width="10.5703125" customWidth="1"/>
    <col min="8225" max="8225" width="18.5703125" customWidth="1"/>
    <col min="8475" max="8475" width="12" customWidth="1"/>
    <col min="8476" max="8476" width="11.42578125" customWidth="1"/>
    <col min="8477" max="8477" width="14.140625" customWidth="1"/>
    <col min="8478" max="8478" width="16.28515625" customWidth="1"/>
    <col min="8479" max="8479" width="37" customWidth="1"/>
    <col min="8480" max="8480" width="10.5703125" customWidth="1"/>
    <col min="8481" max="8481" width="18.5703125" customWidth="1"/>
    <col min="8731" max="8731" width="12" customWidth="1"/>
    <col min="8732" max="8732" width="11.42578125" customWidth="1"/>
    <col min="8733" max="8733" width="14.140625" customWidth="1"/>
    <col min="8734" max="8734" width="16.28515625" customWidth="1"/>
    <col min="8735" max="8735" width="37" customWidth="1"/>
    <col min="8736" max="8736" width="10.5703125" customWidth="1"/>
    <col min="8737" max="8737" width="18.5703125" customWidth="1"/>
    <col min="8987" max="8987" width="12" customWidth="1"/>
    <col min="8988" max="8988" width="11.42578125" customWidth="1"/>
    <col min="8989" max="8989" width="14.140625" customWidth="1"/>
    <col min="8990" max="8990" width="16.28515625" customWidth="1"/>
    <col min="8991" max="8991" width="37" customWidth="1"/>
    <col min="8992" max="8992" width="10.5703125" customWidth="1"/>
    <col min="8993" max="8993" width="18.5703125" customWidth="1"/>
    <col min="9243" max="9243" width="12" customWidth="1"/>
    <col min="9244" max="9244" width="11.42578125" customWidth="1"/>
    <col min="9245" max="9245" width="14.140625" customWidth="1"/>
    <col min="9246" max="9246" width="16.28515625" customWidth="1"/>
    <col min="9247" max="9247" width="37" customWidth="1"/>
    <col min="9248" max="9248" width="10.5703125" customWidth="1"/>
    <col min="9249" max="9249" width="18.5703125" customWidth="1"/>
    <col min="9499" max="9499" width="12" customWidth="1"/>
    <col min="9500" max="9500" width="11.42578125" customWidth="1"/>
    <col min="9501" max="9501" width="14.140625" customWidth="1"/>
    <col min="9502" max="9502" width="16.28515625" customWidth="1"/>
    <col min="9503" max="9503" width="37" customWidth="1"/>
    <col min="9504" max="9504" width="10.5703125" customWidth="1"/>
    <col min="9505" max="9505" width="18.5703125" customWidth="1"/>
    <col min="9755" max="9755" width="12" customWidth="1"/>
    <col min="9756" max="9756" width="11.42578125" customWidth="1"/>
    <col min="9757" max="9757" width="14.140625" customWidth="1"/>
    <col min="9758" max="9758" width="16.28515625" customWidth="1"/>
    <col min="9759" max="9759" width="37" customWidth="1"/>
    <col min="9760" max="9760" width="10.5703125" customWidth="1"/>
    <col min="9761" max="9761" width="18.5703125" customWidth="1"/>
    <col min="10011" max="10011" width="12" customWidth="1"/>
    <col min="10012" max="10012" width="11.42578125" customWidth="1"/>
    <col min="10013" max="10013" width="14.140625" customWidth="1"/>
    <col min="10014" max="10014" width="16.28515625" customWidth="1"/>
    <col min="10015" max="10015" width="37" customWidth="1"/>
    <col min="10016" max="10016" width="10.5703125" customWidth="1"/>
    <col min="10017" max="10017" width="18.5703125" customWidth="1"/>
    <col min="10267" max="10267" width="12" customWidth="1"/>
    <col min="10268" max="10268" width="11.42578125" customWidth="1"/>
    <col min="10269" max="10269" width="14.140625" customWidth="1"/>
    <col min="10270" max="10270" width="16.28515625" customWidth="1"/>
    <col min="10271" max="10271" width="37" customWidth="1"/>
    <col min="10272" max="10272" width="10.5703125" customWidth="1"/>
    <col min="10273" max="10273" width="18.5703125" customWidth="1"/>
    <col min="10523" max="10523" width="12" customWidth="1"/>
    <col min="10524" max="10524" width="11.42578125" customWidth="1"/>
    <col min="10525" max="10525" width="14.140625" customWidth="1"/>
    <col min="10526" max="10526" width="16.28515625" customWidth="1"/>
    <col min="10527" max="10527" width="37" customWidth="1"/>
    <col min="10528" max="10528" width="10.5703125" customWidth="1"/>
    <col min="10529" max="10529" width="18.5703125" customWidth="1"/>
    <col min="10779" max="10779" width="12" customWidth="1"/>
    <col min="10780" max="10780" width="11.42578125" customWidth="1"/>
    <col min="10781" max="10781" width="14.140625" customWidth="1"/>
    <col min="10782" max="10782" width="16.28515625" customWidth="1"/>
    <col min="10783" max="10783" width="37" customWidth="1"/>
    <col min="10784" max="10784" width="10.5703125" customWidth="1"/>
    <col min="10785" max="10785" width="18.5703125" customWidth="1"/>
    <col min="11035" max="11035" width="12" customWidth="1"/>
    <col min="11036" max="11036" width="11.42578125" customWidth="1"/>
    <col min="11037" max="11037" width="14.140625" customWidth="1"/>
    <col min="11038" max="11038" width="16.28515625" customWidth="1"/>
    <col min="11039" max="11039" width="37" customWidth="1"/>
    <col min="11040" max="11040" width="10.5703125" customWidth="1"/>
    <col min="11041" max="11041" width="18.5703125" customWidth="1"/>
    <col min="11291" max="11291" width="12" customWidth="1"/>
    <col min="11292" max="11292" width="11.42578125" customWidth="1"/>
    <col min="11293" max="11293" width="14.140625" customWidth="1"/>
    <col min="11294" max="11294" width="16.28515625" customWidth="1"/>
    <col min="11295" max="11295" width="37" customWidth="1"/>
    <col min="11296" max="11296" width="10.5703125" customWidth="1"/>
    <col min="11297" max="11297" width="18.5703125" customWidth="1"/>
    <col min="11547" max="11547" width="12" customWidth="1"/>
    <col min="11548" max="11548" width="11.42578125" customWidth="1"/>
    <col min="11549" max="11549" width="14.140625" customWidth="1"/>
    <col min="11550" max="11550" width="16.28515625" customWidth="1"/>
    <col min="11551" max="11551" width="37" customWidth="1"/>
    <col min="11552" max="11552" width="10.5703125" customWidth="1"/>
    <col min="11553" max="11553" width="18.5703125" customWidth="1"/>
    <col min="11803" max="11803" width="12" customWidth="1"/>
    <col min="11804" max="11804" width="11.42578125" customWidth="1"/>
    <col min="11805" max="11805" width="14.140625" customWidth="1"/>
    <col min="11806" max="11806" width="16.28515625" customWidth="1"/>
    <col min="11807" max="11807" width="37" customWidth="1"/>
    <col min="11808" max="11808" width="10.5703125" customWidth="1"/>
    <col min="11809" max="11809" width="18.5703125" customWidth="1"/>
    <col min="12059" max="12059" width="12" customWidth="1"/>
    <col min="12060" max="12060" width="11.42578125" customWidth="1"/>
    <col min="12061" max="12061" width="14.140625" customWidth="1"/>
    <col min="12062" max="12062" width="16.28515625" customWidth="1"/>
    <col min="12063" max="12063" width="37" customWidth="1"/>
    <col min="12064" max="12064" width="10.5703125" customWidth="1"/>
    <col min="12065" max="12065" width="18.5703125" customWidth="1"/>
    <col min="12315" max="12315" width="12" customWidth="1"/>
    <col min="12316" max="12316" width="11.42578125" customWidth="1"/>
    <col min="12317" max="12317" width="14.140625" customWidth="1"/>
    <col min="12318" max="12318" width="16.28515625" customWidth="1"/>
    <col min="12319" max="12319" width="37" customWidth="1"/>
    <col min="12320" max="12320" width="10.5703125" customWidth="1"/>
    <col min="12321" max="12321" width="18.5703125" customWidth="1"/>
    <col min="12571" max="12571" width="12" customWidth="1"/>
    <col min="12572" max="12572" width="11.42578125" customWidth="1"/>
    <col min="12573" max="12573" width="14.140625" customWidth="1"/>
    <col min="12574" max="12574" width="16.28515625" customWidth="1"/>
    <col min="12575" max="12575" width="37" customWidth="1"/>
    <col min="12576" max="12576" width="10.5703125" customWidth="1"/>
    <col min="12577" max="12577" width="18.5703125" customWidth="1"/>
    <col min="12827" max="12827" width="12" customWidth="1"/>
    <col min="12828" max="12828" width="11.42578125" customWidth="1"/>
    <col min="12829" max="12829" width="14.140625" customWidth="1"/>
    <col min="12830" max="12830" width="16.28515625" customWidth="1"/>
    <col min="12831" max="12831" width="37" customWidth="1"/>
    <col min="12832" max="12832" width="10.5703125" customWidth="1"/>
    <col min="12833" max="12833" width="18.5703125" customWidth="1"/>
    <col min="13083" max="13083" width="12" customWidth="1"/>
    <col min="13084" max="13084" width="11.42578125" customWidth="1"/>
    <col min="13085" max="13085" width="14.140625" customWidth="1"/>
    <col min="13086" max="13086" width="16.28515625" customWidth="1"/>
    <col min="13087" max="13087" width="37" customWidth="1"/>
    <col min="13088" max="13088" width="10.5703125" customWidth="1"/>
    <col min="13089" max="13089" width="18.5703125" customWidth="1"/>
    <col min="13339" max="13339" width="12" customWidth="1"/>
    <col min="13340" max="13340" width="11.42578125" customWidth="1"/>
    <col min="13341" max="13341" width="14.140625" customWidth="1"/>
    <col min="13342" max="13342" width="16.28515625" customWidth="1"/>
    <col min="13343" max="13343" width="37" customWidth="1"/>
    <col min="13344" max="13344" width="10.5703125" customWidth="1"/>
    <col min="13345" max="13345" width="18.5703125" customWidth="1"/>
    <col min="13595" max="13595" width="12" customWidth="1"/>
    <col min="13596" max="13596" width="11.42578125" customWidth="1"/>
    <col min="13597" max="13597" width="14.140625" customWidth="1"/>
    <col min="13598" max="13598" width="16.28515625" customWidth="1"/>
    <col min="13599" max="13599" width="37" customWidth="1"/>
    <col min="13600" max="13600" width="10.5703125" customWidth="1"/>
    <col min="13601" max="13601" width="18.5703125" customWidth="1"/>
    <col min="13851" max="13851" width="12" customWidth="1"/>
    <col min="13852" max="13852" width="11.42578125" customWidth="1"/>
    <col min="13853" max="13853" width="14.140625" customWidth="1"/>
    <col min="13854" max="13854" width="16.28515625" customWidth="1"/>
    <col min="13855" max="13855" width="37" customWidth="1"/>
    <col min="13856" max="13856" width="10.5703125" customWidth="1"/>
    <col min="13857" max="13857" width="18.5703125" customWidth="1"/>
    <col min="14107" max="14107" width="12" customWidth="1"/>
    <col min="14108" max="14108" width="11.42578125" customWidth="1"/>
    <col min="14109" max="14109" width="14.140625" customWidth="1"/>
    <col min="14110" max="14110" width="16.28515625" customWidth="1"/>
    <col min="14111" max="14111" width="37" customWidth="1"/>
    <col min="14112" max="14112" width="10.5703125" customWidth="1"/>
    <col min="14113" max="14113" width="18.5703125" customWidth="1"/>
    <col min="14363" max="14363" width="12" customWidth="1"/>
    <col min="14364" max="14364" width="11.42578125" customWidth="1"/>
    <col min="14365" max="14365" width="14.140625" customWidth="1"/>
    <col min="14366" max="14366" width="16.28515625" customWidth="1"/>
    <col min="14367" max="14367" width="37" customWidth="1"/>
    <col min="14368" max="14368" width="10.5703125" customWidth="1"/>
    <col min="14369" max="14369" width="18.5703125" customWidth="1"/>
    <col min="14619" max="14619" width="12" customWidth="1"/>
    <col min="14620" max="14620" width="11.42578125" customWidth="1"/>
    <col min="14621" max="14621" width="14.140625" customWidth="1"/>
    <col min="14622" max="14622" width="16.28515625" customWidth="1"/>
    <col min="14623" max="14623" width="37" customWidth="1"/>
    <col min="14624" max="14624" width="10.5703125" customWidth="1"/>
    <col min="14625" max="14625" width="18.5703125" customWidth="1"/>
    <col min="14875" max="14875" width="12" customWidth="1"/>
    <col min="14876" max="14876" width="11.42578125" customWidth="1"/>
    <col min="14877" max="14877" width="14.140625" customWidth="1"/>
    <col min="14878" max="14878" width="16.28515625" customWidth="1"/>
    <col min="14879" max="14879" width="37" customWidth="1"/>
    <col min="14880" max="14880" width="10.5703125" customWidth="1"/>
    <col min="14881" max="14881" width="18.5703125" customWidth="1"/>
    <col min="15131" max="15131" width="12" customWidth="1"/>
    <col min="15132" max="15132" width="11.42578125" customWidth="1"/>
    <col min="15133" max="15133" width="14.140625" customWidth="1"/>
    <col min="15134" max="15134" width="16.28515625" customWidth="1"/>
    <col min="15135" max="15135" width="37" customWidth="1"/>
    <col min="15136" max="15136" width="10.5703125" customWidth="1"/>
    <col min="15137" max="15137" width="18.5703125" customWidth="1"/>
    <col min="15387" max="15387" width="12" customWidth="1"/>
    <col min="15388" max="15388" width="11.42578125" customWidth="1"/>
    <col min="15389" max="15389" width="14.140625" customWidth="1"/>
    <col min="15390" max="15390" width="16.28515625" customWidth="1"/>
    <col min="15391" max="15391" width="37" customWidth="1"/>
    <col min="15392" max="15392" width="10.5703125" customWidth="1"/>
    <col min="15393" max="15393" width="18.5703125" customWidth="1"/>
    <col min="15643" max="15643" width="12" customWidth="1"/>
    <col min="15644" max="15644" width="11.42578125" customWidth="1"/>
    <col min="15645" max="15645" width="14.140625" customWidth="1"/>
    <col min="15646" max="15646" width="16.28515625" customWidth="1"/>
    <col min="15647" max="15647" width="37" customWidth="1"/>
    <col min="15648" max="15648" width="10.5703125" customWidth="1"/>
    <col min="15649" max="15649" width="18.5703125" customWidth="1"/>
    <col min="15899" max="15899" width="12" customWidth="1"/>
    <col min="15900" max="15900" width="11.42578125" customWidth="1"/>
    <col min="15901" max="15901" width="14.140625" customWidth="1"/>
    <col min="15902" max="15902" width="16.28515625" customWidth="1"/>
    <col min="15903" max="15903" width="37" customWidth="1"/>
    <col min="15904" max="15904" width="10.5703125" customWidth="1"/>
    <col min="15905" max="15905" width="18.5703125" customWidth="1"/>
    <col min="16155" max="16155" width="12" customWidth="1"/>
    <col min="16156" max="16156" width="11.42578125" customWidth="1"/>
    <col min="16157" max="16157" width="14.140625" customWidth="1"/>
    <col min="16158" max="16158" width="16.28515625" customWidth="1"/>
    <col min="16159" max="16159" width="37" customWidth="1"/>
    <col min="16160" max="16160" width="10.5703125" customWidth="1"/>
    <col min="16161" max="16161" width="18.5703125" customWidth="1"/>
  </cols>
  <sheetData>
    <row r="1" spans="1:34" x14ac:dyDescent="0.25">
      <c r="A1" s="6" t="s">
        <v>0</v>
      </c>
      <c r="B1" s="8" t="s">
        <v>1</v>
      </c>
      <c r="C1" s="8" t="s">
        <v>2</v>
      </c>
      <c r="D1" s="9" t="s">
        <v>3</v>
      </c>
      <c r="E1" s="6" t="s">
        <v>4</v>
      </c>
      <c r="F1" s="6" t="s">
        <v>56</v>
      </c>
      <c r="G1" s="8" t="s">
        <v>25</v>
      </c>
      <c r="H1" s="8" t="s">
        <v>18</v>
      </c>
      <c r="I1" s="6" t="s">
        <v>26</v>
      </c>
      <c r="J1" s="6" t="s">
        <v>27</v>
      </c>
      <c r="K1" s="6" t="s">
        <v>28</v>
      </c>
      <c r="L1" s="6" t="s">
        <v>29</v>
      </c>
      <c r="M1" s="6" t="s">
        <v>30</v>
      </c>
      <c r="N1" s="6" t="s">
        <v>5</v>
      </c>
      <c r="O1" s="8" t="s">
        <v>31</v>
      </c>
      <c r="P1" s="6" t="s">
        <v>32</v>
      </c>
      <c r="Q1" s="6" t="s">
        <v>33</v>
      </c>
      <c r="R1" s="6" t="s">
        <v>34</v>
      </c>
      <c r="S1" s="15" t="s">
        <v>35</v>
      </c>
      <c r="T1" s="1" t="s">
        <v>19</v>
      </c>
      <c r="U1" s="6" t="s">
        <v>6</v>
      </c>
      <c r="V1" s="17" t="s">
        <v>66</v>
      </c>
      <c r="W1" s="18" t="s">
        <v>36</v>
      </c>
      <c r="X1" s="76" t="s">
        <v>118</v>
      </c>
      <c r="Y1" s="17" t="s">
        <v>45</v>
      </c>
      <c r="Z1" s="17" t="s">
        <v>117</v>
      </c>
      <c r="AB1" s="4" t="s">
        <v>121</v>
      </c>
      <c r="AC1" s="4" t="s">
        <v>120</v>
      </c>
      <c r="AF1" s="1"/>
      <c r="AG1" s="1"/>
      <c r="AH1" s="1"/>
    </row>
    <row r="2" spans="1:34" ht="12.75" customHeight="1" x14ac:dyDescent="0.25">
      <c r="A2" s="10">
        <v>2017</v>
      </c>
      <c r="B2" s="11" t="s">
        <v>139</v>
      </c>
      <c r="C2" s="11" t="s">
        <v>7</v>
      </c>
      <c r="D2" s="52">
        <v>200080008</v>
      </c>
      <c r="E2" s="12" t="str">
        <f>VLOOKUP($D2,Article!$B:$E,2,0)</f>
        <v>lit canapé</v>
      </c>
      <c r="F2" s="12" t="str">
        <f>VLOOKUP($D2,Article!$B:$E,4,0)</f>
        <v>meuble</v>
      </c>
      <c r="G2" s="11" t="s">
        <v>41</v>
      </c>
      <c r="H2" s="11" t="s">
        <v>23</v>
      </c>
      <c r="I2" s="7">
        <v>3</v>
      </c>
      <c r="J2" s="7">
        <v>5</v>
      </c>
      <c r="K2" s="7">
        <v>7</v>
      </c>
      <c r="L2" s="2">
        <v>13</v>
      </c>
      <c r="N2" s="13">
        <v>0.09</v>
      </c>
      <c r="O2" s="11" t="s">
        <v>44</v>
      </c>
      <c r="P2" s="7">
        <v>6</v>
      </c>
      <c r="Q2" s="4">
        <v>42835</v>
      </c>
      <c r="R2" s="12" t="str">
        <f>RIGHT($D2,2)</f>
        <v>08</v>
      </c>
      <c r="S2" s="16">
        <f>$P2*$R2</f>
        <v>48</v>
      </c>
      <c r="T2" t="s">
        <v>135</v>
      </c>
      <c r="U2" s="12">
        <f>SUMIFS('Import ventes BO'!$M:$M,'Import ventes BO'!$F:$F,données!$X2,'Import ventes BO'!$N:$N,"&gt;="&amp;$AB2,'Import ventes BO'!$N:$N,"&lt;="&amp;AC2)</f>
        <v>110390</v>
      </c>
      <c r="V2" s="16">
        <f t="shared" ref="V2:V28" si="0">IF($W2&lt;$AG$2,$U2,$P2)</f>
        <v>110390</v>
      </c>
      <c r="W2" s="19">
        <f t="shared" ref="W2:W28" si="1">7*$J2+DATE($A2,1,3)-WEEKDAY(DATE($A2,1,3))-1</f>
        <v>42769</v>
      </c>
      <c r="X2" s="77">
        <f>VALUE($D2)</f>
        <v>200080008</v>
      </c>
      <c r="Y2" s="16">
        <f>ABS($U2-$P2)</f>
        <v>110384</v>
      </c>
      <c r="Z2" s="20">
        <f>$U2/$P2</f>
        <v>18398.333333333332</v>
      </c>
      <c r="AB2" s="4">
        <f>7*$I2+DATE($A2,1,3)-WEEKDAY(DATE($A2,1,3))-5</f>
        <v>42751</v>
      </c>
      <c r="AC2" s="4">
        <f t="shared" ref="AC2:AC28" si="2">7*$J2+DATE($A2,1,3)-WEEKDAY(DATE($A2,1,3))-1</f>
        <v>42769</v>
      </c>
      <c r="AF2" s="29" t="s">
        <v>69</v>
      </c>
      <c r="AG2" s="28">
        <v>43000</v>
      </c>
    </row>
    <row r="3" spans="1:34" ht="12.75" customHeight="1" x14ac:dyDescent="0.25">
      <c r="A3" s="10">
        <v>2018</v>
      </c>
      <c r="B3" s="11" t="s">
        <v>140</v>
      </c>
      <c r="C3" s="11" t="s">
        <v>8</v>
      </c>
      <c r="D3" s="52">
        <v>200100008</v>
      </c>
      <c r="E3" s="12" t="str">
        <f>VLOOKUP($D3,Article!$B:$E,2,0)</f>
        <v>peluche</v>
      </c>
      <c r="F3" s="12" t="str">
        <f>VLOOKUP($D3,Article!$B:$E,4,0)</f>
        <v>jouet</v>
      </c>
      <c r="G3" s="11" t="s">
        <v>41</v>
      </c>
      <c r="H3" s="11" t="s">
        <v>22</v>
      </c>
      <c r="I3" s="7">
        <v>3</v>
      </c>
      <c r="J3" s="7">
        <v>9</v>
      </c>
      <c r="K3" s="7">
        <v>9</v>
      </c>
      <c r="L3" s="2">
        <v>21</v>
      </c>
      <c r="N3" s="13">
        <v>0.09</v>
      </c>
      <c r="O3" s="11" t="s">
        <v>44</v>
      </c>
      <c r="P3" s="7">
        <v>8</v>
      </c>
      <c r="Q3" s="4">
        <v>43230</v>
      </c>
      <c r="R3" s="12" t="str">
        <f t="shared" ref="R3:R28" si="3">RIGHT($D3,2)</f>
        <v>08</v>
      </c>
      <c r="S3" s="16">
        <f t="shared" ref="S3:S28" si="4">$P3*$R3</f>
        <v>64</v>
      </c>
      <c r="T3" t="s">
        <v>136</v>
      </c>
      <c r="U3" s="12">
        <f>SUMIFS('Import ventes BO'!$M:$M,'Import ventes BO'!$F:$F,données!$X3,'Import ventes BO'!$N:$N,"&gt;="&amp;$AB3,'Import ventes BO'!$N:$N,"&lt;="&amp;AC3)</f>
        <v>0</v>
      </c>
      <c r="V3" s="16">
        <f t="shared" si="0"/>
        <v>8</v>
      </c>
      <c r="W3" s="19">
        <f t="shared" si="1"/>
        <v>43161</v>
      </c>
      <c r="X3" s="77">
        <f t="shared" ref="X3:X28" si="5">$D3</f>
        <v>200100008</v>
      </c>
      <c r="Y3" s="16">
        <f t="shared" ref="Y3:Y28" si="6">ABS($U3-$P3)</f>
        <v>8</v>
      </c>
      <c r="Z3" s="20">
        <f t="shared" ref="Z3:Z28" si="7">$U3/$P3</f>
        <v>0</v>
      </c>
      <c r="AB3" s="4">
        <f t="shared" ref="AB3:AB28" si="8">7*$I3+DATE($A3,1,3)-WEEKDAY(DATE($A3,1,3))-5</f>
        <v>43115</v>
      </c>
      <c r="AC3" s="4">
        <f t="shared" si="2"/>
        <v>43161</v>
      </c>
      <c r="AF3" s="32"/>
      <c r="AG3" s="29" t="s">
        <v>67</v>
      </c>
    </row>
    <row r="4" spans="1:34" ht="12.75" customHeight="1" x14ac:dyDescent="0.25">
      <c r="A4" s="10">
        <v>2017</v>
      </c>
      <c r="B4" s="11" t="s">
        <v>141</v>
      </c>
      <c r="C4" s="11" t="s">
        <v>9</v>
      </c>
      <c r="D4" s="52">
        <v>200110008</v>
      </c>
      <c r="E4" s="12" t="str">
        <f>VLOOKUP($D4,Article!$B:$E,2,0)</f>
        <v>coussin</v>
      </c>
      <c r="F4" s="12" t="str">
        <f>VLOOKUP($D4,Article!$B:$E,4,0)</f>
        <v>meuble</v>
      </c>
      <c r="G4" s="11" t="s">
        <v>41</v>
      </c>
      <c r="H4" s="11" t="s">
        <v>21</v>
      </c>
      <c r="I4" s="7">
        <v>3</v>
      </c>
      <c r="J4" s="7">
        <v>44</v>
      </c>
      <c r="K4" s="7">
        <v>10</v>
      </c>
      <c r="L4" s="2">
        <v>25</v>
      </c>
      <c r="N4" s="13">
        <v>0.09</v>
      </c>
      <c r="O4" s="11" t="s">
        <v>44</v>
      </c>
      <c r="P4" s="7">
        <v>88</v>
      </c>
      <c r="Q4" s="4">
        <v>43230</v>
      </c>
      <c r="R4" s="12" t="str">
        <f t="shared" si="3"/>
        <v>08</v>
      </c>
      <c r="S4" s="16">
        <f t="shared" si="4"/>
        <v>704</v>
      </c>
      <c r="T4" t="s">
        <v>137</v>
      </c>
      <c r="U4" s="12">
        <f>SUMIFS('Import ventes BO'!$M:$M,'Import ventes BO'!$F:$F,données!$X4,'Import ventes BO'!$N:$N,"&gt;="&amp;$AB4,'Import ventes BO'!$N:$N,"&lt;="&amp;AC4)</f>
        <v>355177</v>
      </c>
      <c r="V4" s="16">
        <f t="shared" si="0"/>
        <v>88</v>
      </c>
      <c r="W4" s="19">
        <f t="shared" si="1"/>
        <v>43042</v>
      </c>
      <c r="X4" s="77">
        <f t="shared" si="5"/>
        <v>200110008</v>
      </c>
      <c r="Y4" s="16">
        <f t="shared" si="6"/>
        <v>355089</v>
      </c>
      <c r="Z4" s="20">
        <f t="shared" si="7"/>
        <v>4036.1022727272725</v>
      </c>
      <c r="AB4" s="4">
        <f t="shared" si="8"/>
        <v>42751</v>
      </c>
      <c r="AC4" s="4">
        <f t="shared" si="2"/>
        <v>43042</v>
      </c>
      <c r="AF4" s="31"/>
      <c r="AG4" s="29" t="s">
        <v>68</v>
      </c>
    </row>
    <row r="5" spans="1:34" ht="12.75" customHeight="1" x14ac:dyDescent="0.25">
      <c r="A5" s="10">
        <v>2017</v>
      </c>
      <c r="B5" s="11" t="s">
        <v>142</v>
      </c>
      <c r="C5" s="11" t="s">
        <v>7</v>
      </c>
      <c r="D5" s="52">
        <v>203910010</v>
      </c>
      <c r="E5" s="12" t="str">
        <f>VLOOKUP($D5,Article!$B:$E,2,0)</f>
        <v>arc</v>
      </c>
      <c r="F5" s="12" t="str">
        <f>VLOOKUP($D5,Article!$B:$E,4,0)</f>
        <v>jouet</v>
      </c>
      <c r="G5" s="11" t="s">
        <v>41</v>
      </c>
      <c r="H5" s="11" t="s">
        <v>21</v>
      </c>
      <c r="I5" s="7">
        <v>3</v>
      </c>
      <c r="J5" s="7">
        <v>27</v>
      </c>
      <c r="K5" s="7">
        <v>11</v>
      </c>
      <c r="L5" s="2">
        <v>29</v>
      </c>
      <c r="N5" s="13">
        <v>0.05</v>
      </c>
      <c r="O5" s="11" t="s">
        <v>44</v>
      </c>
      <c r="P5" s="7">
        <v>9</v>
      </c>
      <c r="Q5" s="4">
        <v>43230</v>
      </c>
      <c r="R5" s="12" t="str">
        <f t="shared" si="3"/>
        <v>10</v>
      </c>
      <c r="S5" s="16">
        <f t="shared" si="4"/>
        <v>90</v>
      </c>
      <c r="T5" t="s">
        <v>138</v>
      </c>
      <c r="U5" s="12">
        <f>SUMIFS('Import ventes BO'!$M:$M,'Import ventes BO'!$F:$F,données!$X5,'Import ventes BO'!$N:$N,"&gt;="&amp;$AB5,'Import ventes BO'!$N:$N,"&lt;="&amp;AC5)</f>
        <v>156630</v>
      </c>
      <c r="V5" s="16">
        <f t="shared" si="0"/>
        <v>156630</v>
      </c>
      <c r="W5" s="19">
        <f t="shared" si="1"/>
        <v>42923</v>
      </c>
      <c r="X5" s="77">
        <f t="shared" si="5"/>
        <v>203910010</v>
      </c>
      <c r="Y5" s="16">
        <f t="shared" si="6"/>
        <v>156621</v>
      </c>
      <c r="Z5" s="20">
        <f t="shared" si="7"/>
        <v>17403.333333333332</v>
      </c>
      <c r="AB5" s="4">
        <f t="shared" si="8"/>
        <v>42751</v>
      </c>
      <c r="AC5" s="4">
        <f t="shared" si="2"/>
        <v>42923</v>
      </c>
    </row>
    <row r="6" spans="1:34" ht="12.75" customHeight="1" x14ac:dyDescent="0.25">
      <c r="A6" s="10">
        <v>2017</v>
      </c>
      <c r="B6" s="11" t="s">
        <v>143</v>
      </c>
      <c r="C6" s="11" t="s">
        <v>7</v>
      </c>
      <c r="D6" s="52">
        <v>203919010</v>
      </c>
      <c r="E6" s="12" t="str">
        <f>VLOOKUP($D6,Article!$B:$E,2,0)</f>
        <v>cadre</v>
      </c>
      <c r="F6" s="12" t="str">
        <f>VLOOKUP($D6,Article!$B:$E,4,0)</f>
        <v>meuble</v>
      </c>
      <c r="G6" s="11" t="s">
        <v>41</v>
      </c>
      <c r="H6" s="11" t="s">
        <v>21</v>
      </c>
      <c r="I6" s="7">
        <v>9</v>
      </c>
      <c r="J6" s="7">
        <v>9</v>
      </c>
      <c r="K6" s="7">
        <v>9</v>
      </c>
      <c r="L6" s="2">
        <v>21</v>
      </c>
      <c r="N6" s="13">
        <v>0.05</v>
      </c>
      <c r="O6" s="11" t="s">
        <v>44</v>
      </c>
      <c r="P6" s="7">
        <v>312</v>
      </c>
      <c r="Q6" s="4">
        <v>43230</v>
      </c>
      <c r="R6" s="12" t="str">
        <f t="shared" si="3"/>
        <v>10</v>
      </c>
      <c r="S6" s="16">
        <f t="shared" si="4"/>
        <v>3120</v>
      </c>
      <c r="T6" t="s">
        <v>135</v>
      </c>
      <c r="U6" s="12">
        <f>SUMIFS('Import ventes BO'!$M:$M,'Import ventes BO'!$F:$F,données!$X6,'Import ventes BO'!$N:$N,"&gt;="&amp;$AB6,'Import ventes BO'!$N:$N,"&lt;="&amp;AC6)</f>
        <v>17560</v>
      </c>
      <c r="V6" s="16">
        <f t="shared" si="0"/>
        <v>17560</v>
      </c>
      <c r="W6" s="19">
        <f t="shared" si="1"/>
        <v>42797</v>
      </c>
      <c r="X6" s="77">
        <f t="shared" si="5"/>
        <v>203919010</v>
      </c>
      <c r="Y6" s="16">
        <f t="shared" si="6"/>
        <v>17248</v>
      </c>
      <c r="Z6" s="20">
        <f t="shared" si="7"/>
        <v>56.282051282051285</v>
      </c>
      <c r="AB6" s="4">
        <f t="shared" si="8"/>
        <v>42793</v>
      </c>
      <c r="AC6" s="4">
        <f t="shared" si="2"/>
        <v>42797</v>
      </c>
    </row>
    <row r="7" spans="1:34" ht="12.75" customHeight="1" x14ac:dyDescent="0.25">
      <c r="A7" s="10">
        <v>2017</v>
      </c>
      <c r="B7" s="11" t="s">
        <v>144</v>
      </c>
      <c r="C7" s="11" t="s">
        <v>10</v>
      </c>
      <c r="D7" s="52">
        <v>203920006</v>
      </c>
      <c r="E7" s="12" t="str">
        <f>VLOOKUP($D7,Article!$B:$E,2,0)</f>
        <v>couteau</v>
      </c>
      <c r="F7" s="12" t="str">
        <f>VLOOKUP($D7,Article!$B:$E,4,0)</f>
        <v>couvert</v>
      </c>
      <c r="G7" s="11" t="s">
        <v>41</v>
      </c>
      <c r="H7" s="11" t="s">
        <v>22</v>
      </c>
      <c r="I7" s="7">
        <v>3</v>
      </c>
      <c r="J7" s="7">
        <v>16</v>
      </c>
      <c r="K7" s="7">
        <v>11</v>
      </c>
      <c r="L7" s="2">
        <v>29</v>
      </c>
      <c r="N7" s="13">
        <v>0.05</v>
      </c>
      <c r="O7" s="11" t="s">
        <v>44</v>
      </c>
      <c r="P7" s="7">
        <v>77</v>
      </c>
      <c r="Q7" s="4">
        <v>43230</v>
      </c>
      <c r="R7" s="12" t="str">
        <f t="shared" si="3"/>
        <v>06</v>
      </c>
      <c r="S7" s="16">
        <f t="shared" si="4"/>
        <v>462</v>
      </c>
      <c r="T7" t="s">
        <v>136</v>
      </c>
      <c r="U7" s="12">
        <f>SUMIFS('Import ventes BO'!$M:$M,'Import ventes BO'!$F:$F,données!$X7,'Import ventes BO'!$N:$N,"&gt;="&amp;$AB7,'Import ventes BO'!$N:$N,"&lt;="&amp;AC7)</f>
        <v>180610</v>
      </c>
      <c r="V7" s="16">
        <f t="shared" si="0"/>
        <v>180610</v>
      </c>
      <c r="W7" s="19">
        <f t="shared" si="1"/>
        <v>42846</v>
      </c>
      <c r="X7" s="77">
        <f t="shared" si="5"/>
        <v>203920006</v>
      </c>
      <c r="Y7" s="16">
        <f t="shared" si="6"/>
        <v>180533</v>
      </c>
      <c r="Z7" s="20">
        <f t="shared" si="7"/>
        <v>2345.5844155844156</v>
      </c>
      <c r="AB7" s="4">
        <f t="shared" si="8"/>
        <v>42751</v>
      </c>
      <c r="AC7" s="4">
        <f t="shared" si="2"/>
        <v>42846</v>
      </c>
    </row>
    <row r="8" spans="1:34" ht="12.75" customHeight="1" x14ac:dyDescent="0.25">
      <c r="A8" s="10">
        <v>2017</v>
      </c>
      <c r="B8" s="11" t="s">
        <v>145</v>
      </c>
      <c r="C8" s="11" t="s">
        <v>7</v>
      </c>
      <c r="D8" s="52">
        <v>203940012</v>
      </c>
      <c r="E8" s="12" t="str">
        <f>VLOOKUP($D8,Article!$B:$E,2,0)</f>
        <v>fourchette</v>
      </c>
      <c r="F8" s="12" t="str">
        <f>VLOOKUP($D8,Article!$B:$E,4,0)</f>
        <v>couvert</v>
      </c>
      <c r="G8" s="11" t="s">
        <v>41</v>
      </c>
      <c r="H8" s="11" t="s">
        <v>21</v>
      </c>
      <c r="I8" s="7">
        <v>3</v>
      </c>
      <c r="J8" s="7">
        <v>9</v>
      </c>
      <c r="K8" s="7">
        <v>13</v>
      </c>
      <c r="L8" s="2">
        <v>37</v>
      </c>
      <c r="N8" s="13">
        <v>0.05</v>
      </c>
      <c r="O8" s="11" t="s">
        <v>44</v>
      </c>
      <c r="P8" s="7">
        <v>8</v>
      </c>
      <c r="Q8" s="4">
        <v>43230</v>
      </c>
      <c r="R8" s="12" t="str">
        <f t="shared" si="3"/>
        <v>12</v>
      </c>
      <c r="S8" s="16">
        <f t="shared" si="4"/>
        <v>96</v>
      </c>
      <c r="T8" t="s">
        <v>137</v>
      </c>
      <c r="U8" s="12">
        <f>SUMIFS('Import ventes BO'!$M:$M,'Import ventes BO'!$F:$F,données!$X8,'Import ventes BO'!$N:$N,"&gt;="&amp;$AB8,'Import ventes BO'!$N:$N,"&lt;="&amp;AC8)</f>
        <v>129668</v>
      </c>
      <c r="V8" s="16">
        <f t="shared" si="0"/>
        <v>129668</v>
      </c>
      <c r="W8" s="19">
        <f t="shared" si="1"/>
        <v>42797</v>
      </c>
      <c r="X8" s="77">
        <f t="shared" si="5"/>
        <v>203940012</v>
      </c>
      <c r="Y8" s="16">
        <f t="shared" si="6"/>
        <v>129660</v>
      </c>
      <c r="Z8" s="20">
        <f t="shared" si="7"/>
        <v>16208.5</v>
      </c>
      <c r="AB8" s="4">
        <f t="shared" si="8"/>
        <v>42751</v>
      </c>
      <c r="AC8" s="4">
        <f t="shared" si="2"/>
        <v>42797</v>
      </c>
    </row>
    <row r="9" spans="1:34" ht="12.75" customHeight="1" x14ac:dyDescent="0.25">
      <c r="A9" s="10">
        <v>2017</v>
      </c>
      <c r="B9" s="11" t="s">
        <v>139</v>
      </c>
      <c r="C9" s="11" t="s">
        <v>7</v>
      </c>
      <c r="D9" s="52">
        <v>203950006</v>
      </c>
      <c r="E9" s="12" t="str">
        <f>VLOOKUP($D9,Article!$B:$E,2,0)</f>
        <v>assiette</v>
      </c>
      <c r="F9" s="12" t="str">
        <f>VLOOKUP($D9,Article!$B:$E,4,0)</f>
        <v>couvert</v>
      </c>
      <c r="G9" s="11" t="s">
        <v>41</v>
      </c>
      <c r="H9" s="11" t="s">
        <v>21</v>
      </c>
      <c r="I9" s="7">
        <v>3</v>
      </c>
      <c r="J9" s="7">
        <v>9</v>
      </c>
      <c r="K9" s="7">
        <v>6</v>
      </c>
      <c r="L9" s="2">
        <v>9</v>
      </c>
      <c r="N9" s="13">
        <v>0.05</v>
      </c>
      <c r="O9" s="11" t="s">
        <v>44</v>
      </c>
      <c r="P9" s="7">
        <v>8</v>
      </c>
      <c r="Q9" s="4">
        <v>43230</v>
      </c>
      <c r="R9" s="12" t="str">
        <f t="shared" si="3"/>
        <v>06</v>
      </c>
      <c r="S9" s="16">
        <f t="shared" si="4"/>
        <v>48</v>
      </c>
      <c r="T9" t="s">
        <v>138</v>
      </c>
      <c r="U9" s="12">
        <f>SUMIFS('Import ventes BO'!$M:$M,'Import ventes BO'!$F:$F,données!$X9,'Import ventes BO'!$N:$N,"&gt;="&amp;$AB9,'Import ventes BO'!$N:$N,"&lt;="&amp;AC9)</f>
        <v>109640</v>
      </c>
      <c r="V9" s="16">
        <f t="shared" si="0"/>
        <v>109640</v>
      </c>
      <c r="W9" s="19">
        <f t="shared" si="1"/>
        <v>42797</v>
      </c>
      <c r="X9" s="77">
        <f t="shared" si="5"/>
        <v>203950006</v>
      </c>
      <c r="Y9" s="16">
        <f t="shared" si="6"/>
        <v>109632</v>
      </c>
      <c r="Z9" s="20">
        <f t="shared" si="7"/>
        <v>13705</v>
      </c>
      <c r="AB9" s="4">
        <f t="shared" si="8"/>
        <v>42751</v>
      </c>
      <c r="AC9" s="4">
        <f t="shared" si="2"/>
        <v>42797</v>
      </c>
    </row>
    <row r="10" spans="1:34" ht="13.5" customHeight="1" x14ac:dyDescent="0.25">
      <c r="A10" s="10">
        <v>2017</v>
      </c>
      <c r="B10" s="11" t="s">
        <v>140</v>
      </c>
      <c r="C10" s="11" t="s">
        <v>11</v>
      </c>
      <c r="D10" s="52">
        <v>203960008</v>
      </c>
      <c r="E10" s="12" t="str">
        <f>VLOOKUP($D10,Article!$B:$E,2,0)</f>
        <v>sac</v>
      </c>
      <c r="F10" s="12" t="str">
        <f>VLOOKUP($D10,Article!$B:$E,4,0)</f>
        <v>textile</v>
      </c>
      <c r="G10" s="11" t="s">
        <v>41</v>
      </c>
      <c r="H10" s="11" t="s">
        <v>22</v>
      </c>
      <c r="I10" s="7">
        <v>3</v>
      </c>
      <c r="J10" s="7">
        <v>9</v>
      </c>
      <c r="K10" s="7">
        <v>8</v>
      </c>
      <c r="L10" s="2">
        <v>17</v>
      </c>
      <c r="N10" s="13">
        <v>0.05</v>
      </c>
      <c r="O10" s="11" t="s">
        <v>44</v>
      </c>
      <c r="P10" s="7">
        <v>8</v>
      </c>
      <c r="Q10" s="4">
        <v>43230</v>
      </c>
      <c r="R10" s="12" t="str">
        <f t="shared" si="3"/>
        <v>08</v>
      </c>
      <c r="S10" s="16">
        <f t="shared" si="4"/>
        <v>64</v>
      </c>
      <c r="T10" t="s">
        <v>135</v>
      </c>
      <c r="U10" s="12">
        <f>SUMIFS('Import ventes BO'!$M:$M,'Import ventes BO'!$F:$F,données!$X10,'Import ventes BO'!$N:$N,"&gt;="&amp;$AB10,'Import ventes BO'!$N:$N,"&lt;="&amp;AC10)</f>
        <v>126508</v>
      </c>
      <c r="V10" s="16">
        <f t="shared" si="0"/>
        <v>126508</v>
      </c>
      <c r="W10" s="19">
        <f t="shared" si="1"/>
        <v>42797</v>
      </c>
      <c r="X10" s="77">
        <f t="shared" si="5"/>
        <v>203960008</v>
      </c>
      <c r="Y10" s="16">
        <f t="shared" si="6"/>
        <v>126500</v>
      </c>
      <c r="Z10" s="20">
        <f t="shared" si="7"/>
        <v>15813.5</v>
      </c>
      <c r="AB10" s="4">
        <f t="shared" si="8"/>
        <v>42751</v>
      </c>
      <c r="AC10" s="4">
        <f t="shared" si="2"/>
        <v>42797</v>
      </c>
    </row>
    <row r="11" spans="1:34" ht="13.5" customHeight="1" x14ac:dyDescent="0.25">
      <c r="A11" s="10">
        <v>2017</v>
      </c>
      <c r="B11" s="11" t="s">
        <v>141</v>
      </c>
      <c r="C11" s="11" t="s">
        <v>12</v>
      </c>
      <c r="D11" s="52">
        <v>200080008</v>
      </c>
      <c r="E11" s="12" t="str">
        <f>VLOOKUP($D11,Article!$B:$E,2,0)</f>
        <v>lit canapé</v>
      </c>
      <c r="F11" s="12" t="str">
        <f>VLOOKUP($D11,Article!$B:$E,4,0)</f>
        <v>meuble</v>
      </c>
      <c r="G11" s="11" t="s">
        <v>41</v>
      </c>
      <c r="H11" s="11" t="s">
        <v>21</v>
      </c>
      <c r="I11" s="7">
        <v>4</v>
      </c>
      <c r="J11" s="7">
        <v>9</v>
      </c>
      <c r="K11" s="7">
        <v>10</v>
      </c>
      <c r="L11" s="2">
        <v>25</v>
      </c>
      <c r="N11" s="13">
        <v>0.05</v>
      </c>
      <c r="O11" s="11" t="s">
        <v>44</v>
      </c>
      <c r="P11" s="7">
        <v>12</v>
      </c>
      <c r="Q11" s="4">
        <v>43230</v>
      </c>
      <c r="R11" s="12" t="str">
        <f t="shared" si="3"/>
        <v>08</v>
      </c>
      <c r="S11" s="16">
        <f t="shared" si="4"/>
        <v>96</v>
      </c>
      <c r="T11" t="s">
        <v>136</v>
      </c>
      <c r="U11" s="12">
        <f>SUMIFS('Import ventes BO'!$M:$M,'Import ventes BO'!$F:$F,données!$X11,'Import ventes BO'!$N:$N,"&gt;="&amp;$AB11,'Import ventes BO'!$N:$N,"&lt;="&amp;AC11)</f>
        <v>95394</v>
      </c>
      <c r="V11" s="16">
        <f t="shared" si="0"/>
        <v>95394</v>
      </c>
      <c r="W11" s="19">
        <f t="shared" si="1"/>
        <v>42797</v>
      </c>
      <c r="X11" s="77">
        <f t="shared" si="5"/>
        <v>200080008</v>
      </c>
      <c r="Y11" s="16">
        <f t="shared" si="6"/>
        <v>95382</v>
      </c>
      <c r="Z11" s="20">
        <f t="shared" si="7"/>
        <v>7949.5</v>
      </c>
      <c r="AB11" s="4">
        <f t="shared" si="8"/>
        <v>42758</v>
      </c>
      <c r="AC11" s="4">
        <f t="shared" si="2"/>
        <v>42797</v>
      </c>
    </row>
    <row r="12" spans="1:34" ht="12.75" customHeight="1" x14ac:dyDescent="0.25">
      <c r="A12" s="10">
        <v>2017</v>
      </c>
      <c r="B12" s="11" t="s">
        <v>142</v>
      </c>
      <c r="C12" s="11" t="s">
        <v>13</v>
      </c>
      <c r="D12" s="52">
        <v>200100008</v>
      </c>
      <c r="E12" s="12" t="str">
        <f>VLOOKUP($D12,Article!$B:$E,2,0)</f>
        <v>peluche</v>
      </c>
      <c r="F12" s="12" t="str">
        <f>VLOOKUP($D12,Article!$B:$E,4,0)</f>
        <v>jouet</v>
      </c>
      <c r="G12" s="11" t="s">
        <v>41</v>
      </c>
      <c r="H12" s="11" t="s">
        <v>21</v>
      </c>
      <c r="I12" s="7">
        <v>3</v>
      </c>
      <c r="J12" s="7">
        <v>9</v>
      </c>
      <c r="K12" s="7">
        <v>12</v>
      </c>
      <c r="L12" s="2">
        <v>33</v>
      </c>
      <c r="N12" s="13">
        <v>0.05</v>
      </c>
      <c r="O12" s="11" t="s">
        <v>44</v>
      </c>
      <c r="P12" s="7">
        <v>8</v>
      </c>
      <c r="Q12" s="4">
        <v>43230</v>
      </c>
      <c r="R12" s="12" t="str">
        <f t="shared" si="3"/>
        <v>08</v>
      </c>
      <c r="S12" s="16">
        <f t="shared" si="4"/>
        <v>64</v>
      </c>
      <c r="T12" t="s">
        <v>137</v>
      </c>
      <c r="U12" s="12">
        <f>SUMIFS('Import ventes BO'!$M:$M,'Import ventes BO'!$F:$F,données!$X12,'Import ventes BO'!$N:$N,"&gt;="&amp;$AB12,'Import ventes BO'!$N:$N,"&lt;="&amp;AC12)</f>
        <v>113242</v>
      </c>
      <c r="V12" s="16">
        <f t="shared" si="0"/>
        <v>113242</v>
      </c>
      <c r="W12" s="19">
        <f t="shared" si="1"/>
        <v>42797</v>
      </c>
      <c r="X12" s="77">
        <f t="shared" si="5"/>
        <v>200100008</v>
      </c>
      <c r="Y12" s="16">
        <f t="shared" si="6"/>
        <v>113234</v>
      </c>
      <c r="Z12" s="20">
        <f t="shared" si="7"/>
        <v>14155.25</v>
      </c>
      <c r="AB12" s="4">
        <f t="shared" si="8"/>
        <v>42751</v>
      </c>
      <c r="AC12" s="4">
        <f t="shared" si="2"/>
        <v>42797</v>
      </c>
    </row>
    <row r="13" spans="1:34" ht="12.75" customHeight="1" x14ac:dyDescent="0.25">
      <c r="A13" s="10">
        <v>2017</v>
      </c>
      <c r="B13" s="11" t="s">
        <v>143</v>
      </c>
      <c r="C13" s="11" t="s">
        <v>7</v>
      </c>
      <c r="D13" s="52">
        <v>200110008</v>
      </c>
      <c r="E13" s="12" t="str">
        <f>VLOOKUP($D13,Article!$B:$E,2,0)</f>
        <v>coussin</v>
      </c>
      <c r="F13" s="12" t="str">
        <f>VLOOKUP($D13,Article!$B:$E,4,0)</f>
        <v>meuble</v>
      </c>
      <c r="G13" s="11" t="s">
        <v>41</v>
      </c>
      <c r="H13" s="11" t="s">
        <v>21</v>
      </c>
      <c r="I13" s="7">
        <v>8</v>
      </c>
      <c r="J13" s="7">
        <v>9</v>
      </c>
      <c r="K13" s="7">
        <v>10</v>
      </c>
      <c r="L13" s="2">
        <v>25</v>
      </c>
      <c r="N13" s="13">
        <v>0.05</v>
      </c>
      <c r="O13" s="11" t="s">
        <v>44</v>
      </c>
      <c r="P13" s="7">
        <v>8</v>
      </c>
      <c r="Q13" s="4">
        <v>43230</v>
      </c>
      <c r="R13" s="12" t="str">
        <f t="shared" si="3"/>
        <v>08</v>
      </c>
      <c r="S13" s="16">
        <f t="shared" si="4"/>
        <v>64</v>
      </c>
      <c r="T13" t="s">
        <v>138</v>
      </c>
      <c r="U13" s="12">
        <f>SUMIFS('Import ventes BO'!$M:$M,'Import ventes BO'!$F:$F,données!$X13,'Import ventes BO'!$N:$N,"&gt;="&amp;$AB13,'Import ventes BO'!$N:$N,"&lt;="&amp;AC13)</f>
        <v>0</v>
      </c>
      <c r="V13" s="16">
        <f t="shared" si="0"/>
        <v>0</v>
      </c>
      <c r="W13" s="19">
        <f t="shared" si="1"/>
        <v>42797</v>
      </c>
      <c r="X13" s="77">
        <f t="shared" si="5"/>
        <v>200110008</v>
      </c>
      <c r="Y13" s="16">
        <f t="shared" si="6"/>
        <v>8</v>
      </c>
      <c r="Z13" s="20">
        <f t="shared" si="7"/>
        <v>0</v>
      </c>
      <c r="AB13" s="4">
        <f t="shared" si="8"/>
        <v>42786</v>
      </c>
      <c r="AC13" s="4">
        <f t="shared" si="2"/>
        <v>42797</v>
      </c>
    </row>
    <row r="14" spans="1:34" x14ac:dyDescent="0.25">
      <c r="A14" s="10">
        <v>2017</v>
      </c>
      <c r="B14" s="11" t="s">
        <v>144</v>
      </c>
      <c r="C14" s="11" t="s">
        <v>8</v>
      </c>
      <c r="D14" s="52">
        <v>203910010</v>
      </c>
      <c r="E14" s="12" t="str">
        <f>VLOOKUP($D14,Article!$B:$E,2,0)</f>
        <v>arc</v>
      </c>
      <c r="F14" s="12" t="str">
        <f>VLOOKUP($D14,Article!$B:$E,4,0)</f>
        <v>jouet</v>
      </c>
      <c r="G14" s="11" t="s">
        <v>41</v>
      </c>
      <c r="H14" s="11" t="s">
        <v>22</v>
      </c>
      <c r="I14" s="7">
        <v>7</v>
      </c>
      <c r="J14" s="7">
        <v>9</v>
      </c>
      <c r="K14" s="7">
        <v>12</v>
      </c>
      <c r="L14" s="2">
        <v>33</v>
      </c>
      <c r="N14" s="13">
        <v>0.05</v>
      </c>
      <c r="O14" s="11" t="s">
        <v>44</v>
      </c>
      <c r="P14" s="7">
        <v>8</v>
      </c>
      <c r="Q14" s="4">
        <v>43230</v>
      </c>
      <c r="R14" s="12" t="str">
        <f t="shared" si="3"/>
        <v>10</v>
      </c>
      <c r="S14" s="16">
        <f t="shared" si="4"/>
        <v>80</v>
      </c>
      <c r="T14" t="s">
        <v>135</v>
      </c>
      <c r="U14" s="12">
        <f>SUMIFS('Import ventes BO'!$M:$M,'Import ventes BO'!$F:$F,données!$X14,'Import ventes BO'!$N:$N,"&gt;="&amp;$AB14,'Import ventes BO'!$N:$N,"&lt;="&amp;AC14)</f>
        <v>34088</v>
      </c>
      <c r="V14" s="16">
        <f t="shared" si="0"/>
        <v>34088</v>
      </c>
      <c r="W14" s="19">
        <f t="shared" si="1"/>
        <v>42797</v>
      </c>
      <c r="X14" s="77">
        <f t="shared" si="5"/>
        <v>203910010</v>
      </c>
      <c r="Y14" s="16">
        <f t="shared" si="6"/>
        <v>34080</v>
      </c>
      <c r="Z14" s="20">
        <f t="shared" si="7"/>
        <v>4261</v>
      </c>
      <c r="AB14" s="4">
        <f t="shared" si="8"/>
        <v>42779</v>
      </c>
      <c r="AC14" s="4">
        <f t="shared" si="2"/>
        <v>42797</v>
      </c>
    </row>
    <row r="15" spans="1:34" x14ac:dyDescent="0.25">
      <c r="A15" s="10">
        <v>2017</v>
      </c>
      <c r="B15" s="11" t="s">
        <v>145</v>
      </c>
      <c r="C15" s="11" t="s">
        <v>7</v>
      </c>
      <c r="D15" s="52">
        <v>203919010</v>
      </c>
      <c r="E15" s="12" t="str">
        <f>VLOOKUP($D15,Article!$B:$E,2,0)</f>
        <v>cadre</v>
      </c>
      <c r="F15" s="12" t="str">
        <f>VLOOKUP($D15,Article!$B:$E,4,0)</f>
        <v>meuble</v>
      </c>
      <c r="G15" s="11" t="s">
        <v>41</v>
      </c>
      <c r="H15" s="11" t="s">
        <v>23</v>
      </c>
      <c r="I15" s="7">
        <v>3</v>
      </c>
      <c r="J15" s="7">
        <v>9</v>
      </c>
      <c r="K15" s="7">
        <v>14</v>
      </c>
      <c r="L15" s="2">
        <v>41</v>
      </c>
      <c r="N15" s="13">
        <v>0.05</v>
      </c>
      <c r="O15" s="11" t="s">
        <v>44</v>
      </c>
      <c r="P15" s="7">
        <v>48</v>
      </c>
      <c r="Q15" s="4">
        <v>43230</v>
      </c>
      <c r="R15" s="12" t="str">
        <f t="shared" si="3"/>
        <v>10</v>
      </c>
      <c r="S15" s="16">
        <f t="shared" si="4"/>
        <v>480</v>
      </c>
      <c r="T15" t="s">
        <v>136</v>
      </c>
      <c r="U15" s="12">
        <f>SUMIFS('Import ventes BO'!$M:$M,'Import ventes BO'!$F:$F,données!$X15,'Import ventes BO'!$N:$N,"&gt;="&amp;$AB15,'Import ventes BO'!$N:$N,"&lt;="&amp;AC15)</f>
        <v>123744</v>
      </c>
      <c r="V15" s="16">
        <f t="shared" si="0"/>
        <v>123744</v>
      </c>
      <c r="W15" s="19">
        <f t="shared" si="1"/>
        <v>42797</v>
      </c>
      <c r="X15" s="77">
        <f t="shared" si="5"/>
        <v>203919010</v>
      </c>
      <c r="Y15" s="16">
        <f t="shared" si="6"/>
        <v>123696</v>
      </c>
      <c r="Z15" s="20">
        <f t="shared" si="7"/>
        <v>2578</v>
      </c>
      <c r="AB15" s="4">
        <f t="shared" si="8"/>
        <v>42751</v>
      </c>
      <c r="AC15" s="4">
        <f t="shared" si="2"/>
        <v>42797</v>
      </c>
    </row>
    <row r="16" spans="1:34" x14ac:dyDescent="0.25">
      <c r="A16" s="10">
        <v>2017</v>
      </c>
      <c r="B16" s="11" t="s">
        <v>139</v>
      </c>
      <c r="C16" s="11" t="s">
        <v>14</v>
      </c>
      <c r="D16" s="52">
        <v>203920006</v>
      </c>
      <c r="E16" s="12" t="str">
        <f>VLOOKUP($D16,Article!$B:$E,2,0)</f>
        <v>couteau</v>
      </c>
      <c r="F16" s="12" t="str">
        <f>VLOOKUP($D16,Article!$B:$E,4,0)</f>
        <v>couvert</v>
      </c>
      <c r="G16" s="11" t="s">
        <v>42</v>
      </c>
      <c r="H16" s="11" t="s">
        <v>22</v>
      </c>
      <c r="I16" s="7">
        <v>3</v>
      </c>
      <c r="J16" s="7">
        <v>9</v>
      </c>
      <c r="K16" s="7">
        <v>7</v>
      </c>
      <c r="L16" s="2">
        <v>13</v>
      </c>
      <c r="N16" s="13">
        <v>0.05</v>
      </c>
      <c r="O16" s="11" t="s">
        <v>44</v>
      </c>
      <c r="P16" s="7">
        <v>8</v>
      </c>
      <c r="Q16" s="4">
        <v>43230</v>
      </c>
      <c r="R16" s="12" t="str">
        <f t="shared" si="3"/>
        <v>06</v>
      </c>
      <c r="S16" s="16">
        <f t="shared" si="4"/>
        <v>48</v>
      </c>
      <c r="T16" t="s">
        <v>137</v>
      </c>
      <c r="U16" s="12">
        <f>SUMIFS('Import ventes BO'!$M:$M,'Import ventes BO'!$F:$F,données!$X16,'Import ventes BO'!$N:$N,"&gt;="&amp;$AB16,'Import ventes BO'!$N:$N,"&lt;="&amp;AC16)</f>
        <v>82510</v>
      </c>
      <c r="V16" s="16">
        <f t="shared" si="0"/>
        <v>82510</v>
      </c>
      <c r="W16" s="19">
        <f t="shared" si="1"/>
        <v>42797</v>
      </c>
      <c r="X16" s="77">
        <f t="shared" si="5"/>
        <v>203920006</v>
      </c>
      <c r="Y16" s="16">
        <f t="shared" si="6"/>
        <v>82502</v>
      </c>
      <c r="Z16" s="20">
        <f t="shared" si="7"/>
        <v>10313.75</v>
      </c>
      <c r="AB16" s="4">
        <f t="shared" si="8"/>
        <v>42751</v>
      </c>
      <c r="AC16" s="4">
        <f t="shared" si="2"/>
        <v>42797</v>
      </c>
    </row>
    <row r="17" spans="1:37" x14ac:dyDescent="0.25">
      <c r="A17" s="10">
        <v>2017</v>
      </c>
      <c r="B17" s="11" t="s">
        <v>140</v>
      </c>
      <c r="C17" s="11" t="s">
        <v>15</v>
      </c>
      <c r="D17" s="52">
        <v>203940012</v>
      </c>
      <c r="E17" s="12" t="str">
        <f>VLOOKUP($D17,Article!$B:$E,2,0)</f>
        <v>fourchette</v>
      </c>
      <c r="F17" s="12" t="str">
        <f>VLOOKUP($D17,Article!$B:$E,4,0)</f>
        <v>couvert</v>
      </c>
      <c r="G17" s="11" t="s">
        <v>41</v>
      </c>
      <c r="H17" s="11" t="s">
        <v>21</v>
      </c>
      <c r="I17" s="7">
        <v>3</v>
      </c>
      <c r="J17" s="7">
        <v>9</v>
      </c>
      <c r="K17" s="7">
        <v>9</v>
      </c>
      <c r="L17" s="2">
        <v>21</v>
      </c>
      <c r="N17" s="13">
        <v>0.05</v>
      </c>
      <c r="O17" s="11" t="s">
        <v>44</v>
      </c>
      <c r="P17" s="7">
        <v>56</v>
      </c>
      <c r="Q17" s="4">
        <v>43230</v>
      </c>
      <c r="R17" s="12" t="str">
        <f t="shared" si="3"/>
        <v>12</v>
      </c>
      <c r="S17" s="16">
        <f t="shared" si="4"/>
        <v>672</v>
      </c>
      <c r="T17" t="s">
        <v>138</v>
      </c>
      <c r="U17" s="12">
        <f>SUMIFS('Import ventes BO'!$M:$M,'Import ventes BO'!$F:$F,données!$X17,'Import ventes BO'!$N:$N,"&gt;="&amp;$AB17,'Import ventes BO'!$N:$N,"&lt;="&amp;AC17)</f>
        <v>129668</v>
      </c>
      <c r="V17" s="16">
        <f t="shared" si="0"/>
        <v>129668</v>
      </c>
      <c r="W17" s="19">
        <f t="shared" si="1"/>
        <v>42797</v>
      </c>
      <c r="X17" s="77">
        <f t="shared" si="5"/>
        <v>203940012</v>
      </c>
      <c r="Y17" s="16">
        <f t="shared" si="6"/>
        <v>129612</v>
      </c>
      <c r="Z17" s="20">
        <f t="shared" si="7"/>
        <v>2315.5</v>
      </c>
      <c r="AB17" s="4">
        <f t="shared" si="8"/>
        <v>42751</v>
      </c>
      <c r="AC17" s="4">
        <f t="shared" si="2"/>
        <v>42797</v>
      </c>
    </row>
    <row r="18" spans="1:37" x14ac:dyDescent="0.25">
      <c r="A18" s="10">
        <v>2017</v>
      </c>
      <c r="B18" s="11" t="s">
        <v>141</v>
      </c>
      <c r="C18" s="11" t="s">
        <v>8</v>
      </c>
      <c r="D18" s="52">
        <v>203950006</v>
      </c>
      <c r="E18" s="12" t="str">
        <f>VLOOKUP($D18,Article!$B:$E,2,0)</f>
        <v>assiette</v>
      </c>
      <c r="F18" s="12" t="str">
        <f>VLOOKUP($D18,Article!$B:$E,4,0)</f>
        <v>couvert</v>
      </c>
      <c r="G18" s="11" t="s">
        <v>41</v>
      </c>
      <c r="H18" s="11" t="s">
        <v>21</v>
      </c>
      <c r="I18" s="7">
        <v>6</v>
      </c>
      <c r="J18" s="7">
        <v>9</v>
      </c>
      <c r="K18" s="7">
        <v>11</v>
      </c>
      <c r="L18" s="2">
        <v>29</v>
      </c>
      <c r="N18" s="13">
        <v>0.05</v>
      </c>
      <c r="O18" s="11" t="s">
        <v>44</v>
      </c>
      <c r="P18" s="7">
        <v>66</v>
      </c>
      <c r="Q18" s="4">
        <v>43230</v>
      </c>
      <c r="R18" s="12" t="str">
        <f t="shared" si="3"/>
        <v>06</v>
      </c>
      <c r="S18" s="16">
        <f t="shared" si="4"/>
        <v>396</v>
      </c>
      <c r="T18" t="s">
        <v>135</v>
      </c>
      <c r="U18" s="12">
        <f>SUMIFS('Import ventes BO'!$M:$M,'Import ventes BO'!$F:$F,données!$X18,'Import ventes BO'!$N:$N,"&gt;="&amp;$AB18,'Import ventes BO'!$N:$N,"&lt;="&amp;AC18)</f>
        <v>32670</v>
      </c>
      <c r="V18" s="16">
        <f t="shared" si="0"/>
        <v>32670</v>
      </c>
      <c r="W18" s="19">
        <f t="shared" si="1"/>
        <v>42797</v>
      </c>
      <c r="X18" s="77">
        <f t="shared" si="5"/>
        <v>203950006</v>
      </c>
      <c r="Y18" s="16">
        <f t="shared" si="6"/>
        <v>32604</v>
      </c>
      <c r="Z18" s="20">
        <f t="shared" si="7"/>
        <v>495</v>
      </c>
      <c r="AB18" s="4">
        <f t="shared" si="8"/>
        <v>42772</v>
      </c>
      <c r="AC18" s="4">
        <f t="shared" si="2"/>
        <v>42797</v>
      </c>
    </row>
    <row r="19" spans="1:37" x14ac:dyDescent="0.25">
      <c r="A19" s="10">
        <v>2017</v>
      </c>
      <c r="B19" s="11" t="s">
        <v>142</v>
      </c>
      <c r="C19" s="11" t="s">
        <v>9</v>
      </c>
      <c r="D19" s="52">
        <v>203960008</v>
      </c>
      <c r="E19" s="12" t="str">
        <f>VLOOKUP($D19,Article!$B:$E,2,0)</f>
        <v>sac</v>
      </c>
      <c r="F19" s="12" t="str">
        <f>VLOOKUP($D19,Article!$B:$E,4,0)</f>
        <v>textile</v>
      </c>
      <c r="G19" s="11" t="s">
        <v>41</v>
      </c>
      <c r="H19" s="11" t="s">
        <v>21</v>
      </c>
      <c r="I19" s="7">
        <v>5</v>
      </c>
      <c r="J19" s="7">
        <v>45</v>
      </c>
      <c r="K19" s="7">
        <v>13</v>
      </c>
      <c r="L19" s="2">
        <v>37</v>
      </c>
      <c r="N19" s="13">
        <v>0.05</v>
      </c>
      <c r="O19" s="11" t="s">
        <v>44</v>
      </c>
      <c r="P19" s="7">
        <v>8</v>
      </c>
      <c r="Q19" s="4">
        <v>43230</v>
      </c>
      <c r="R19" s="12" t="str">
        <f t="shared" si="3"/>
        <v>08</v>
      </c>
      <c r="S19" s="16">
        <f t="shared" si="4"/>
        <v>64</v>
      </c>
      <c r="T19" t="s">
        <v>136</v>
      </c>
      <c r="U19" s="12">
        <f>SUMIFS('Import ventes BO'!$M:$M,'Import ventes BO'!$F:$F,données!$X19,'Import ventes BO'!$N:$N,"&gt;="&amp;$AB19,'Import ventes BO'!$N:$N,"&lt;="&amp;AC19)</f>
        <v>317014</v>
      </c>
      <c r="V19" s="16">
        <f t="shared" si="0"/>
        <v>8</v>
      </c>
      <c r="W19" s="19">
        <f t="shared" si="1"/>
        <v>43049</v>
      </c>
      <c r="X19" s="77">
        <f t="shared" si="5"/>
        <v>203960008</v>
      </c>
      <c r="Y19" s="16">
        <f t="shared" si="6"/>
        <v>317006</v>
      </c>
      <c r="Z19" s="20">
        <f t="shared" si="7"/>
        <v>39626.75</v>
      </c>
      <c r="AB19" s="4">
        <f t="shared" si="8"/>
        <v>42765</v>
      </c>
      <c r="AC19" s="4">
        <f t="shared" si="2"/>
        <v>43049</v>
      </c>
    </row>
    <row r="20" spans="1:37" x14ac:dyDescent="0.25">
      <c r="A20" s="10">
        <v>2017</v>
      </c>
      <c r="B20" s="11" t="s">
        <v>143</v>
      </c>
      <c r="C20" s="11" t="s">
        <v>9</v>
      </c>
      <c r="D20" s="52">
        <v>200080008</v>
      </c>
      <c r="E20" s="12" t="str">
        <f>VLOOKUP($D20,Article!$B:$E,2,0)</f>
        <v>lit canapé</v>
      </c>
      <c r="F20" s="12" t="str">
        <f>VLOOKUP($D20,Article!$B:$E,4,0)</f>
        <v>meuble</v>
      </c>
      <c r="G20" s="11" t="s">
        <v>41</v>
      </c>
      <c r="H20" s="11" t="s">
        <v>21</v>
      </c>
      <c r="I20" s="7">
        <v>4</v>
      </c>
      <c r="J20" s="7">
        <v>47</v>
      </c>
      <c r="K20" s="7">
        <v>11</v>
      </c>
      <c r="L20" s="2">
        <v>29</v>
      </c>
      <c r="N20" s="13">
        <v>0.05</v>
      </c>
      <c r="O20" s="11" t="s">
        <v>44</v>
      </c>
      <c r="P20" s="7">
        <v>44</v>
      </c>
      <c r="Q20" s="4">
        <v>43238</v>
      </c>
      <c r="R20" s="12" t="str">
        <f t="shared" si="3"/>
        <v>08</v>
      </c>
      <c r="S20" s="16">
        <f t="shared" si="4"/>
        <v>352</v>
      </c>
      <c r="T20" t="s">
        <v>137</v>
      </c>
      <c r="U20" s="12">
        <f>SUMIFS('Import ventes BO'!$M:$M,'Import ventes BO'!$F:$F,données!$X20,'Import ventes BO'!$N:$N,"&gt;="&amp;$AB20,'Import ventes BO'!$N:$N,"&lt;="&amp;AC20)</f>
        <v>272588</v>
      </c>
      <c r="V20" s="16">
        <f t="shared" si="0"/>
        <v>44</v>
      </c>
      <c r="W20" s="19">
        <f t="shared" si="1"/>
        <v>43063</v>
      </c>
      <c r="X20" s="77">
        <f t="shared" si="5"/>
        <v>200080008</v>
      </c>
      <c r="Y20" s="16">
        <f t="shared" si="6"/>
        <v>272544</v>
      </c>
      <c r="Z20" s="20">
        <f t="shared" si="7"/>
        <v>6195.181818181818</v>
      </c>
      <c r="AB20" s="4">
        <f t="shared" si="8"/>
        <v>42758</v>
      </c>
      <c r="AC20" s="4">
        <f t="shared" si="2"/>
        <v>43063</v>
      </c>
    </row>
    <row r="21" spans="1:37" x14ac:dyDescent="0.25">
      <c r="A21" s="10">
        <v>2017</v>
      </c>
      <c r="B21" s="11" t="s">
        <v>144</v>
      </c>
      <c r="C21" s="11" t="s">
        <v>7</v>
      </c>
      <c r="D21" s="52">
        <v>200100008</v>
      </c>
      <c r="E21" s="12" t="str">
        <f>VLOOKUP($D21,Article!$B:$E,2,0)</f>
        <v>peluche</v>
      </c>
      <c r="F21" s="12" t="str">
        <f>VLOOKUP($D21,Article!$B:$E,4,0)</f>
        <v>jouet</v>
      </c>
      <c r="G21" s="11" t="s">
        <v>41</v>
      </c>
      <c r="H21" s="11" t="s">
        <v>22</v>
      </c>
      <c r="I21" s="7">
        <v>3</v>
      </c>
      <c r="J21" s="7">
        <v>9</v>
      </c>
      <c r="K21" s="7">
        <v>13</v>
      </c>
      <c r="L21" s="2">
        <v>37</v>
      </c>
      <c r="N21" s="13">
        <v>0.05</v>
      </c>
      <c r="O21" s="11" t="s">
        <v>44</v>
      </c>
      <c r="P21" s="7">
        <v>8</v>
      </c>
      <c r="Q21" s="4">
        <v>43240</v>
      </c>
      <c r="R21" s="12" t="str">
        <f t="shared" si="3"/>
        <v>08</v>
      </c>
      <c r="S21" s="16">
        <f t="shared" si="4"/>
        <v>64</v>
      </c>
      <c r="T21" t="s">
        <v>138</v>
      </c>
      <c r="U21" s="12">
        <f>SUMIFS('Import ventes BO'!$M:$M,'Import ventes BO'!$F:$F,données!$X21,'Import ventes BO'!$N:$N,"&gt;="&amp;$AB21,'Import ventes BO'!$N:$N,"&lt;="&amp;AC21)</f>
        <v>113242</v>
      </c>
      <c r="V21" s="16">
        <f t="shared" si="0"/>
        <v>113242</v>
      </c>
      <c r="W21" s="19">
        <f t="shared" si="1"/>
        <v>42797</v>
      </c>
      <c r="X21" s="77">
        <f t="shared" si="5"/>
        <v>200100008</v>
      </c>
      <c r="Y21" s="16">
        <f t="shared" si="6"/>
        <v>113234</v>
      </c>
      <c r="Z21" s="20">
        <f t="shared" si="7"/>
        <v>14155.25</v>
      </c>
      <c r="AB21" s="4">
        <f t="shared" si="8"/>
        <v>42751</v>
      </c>
      <c r="AC21" s="4">
        <f t="shared" si="2"/>
        <v>42797</v>
      </c>
    </row>
    <row r="22" spans="1:37" x14ac:dyDescent="0.25">
      <c r="A22" s="10">
        <v>2018</v>
      </c>
      <c r="B22" s="11" t="s">
        <v>139</v>
      </c>
      <c r="C22" s="11" t="s">
        <v>8</v>
      </c>
      <c r="D22" s="52">
        <v>200110008</v>
      </c>
      <c r="E22" s="12" t="str">
        <f>VLOOKUP($D22,Article!$B:$E,2,0)</f>
        <v>coussin</v>
      </c>
      <c r="F22" s="12" t="str">
        <f>VLOOKUP($D22,Article!$B:$E,4,0)</f>
        <v>meuble</v>
      </c>
      <c r="G22" s="11" t="s">
        <v>41</v>
      </c>
      <c r="H22" s="11" t="s">
        <v>21</v>
      </c>
      <c r="I22" s="7">
        <v>3</v>
      </c>
      <c r="J22" s="7">
        <v>9</v>
      </c>
      <c r="K22" s="7">
        <v>6</v>
      </c>
      <c r="L22" s="2">
        <v>9</v>
      </c>
      <c r="N22" s="13">
        <v>0.05</v>
      </c>
      <c r="O22" s="11" t="s">
        <v>44</v>
      </c>
      <c r="P22" s="7">
        <v>66</v>
      </c>
      <c r="Q22" s="4">
        <v>43242</v>
      </c>
      <c r="R22" s="12" t="str">
        <f t="shared" si="3"/>
        <v>08</v>
      </c>
      <c r="S22" s="16">
        <f t="shared" si="4"/>
        <v>528</v>
      </c>
      <c r="T22" t="s">
        <v>135</v>
      </c>
      <c r="U22" s="12">
        <f>SUMIFS('Import ventes BO'!$M:$M,'Import ventes BO'!$F:$F,données!$X22,'Import ventes BO'!$N:$N,"&gt;="&amp;$AB22,'Import ventes BO'!$N:$N,"&lt;="&amp;AC22)</f>
        <v>0</v>
      </c>
      <c r="V22" s="16">
        <f t="shared" si="0"/>
        <v>66</v>
      </c>
      <c r="W22" s="19">
        <f t="shared" si="1"/>
        <v>43161</v>
      </c>
      <c r="X22" s="77">
        <f t="shared" si="5"/>
        <v>200110008</v>
      </c>
      <c r="Y22" s="16">
        <f t="shared" si="6"/>
        <v>66</v>
      </c>
      <c r="Z22" s="20">
        <f t="shared" si="7"/>
        <v>0</v>
      </c>
      <c r="AB22" s="4">
        <f t="shared" si="8"/>
        <v>43115</v>
      </c>
      <c r="AC22" s="4">
        <f t="shared" si="2"/>
        <v>43161</v>
      </c>
    </row>
    <row r="23" spans="1:37" x14ac:dyDescent="0.25">
      <c r="A23" s="10">
        <v>2018</v>
      </c>
      <c r="B23" s="11" t="s">
        <v>140</v>
      </c>
      <c r="C23" s="11" t="s">
        <v>8</v>
      </c>
      <c r="D23" s="52">
        <v>203910010</v>
      </c>
      <c r="E23" s="12" t="str">
        <f>VLOOKUP($D23,Article!$B:$E,2,0)</f>
        <v>arc</v>
      </c>
      <c r="F23" s="12" t="str">
        <f>VLOOKUP($D23,Article!$B:$E,4,0)</f>
        <v>jouet</v>
      </c>
      <c r="G23" s="11" t="s">
        <v>41</v>
      </c>
      <c r="H23" s="11" t="s">
        <v>21</v>
      </c>
      <c r="I23" s="7">
        <v>3</v>
      </c>
      <c r="J23" s="7">
        <v>9</v>
      </c>
      <c r="K23" s="7">
        <v>13</v>
      </c>
      <c r="L23" s="2">
        <v>37</v>
      </c>
      <c r="N23" s="13">
        <v>0.05</v>
      </c>
      <c r="O23" s="11" t="s">
        <v>44</v>
      </c>
      <c r="P23" s="7">
        <v>8</v>
      </c>
      <c r="Q23" s="4">
        <v>43258</v>
      </c>
      <c r="R23" s="12" t="str">
        <f t="shared" si="3"/>
        <v>10</v>
      </c>
      <c r="S23" s="16">
        <f t="shared" si="4"/>
        <v>80</v>
      </c>
      <c r="T23" t="s">
        <v>136</v>
      </c>
      <c r="U23" s="12">
        <f>SUMIFS('Import ventes BO'!$M:$M,'Import ventes BO'!$F:$F,données!$X23,'Import ventes BO'!$N:$N,"&gt;="&amp;$AB23,'Import ventes BO'!$N:$N,"&lt;="&amp;AC23)</f>
        <v>0</v>
      </c>
      <c r="V23" s="16">
        <f t="shared" si="0"/>
        <v>8</v>
      </c>
      <c r="W23" s="19">
        <f t="shared" si="1"/>
        <v>43161</v>
      </c>
      <c r="X23" s="77">
        <f t="shared" si="5"/>
        <v>203910010</v>
      </c>
      <c r="Y23" s="16">
        <f t="shared" si="6"/>
        <v>8</v>
      </c>
      <c r="Z23" s="20">
        <f t="shared" si="7"/>
        <v>0</v>
      </c>
      <c r="AB23" s="4">
        <f t="shared" si="8"/>
        <v>43115</v>
      </c>
      <c r="AC23" s="4">
        <f t="shared" si="2"/>
        <v>43161</v>
      </c>
    </row>
    <row r="24" spans="1:37" x14ac:dyDescent="0.25">
      <c r="A24" s="10">
        <v>2018</v>
      </c>
      <c r="B24" s="11" t="s">
        <v>143</v>
      </c>
      <c r="C24" s="11" t="s">
        <v>9</v>
      </c>
      <c r="D24" s="52">
        <v>203919010</v>
      </c>
      <c r="E24" s="12" t="str">
        <f>VLOOKUP($D24,Article!$B:$E,2,0)</f>
        <v>cadre</v>
      </c>
      <c r="F24" s="12" t="str">
        <f>VLOOKUP($D24,Article!$B:$E,4,0)</f>
        <v>meuble</v>
      </c>
      <c r="G24" s="11" t="s">
        <v>41</v>
      </c>
      <c r="H24" s="11" t="s">
        <v>21</v>
      </c>
      <c r="I24" s="7">
        <v>3</v>
      </c>
      <c r="J24" s="7">
        <v>48</v>
      </c>
      <c r="K24" s="7">
        <v>6</v>
      </c>
      <c r="L24" s="2">
        <v>9</v>
      </c>
      <c r="N24" s="13">
        <v>0.05</v>
      </c>
      <c r="O24" s="11" t="s">
        <v>44</v>
      </c>
      <c r="P24" s="7">
        <v>800</v>
      </c>
      <c r="Q24" s="4">
        <v>43260</v>
      </c>
      <c r="R24" s="12" t="str">
        <f t="shared" si="3"/>
        <v>10</v>
      </c>
      <c r="S24" s="16">
        <f t="shared" si="4"/>
        <v>8000</v>
      </c>
      <c r="T24" t="s">
        <v>135</v>
      </c>
      <c r="U24" s="12">
        <f>SUMIFS('Import ventes BO'!$M:$M,'Import ventes BO'!$F:$F,données!$X24,'Import ventes BO'!$N:$N,"&gt;="&amp;$AB24,'Import ventes BO'!$N:$N,"&lt;="&amp;AC24)</f>
        <v>0</v>
      </c>
      <c r="V24" s="16">
        <f t="shared" si="0"/>
        <v>800</v>
      </c>
      <c r="W24" s="19">
        <f t="shared" si="1"/>
        <v>43434</v>
      </c>
      <c r="X24" s="77">
        <f t="shared" si="5"/>
        <v>203919010</v>
      </c>
      <c r="Y24" s="16">
        <f t="shared" si="6"/>
        <v>800</v>
      </c>
      <c r="Z24" s="20">
        <f t="shared" si="7"/>
        <v>0</v>
      </c>
      <c r="AB24" s="4">
        <f t="shared" si="8"/>
        <v>43115</v>
      </c>
      <c r="AC24" s="4">
        <f t="shared" si="2"/>
        <v>43434</v>
      </c>
    </row>
    <row r="25" spans="1:37" x14ac:dyDescent="0.25">
      <c r="A25" s="10">
        <v>2018</v>
      </c>
      <c r="B25" s="11" t="s">
        <v>142</v>
      </c>
      <c r="C25" s="11" t="s">
        <v>7</v>
      </c>
      <c r="D25" s="52">
        <v>203920006</v>
      </c>
      <c r="E25" s="12" t="str">
        <f>VLOOKUP($D25,Article!$B:$E,2,0)</f>
        <v>couteau</v>
      </c>
      <c r="F25" s="12" t="str">
        <f>VLOOKUP($D25,Article!$B:$E,4,0)</f>
        <v>couvert</v>
      </c>
      <c r="G25" s="11" t="s">
        <v>41</v>
      </c>
      <c r="H25" s="11" t="s">
        <v>21</v>
      </c>
      <c r="I25" s="7">
        <v>22</v>
      </c>
      <c r="J25" s="7">
        <v>28</v>
      </c>
      <c r="K25" s="7">
        <v>7</v>
      </c>
      <c r="L25" s="2">
        <v>13</v>
      </c>
      <c r="N25" s="13">
        <v>0.05</v>
      </c>
      <c r="O25" s="11" t="s">
        <v>44</v>
      </c>
      <c r="P25" s="7">
        <v>85</v>
      </c>
      <c r="Q25" s="4">
        <v>43262</v>
      </c>
      <c r="R25" s="12" t="str">
        <f t="shared" si="3"/>
        <v>06</v>
      </c>
      <c r="S25" s="16">
        <f t="shared" si="4"/>
        <v>510</v>
      </c>
      <c r="T25" t="s">
        <v>135</v>
      </c>
      <c r="U25" s="12">
        <f>SUMIFS('Import ventes BO'!$M:$M,'Import ventes BO'!$F:$F,données!$X25,'Import ventes BO'!$N:$N,"&gt;="&amp;$AB25,'Import ventes BO'!$N:$N,"&lt;="&amp;AC25)</f>
        <v>0</v>
      </c>
      <c r="V25" s="16">
        <f t="shared" si="0"/>
        <v>85</v>
      </c>
      <c r="W25" s="19">
        <f t="shared" si="1"/>
        <v>43294</v>
      </c>
      <c r="X25" s="77">
        <f t="shared" si="5"/>
        <v>203920006</v>
      </c>
      <c r="Y25" s="16">
        <f t="shared" si="6"/>
        <v>85</v>
      </c>
      <c r="Z25" s="20">
        <f t="shared" si="7"/>
        <v>0</v>
      </c>
      <c r="AB25" s="4">
        <f t="shared" si="8"/>
        <v>43248</v>
      </c>
      <c r="AC25" s="4">
        <f t="shared" si="2"/>
        <v>43294</v>
      </c>
    </row>
    <row r="26" spans="1:37" x14ac:dyDescent="0.25">
      <c r="A26" s="10">
        <v>2018</v>
      </c>
      <c r="B26" s="11" t="s">
        <v>143</v>
      </c>
      <c r="C26" s="11" t="s">
        <v>7</v>
      </c>
      <c r="D26" s="52">
        <v>203940012</v>
      </c>
      <c r="E26" s="12" t="str">
        <f>VLOOKUP($D26,Article!$B:$E,2,0)</f>
        <v>fourchette</v>
      </c>
      <c r="F26" s="12" t="str">
        <f>VLOOKUP($D26,Article!$B:$E,4,0)</f>
        <v>couvert</v>
      </c>
      <c r="G26" s="11" t="s">
        <v>41</v>
      </c>
      <c r="H26" s="11" t="s">
        <v>22</v>
      </c>
      <c r="I26" s="7">
        <v>38</v>
      </c>
      <c r="J26" s="7">
        <v>41</v>
      </c>
      <c r="K26" s="7">
        <v>6</v>
      </c>
      <c r="L26" s="2">
        <v>9</v>
      </c>
      <c r="N26" s="13">
        <v>0.09</v>
      </c>
      <c r="O26" s="11" t="s">
        <v>44</v>
      </c>
      <c r="P26" s="7">
        <v>458</v>
      </c>
      <c r="Q26" s="4">
        <v>42835</v>
      </c>
      <c r="R26" s="12" t="str">
        <f t="shared" si="3"/>
        <v>12</v>
      </c>
      <c r="S26" s="16">
        <f t="shared" si="4"/>
        <v>5496</v>
      </c>
      <c r="T26" t="s">
        <v>136</v>
      </c>
      <c r="U26" s="12">
        <f>SUMIFS('Import ventes BO'!$M:$M,'Import ventes BO'!$F:$F,données!$X26,'Import ventes BO'!$N:$N,"&gt;="&amp;$AB26,'Import ventes BO'!$N:$N,"&lt;="&amp;AC26)</f>
        <v>0</v>
      </c>
      <c r="V26" s="16">
        <f t="shared" si="0"/>
        <v>458</v>
      </c>
      <c r="W26" s="19">
        <f t="shared" si="1"/>
        <v>43385</v>
      </c>
      <c r="X26" s="77">
        <f t="shared" si="5"/>
        <v>203940012</v>
      </c>
      <c r="Y26" s="16">
        <f t="shared" si="6"/>
        <v>458</v>
      </c>
      <c r="Z26" s="20">
        <f t="shared" si="7"/>
        <v>0</v>
      </c>
      <c r="AB26" s="4">
        <f t="shared" si="8"/>
        <v>43360</v>
      </c>
      <c r="AC26" s="4">
        <f t="shared" si="2"/>
        <v>43385</v>
      </c>
    </row>
    <row r="27" spans="1:37" x14ac:dyDescent="0.25">
      <c r="A27" s="10">
        <v>2017</v>
      </c>
      <c r="B27" s="11" t="s">
        <v>144</v>
      </c>
      <c r="C27" s="11" t="s">
        <v>10</v>
      </c>
      <c r="D27" s="52">
        <v>203950006</v>
      </c>
      <c r="E27" s="12" t="str">
        <f>VLOOKUP($D27,Article!$B:$E,2,0)</f>
        <v>assiette</v>
      </c>
      <c r="F27" s="12" t="str">
        <f>VLOOKUP($D27,Article!$B:$E,4,0)</f>
        <v>couvert</v>
      </c>
      <c r="G27" s="11" t="s">
        <v>41</v>
      </c>
      <c r="H27" s="11" t="s">
        <v>21</v>
      </c>
      <c r="I27" s="7">
        <v>3</v>
      </c>
      <c r="J27" s="7">
        <v>14</v>
      </c>
      <c r="K27" s="7">
        <v>6</v>
      </c>
      <c r="L27" s="2">
        <v>9</v>
      </c>
      <c r="N27" s="13">
        <v>0.18</v>
      </c>
      <c r="O27" s="11" t="s">
        <v>44</v>
      </c>
      <c r="P27" s="7">
        <v>780</v>
      </c>
      <c r="Q27" s="4">
        <v>42835</v>
      </c>
      <c r="R27" s="12" t="str">
        <f t="shared" si="3"/>
        <v>06</v>
      </c>
      <c r="S27" s="16">
        <f t="shared" si="4"/>
        <v>4680</v>
      </c>
      <c r="T27" t="s">
        <v>137</v>
      </c>
      <c r="U27" s="12">
        <f>SUMIFS('Import ventes BO'!$M:$M,'Import ventes BO'!$F:$F,données!$X27,'Import ventes BO'!$N:$N,"&gt;="&amp;$AB27,'Import ventes BO'!$N:$N,"&lt;="&amp;AC27)</f>
        <v>171540</v>
      </c>
      <c r="V27" s="16">
        <f t="shared" si="0"/>
        <v>171540</v>
      </c>
      <c r="W27" s="19">
        <f t="shared" si="1"/>
        <v>42832</v>
      </c>
      <c r="X27" s="77">
        <f t="shared" si="5"/>
        <v>203950006</v>
      </c>
      <c r="Y27" s="16">
        <f t="shared" si="6"/>
        <v>170760</v>
      </c>
      <c r="Z27" s="20">
        <f t="shared" si="7"/>
        <v>219.92307692307693</v>
      </c>
      <c r="AB27" s="4">
        <f t="shared" si="8"/>
        <v>42751</v>
      </c>
      <c r="AC27" s="4">
        <f t="shared" si="2"/>
        <v>42832</v>
      </c>
      <c r="AJ27" s="4"/>
      <c r="AK27" s="5"/>
    </row>
    <row r="28" spans="1:37" x14ac:dyDescent="0.25">
      <c r="A28" s="10">
        <v>2017</v>
      </c>
      <c r="B28" s="11" t="s">
        <v>145</v>
      </c>
      <c r="C28" s="11" t="s">
        <v>10</v>
      </c>
      <c r="D28" s="52">
        <v>203960008</v>
      </c>
      <c r="E28" s="12" t="str">
        <f>VLOOKUP($D28,Article!$B:$E,2,0)</f>
        <v>sac</v>
      </c>
      <c r="F28" s="12" t="str">
        <f>VLOOKUP($D28,Article!$B:$E,4,0)</f>
        <v>textile</v>
      </c>
      <c r="G28" s="11" t="s">
        <v>41</v>
      </c>
      <c r="H28" s="11" t="s">
        <v>22</v>
      </c>
      <c r="I28" s="7">
        <v>3</v>
      </c>
      <c r="J28" s="7">
        <v>15</v>
      </c>
      <c r="K28" s="7">
        <v>8</v>
      </c>
      <c r="L28" s="2">
        <v>17</v>
      </c>
      <c r="N28" s="13">
        <v>0.09</v>
      </c>
      <c r="O28" s="11" t="s">
        <v>44</v>
      </c>
      <c r="P28" s="7">
        <v>55</v>
      </c>
      <c r="Q28" s="4">
        <v>43230</v>
      </c>
      <c r="R28" s="12" t="str">
        <f t="shared" si="3"/>
        <v>08</v>
      </c>
      <c r="S28" s="16">
        <f t="shared" si="4"/>
        <v>440</v>
      </c>
      <c r="T28" t="s">
        <v>138</v>
      </c>
      <c r="U28" s="12">
        <f>SUMIFS('Import ventes BO'!$M:$M,'Import ventes BO'!$F:$F,données!$X28,'Import ventes BO'!$N:$N,"&gt;="&amp;$AB28,'Import ventes BO'!$N:$N,"&lt;="&amp;AC28)</f>
        <v>147304</v>
      </c>
      <c r="V28" s="16">
        <f t="shared" si="0"/>
        <v>147304</v>
      </c>
      <c r="W28" s="19">
        <f t="shared" si="1"/>
        <v>42839</v>
      </c>
      <c r="X28" s="77">
        <f t="shared" si="5"/>
        <v>203960008</v>
      </c>
      <c r="Y28" s="16">
        <f t="shared" si="6"/>
        <v>147249</v>
      </c>
      <c r="Z28" s="20">
        <f t="shared" si="7"/>
        <v>2678.2545454545457</v>
      </c>
      <c r="AB28" s="4">
        <f t="shared" si="8"/>
        <v>42751</v>
      </c>
      <c r="AC28" s="4">
        <f t="shared" si="2"/>
        <v>42839</v>
      </c>
    </row>
    <row r="29" spans="1:37" x14ac:dyDescent="0.25">
      <c r="L29" s="2"/>
      <c r="Z29" s="20"/>
    </row>
    <row r="30" spans="1:37" x14ac:dyDescent="0.25">
      <c r="L30" s="2"/>
      <c r="Z30" s="20"/>
    </row>
    <row r="31" spans="1:37" x14ac:dyDescent="0.25">
      <c r="Z31" s="20"/>
    </row>
    <row r="32" spans="1:37" x14ac:dyDescent="0.25">
      <c r="Z32" s="20"/>
    </row>
    <row r="33" spans="26:26" x14ac:dyDescent="0.25">
      <c r="Z33" s="20"/>
    </row>
    <row r="34" spans="26:26" x14ac:dyDescent="0.25">
      <c r="Z34" s="20"/>
    </row>
  </sheetData>
  <autoFilter ref="A1:AK28"/>
  <conditionalFormatting sqref="Z2:Z65458">
    <cfRule type="cellIs" dxfId="25" priority="14" stopIfTrue="1" operator="greaterThan">
      <formula>1.2</formula>
    </cfRule>
    <cfRule type="cellIs" dxfId="24" priority="15" stopIfTrue="1" operator="between">
      <formula>0.8</formula>
      <formula>1.2</formula>
    </cfRule>
  </conditionalFormatting>
  <conditionalFormatting sqref="Z1:Z65458">
    <cfRule type="cellIs" dxfId="23" priority="13" stopIfTrue="1" operator="lessThan">
      <formula>0.8</formula>
    </cfRule>
  </conditionalFormatting>
  <dataValidations count="5">
    <dataValidation type="list" allowBlank="1" showInputMessage="1" showErrorMessage="1" sqref="RER983067:RER984028 RON983067:RON984028 JX65563:JX66524 TT65563:TT66524 ADP65563:ADP66524 ANL65563:ANL66524 AXH65563:AXH66524 BHD65563:BHD66524 BQZ65563:BQZ66524 CAV65563:CAV66524 CKR65563:CKR66524 CUN65563:CUN66524 DEJ65563:DEJ66524 DOF65563:DOF66524 DYB65563:DYB66524 EHX65563:EHX66524 ERT65563:ERT66524 FBP65563:FBP66524 FLL65563:FLL66524 FVH65563:FVH66524 GFD65563:GFD66524 GOZ65563:GOZ66524 GYV65563:GYV66524 HIR65563:HIR66524 HSN65563:HSN66524 ICJ65563:ICJ66524 IMF65563:IMF66524 IWB65563:IWB66524 JFX65563:JFX66524 JPT65563:JPT66524 JZP65563:JZP66524 KJL65563:KJL66524 KTH65563:KTH66524 LDD65563:LDD66524 LMZ65563:LMZ66524 LWV65563:LWV66524 MGR65563:MGR66524 MQN65563:MQN66524 NAJ65563:NAJ66524 NKF65563:NKF66524 NUB65563:NUB66524 ODX65563:ODX66524 ONT65563:ONT66524 OXP65563:OXP66524 PHL65563:PHL66524 PRH65563:PRH66524 QBD65563:QBD66524 QKZ65563:QKZ66524 QUV65563:QUV66524 RER65563:RER66524 RON65563:RON66524 RYJ65563:RYJ66524 SIF65563:SIF66524 SSB65563:SSB66524 TBX65563:TBX66524 TLT65563:TLT66524 TVP65563:TVP66524 UFL65563:UFL66524 UPH65563:UPH66524 UZD65563:UZD66524 VIZ65563:VIZ66524 VSV65563:VSV66524 WCR65563:WCR66524 WMN65563:WMN66524 WWJ65563:WWJ66524 RYJ983067:RYJ984028 JX131099:JX132060 TT131099:TT132060 ADP131099:ADP132060 ANL131099:ANL132060 AXH131099:AXH132060 BHD131099:BHD132060 BQZ131099:BQZ132060 CAV131099:CAV132060 CKR131099:CKR132060 CUN131099:CUN132060 DEJ131099:DEJ132060 DOF131099:DOF132060 DYB131099:DYB132060 EHX131099:EHX132060 ERT131099:ERT132060 FBP131099:FBP132060 FLL131099:FLL132060 FVH131099:FVH132060 GFD131099:GFD132060 GOZ131099:GOZ132060 GYV131099:GYV132060 HIR131099:HIR132060 HSN131099:HSN132060 ICJ131099:ICJ132060 IMF131099:IMF132060 IWB131099:IWB132060 JFX131099:JFX132060 JPT131099:JPT132060 JZP131099:JZP132060 KJL131099:KJL132060 KTH131099:KTH132060 LDD131099:LDD132060 LMZ131099:LMZ132060 LWV131099:LWV132060 MGR131099:MGR132060 MQN131099:MQN132060 NAJ131099:NAJ132060 NKF131099:NKF132060 NUB131099:NUB132060 ODX131099:ODX132060 ONT131099:ONT132060 OXP131099:OXP132060 PHL131099:PHL132060 PRH131099:PRH132060 QBD131099:QBD132060 QKZ131099:QKZ132060 QUV131099:QUV132060 RER131099:RER132060 RON131099:RON132060 RYJ131099:RYJ132060 SIF131099:SIF132060 SSB131099:SSB132060 TBX131099:TBX132060 TLT131099:TLT132060 TVP131099:TVP132060 UFL131099:UFL132060 UPH131099:UPH132060 UZD131099:UZD132060 VIZ131099:VIZ132060 VSV131099:VSV132060 WCR131099:WCR132060 WMN131099:WMN132060 WWJ131099:WWJ132060 SIF983067:SIF984028 JX196635:JX197596 TT196635:TT197596 ADP196635:ADP197596 ANL196635:ANL197596 AXH196635:AXH197596 BHD196635:BHD197596 BQZ196635:BQZ197596 CAV196635:CAV197596 CKR196635:CKR197596 CUN196635:CUN197596 DEJ196635:DEJ197596 DOF196635:DOF197596 DYB196635:DYB197596 EHX196635:EHX197596 ERT196635:ERT197596 FBP196635:FBP197596 FLL196635:FLL197596 FVH196635:FVH197596 GFD196635:GFD197596 GOZ196635:GOZ197596 GYV196635:GYV197596 HIR196635:HIR197596 HSN196635:HSN197596 ICJ196635:ICJ197596 IMF196635:IMF197596 IWB196635:IWB197596 JFX196635:JFX197596 JPT196635:JPT197596 JZP196635:JZP197596 KJL196635:KJL197596 KTH196635:KTH197596 LDD196635:LDD197596 LMZ196635:LMZ197596 LWV196635:LWV197596 MGR196635:MGR197596 MQN196635:MQN197596 NAJ196635:NAJ197596 NKF196635:NKF197596 NUB196635:NUB197596 ODX196635:ODX197596 ONT196635:ONT197596 OXP196635:OXP197596 PHL196635:PHL197596 PRH196635:PRH197596 QBD196635:QBD197596 QKZ196635:QKZ197596 QUV196635:QUV197596 RER196635:RER197596 RON196635:RON197596 RYJ196635:RYJ197596 SIF196635:SIF197596 SSB196635:SSB197596 TBX196635:TBX197596 TLT196635:TLT197596 TVP196635:TVP197596 UFL196635:UFL197596 UPH196635:UPH197596 UZD196635:UZD197596 VIZ196635:VIZ197596 VSV196635:VSV197596 WCR196635:WCR197596 WMN196635:WMN197596 WWJ196635:WWJ197596 SSB983067:SSB984028 JX262171:JX263132 TT262171:TT263132 ADP262171:ADP263132 ANL262171:ANL263132 AXH262171:AXH263132 BHD262171:BHD263132 BQZ262171:BQZ263132 CAV262171:CAV263132 CKR262171:CKR263132 CUN262171:CUN263132 DEJ262171:DEJ263132 DOF262171:DOF263132 DYB262171:DYB263132 EHX262171:EHX263132 ERT262171:ERT263132 FBP262171:FBP263132 FLL262171:FLL263132 FVH262171:FVH263132 GFD262171:GFD263132 GOZ262171:GOZ263132 GYV262171:GYV263132 HIR262171:HIR263132 HSN262171:HSN263132 ICJ262171:ICJ263132 IMF262171:IMF263132 IWB262171:IWB263132 JFX262171:JFX263132 JPT262171:JPT263132 JZP262171:JZP263132 KJL262171:KJL263132 KTH262171:KTH263132 LDD262171:LDD263132 LMZ262171:LMZ263132 LWV262171:LWV263132 MGR262171:MGR263132 MQN262171:MQN263132 NAJ262171:NAJ263132 NKF262171:NKF263132 NUB262171:NUB263132 ODX262171:ODX263132 ONT262171:ONT263132 OXP262171:OXP263132 PHL262171:PHL263132 PRH262171:PRH263132 QBD262171:QBD263132 QKZ262171:QKZ263132 QUV262171:QUV263132 RER262171:RER263132 RON262171:RON263132 RYJ262171:RYJ263132 SIF262171:SIF263132 SSB262171:SSB263132 TBX262171:TBX263132 TLT262171:TLT263132 TVP262171:TVP263132 UFL262171:UFL263132 UPH262171:UPH263132 UZD262171:UZD263132 VIZ262171:VIZ263132 VSV262171:VSV263132 WCR262171:WCR263132 WMN262171:WMN263132 WWJ262171:WWJ263132 TBX983067:TBX984028 JX327707:JX328668 TT327707:TT328668 ADP327707:ADP328668 ANL327707:ANL328668 AXH327707:AXH328668 BHD327707:BHD328668 BQZ327707:BQZ328668 CAV327707:CAV328668 CKR327707:CKR328668 CUN327707:CUN328668 DEJ327707:DEJ328668 DOF327707:DOF328668 DYB327707:DYB328668 EHX327707:EHX328668 ERT327707:ERT328668 FBP327707:FBP328668 FLL327707:FLL328668 FVH327707:FVH328668 GFD327707:GFD328668 GOZ327707:GOZ328668 GYV327707:GYV328668 HIR327707:HIR328668 HSN327707:HSN328668 ICJ327707:ICJ328668 IMF327707:IMF328668 IWB327707:IWB328668 JFX327707:JFX328668 JPT327707:JPT328668 JZP327707:JZP328668 KJL327707:KJL328668 KTH327707:KTH328668 LDD327707:LDD328668 LMZ327707:LMZ328668 LWV327707:LWV328668 MGR327707:MGR328668 MQN327707:MQN328668 NAJ327707:NAJ328668 NKF327707:NKF328668 NUB327707:NUB328668 ODX327707:ODX328668 ONT327707:ONT328668 OXP327707:OXP328668 PHL327707:PHL328668 PRH327707:PRH328668 QBD327707:QBD328668 QKZ327707:QKZ328668 QUV327707:QUV328668 RER327707:RER328668 RON327707:RON328668 RYJ327707:RYJ328668 SIF327707:SIF328668 SSB327707:SSB328668 TBX327707:TBX328668 TLT327707:TLT328668 TVP327707:TVP328668 UFL327707:UFL328668 UPH327707:UPH328668 UZD327707:UZD328668 VIZ327707:VIZ328668 VSV327707:VSV328668 WCR327707:WCR328668 WMN327707:WMN328668 WWJ327707:WWJ328668 TLT983067:TLT984028 JX393243:JX394204 TT393243:TT394204 ADP393243:ADP394204 ANL393243:ANL394204 AXH393243:AXH394204 BHD393243:BHD394204 BQZ393243:BQZ394204 CAV393243:CAV394204 CKR393243:CKR394204 CUN393243:CUN394204 DEJ393243:DEJ394204 DOF393243:DOF394204 DYB393243:DYB394204 EHX393243:EHX394204 ERT393243:ERT394204 FBP393243:FBP394204 FLL393243:FLL394204 FVH393243:FVH394204 GFD393243:GFD394204 GOZ393243:GOZ394204 GYV393243:GYV394204 HIR393243:HIR394204 HSN393243:HSN394204 ICJ393243:ICJ394204 IMF393243:IMF394204 IWB393243:IWB394204 JFX393243:JFX394204 JPT393243:JPT394204 JZP393243:JZP394204 KJL393243:KJL394204 KTH393243:KTH394204 LDD393243:LDD394204 LMZ393243:LMZ394204 LWV393243:LWV394204 MGR393243:MGR394204 MQN393243:MQN394204 NAJ393243:NAJ394204 NKF393243:NKF394204 NUB393243:NUB394204 ODX393243:ODX394204 ONT393243:ONT394204 OXP393243:OXP394204 PHL393243:PHL394204 PRH393243:PRH394204 QBD393243:QBD394204 QKZ393243:QKZ394204 QUV393243:QUV394204 RER393243:RER394204 RON393243:RON394204 RYJ393243:RYJ394204 SIF393243:SIF394204 SSB393243:SSB394204 TBX393243:TBX394204 TLT393243:TLT394204 TVP393243:TVP394204 UFL393243:UFL394204 UPH393243:UPH394204 UZD393243:UZD394204 VIZ393243:VIZ394204 VSV393243:VSV394204 WCR393243:WCR394204 WMN393243:WMN394204 WWJ393243:WWJ394204 TVP983067:TVP984028 JX458779:JX459740 TT458779:TT459740 ADP458779:ADP459740 ANL458779:ANL459740 AXH458779:AXH459740 BHD458779:BHD459740 BQZ458779:BQZ459740 CAV458779:CAV459740 CKR458779:CKR459740 CUN458779:CUN459740 DEJ458779:DEJ459740 DOF458779:DOF459740 DYB458779:DYB459740 EHX458779:EHX459740 ERT458779:ERT459740 FBP458779:FBP459740 FLL458779:FLL459740 FVH458779:FVH459740 GFD458779:GFD459740 GOZ458779:GOZ459740 GYV458779:GYV459740 HIR458779:HIR459740 HSN458779:HSN459740 ICJ458779:ICJ459740 IMF458779:IMF459740 IWB458779:IWB459740 JFX458779:JFX459740 JPT458779:JPT459740 JZP458779:JZP459740 KJL458779:KJL459740 KTH458779:KTH459740 LDD458779:LDD459740 LMZ458779:LMZ459740 LWV458779:LWV459740 MGR458779:MGR459740 MQN458779:MQN459740 NAJ458779:NAJ459740 NKF458779:NKF459740 NUB458779:NUB459740 ODX458779:ODX459740 ONT458779:ONT459740 OXP458779:OXP459740 PHL458779:PHL459740 PRH458779:PRH459740 QBD458779:QBD459740 QKZ458779:QKZ459740 QUV458779:QUV459740 RER458779:RER459740 RON458779:RON459740 RYJ458779:RYJ459740 SIF458779:SIF459740 SSB458779:SSB459740 TBX458779:TBX459740 TLT458779:TLT459740 TVP458779:TVP459740 UFL458779:UFL459740 UPH458779:UPH459740 UZD458779:UZD459740 VIZ458779:VIZ459740 VSV458779:VSV459740 WCR458779:WCR459740 WMN458779:WMN459740 WWJ458779:WWJ459740 UFL983067:UFL984028 JX524315:JX525276 TT524315:TT525276 ADP524315:ADP525276 ANL524315:ANL525276 AXH524315:AXH525276 BHD524315:BHD525276 BQZ524315:BQZ525276 CAV524315:CAV525276 CKR524315:CKR525276 CUN524315:CUN525276 DEJ524315:DEJ525276 DOF524315:DOF525276 DYB524315:DYB525276 EHX524315:EHX525276 ERT524315:ERT525276 FBP524315:FBP525276 FLL524315:FLL525276 FVH524315:FVH525276 GFD524315:GFD525276 GOZ524315:GOZ525276 GYV524315:GYV525276 HIR524315:HIR525276 HSN524315:HSN525276 ICJ524315:ICJ525276 IMF524315:IMF525276 IWB524315:IWB525276 JFX524315:JFX525276 JPT524315:JPT525276 JZP524315:JZP525276 KJL524315:KJL525276 KTH524315:KTH525276 LDD524315:LDD525276 LMZ524315:LMZ525276 LWV524315:LWV525276 MGR524315:MGR525276 MQN524315:MQN525276 NAJ524315:NAJ525276 NKF524315:NKF525276 NUB524315:NUB525276 ODX524315:ODX525276 ONT524315:ONT525276 OXP524315:OXP525276 PHL524315:PHL525276 PRH524315:PRH525276 QBD524315:QBD525276 QKZ524315:QKZ525276 QUV524315:QUV525276 RER524315:RER525276 RON524315:RON525276 RYJ524315:RYJ525276 SIF524315:SIF525276 SSB524315:SSB525276 TBX524315:TBX525276 TLT524315:TLT525276 TVP524315:TVP525276 UFL524315:UFL525276 UPH524315:UPH525276 UZD524315:UZD525276 VIZ524315:VIZ525276 VSV524315:VSV525276 WCR524315:WCR525276 WMN524315:WMN525276 WWJ524315:WWJ525276 UPH983067:UPH984028 JX589851:JX590812 TT589851:TT590812 ADP589851:ADP590812 ANL589851:ANL590812 AXH589851:AXH590812 BHD589851:BHD590812 BQZ589851:BQZ590812 CAV589851:CAV590812 CKR589851:CKR590812 CUN589851:CUN590812 DEJ589851:DEJ590812 DOF589851:DOF590812 DYB589851:DYB590812 EHX589851:EHX590812 ERT589851:ERT590812 FBP589851:FBP590812 FLL589851:FLL590812 FVH589851:FVH590812 GFD589851:GFD590812 GOZ589851:GOZ590812 GYV589851:GYV590812 HIR589851:HIR590812 HSN589851:HSN590812 ICJ589851:ICJ590812 IMF589851:IMF590812 IWB589851:IWB590812 JFX589851:JFX590812 JPT589851:JPT590812 JZP589851:JZP590812 KJL589851:KJL590812 KTH589851:KTH590812 LDD589851:LDD590812 LMZ589851:LMZ590812 LWV589851:LWV590812 MGR589851:MGR590812 MQN589851:MQN590812 NAJ589851:NAJ590812 NKF589851:NKF590812 NUB589851:NUB590812 ODX589851:ODX590812 ONT589851:ONT590812 OXP589851:OXP590812 PHL589851:PHL590812 PRH589851:PRH590812 QBD589851:QBD590812 QKZ589851:QKZ590812 QUV589851:QUV590812 RER589851:RER590812 RON589851:RON590812 RYJ589851:RYJ590812 SIF589851:SIF590812 SSB589851:SSB590812 TBX589851:TBX590812 TLT589851:TLT590812 TVP589851:TVP590812 UFL589851:UFL590812 UPH589851:UPH590812 UZD589851:UZD590812 VIZ589851:VIZ590812 VSV589851:VSV590812 WCR589851:WCR590812 WMN589851:WMN590812 WWJ589851:WWJ590812 UZD983067:UZD984028 JX655387:JX656348 TT655387:TT656348 ADP655387:ADP656348 ANL655387:ANL656348 AXH655387:AXH656348 BHD655387:BHD656348 BQZ655387:BQZ656348 CAV655387:CAV656348 CKR655387:CKR656348 CUN655387:CUN656348 DEJ655387:DEJ656348 DOF655387:DOF656348 DYB655387:DYB656348 EHX655387:EHX656348 ERT655387:ERT656348 FBP655387:FBP656348 FLL655387:FLL656348 FVH655387:FVH656348 GFD655387:GFD656348 GOZ655387:GOZ656348 GYV655387:GYV656348 HIR655387:HIR656348 HSN655387:HSN656348 ICJ655387:ICJ656348 IMF655387:IMF656348 IWB655387:IWB656348 JFX655387:JFX656348 JPT655387:JPT656348 JZP655387:JZP656348 KJL655387:KJL656348 KTH655387:KTH656348 LDD655387:LDD656348 LMZ655387:LMZ656348 LWV655387:LWV656348 MGR655387:MGR656348 MQN655387:MQN656348 NAJ655387:NAJ656348 NKF655387:NKF656348 NUB655387:NUB656348 ODX655387:ODX656348 ONT655387:ONT656348 OXP655387:OXP656348 PHL655387:PHL656348 PRH655387:PRH656348 QBD655387:QBD656348 QKZ655387:QKZ656348 QUV655387:QUV656348 RER655387:RER656348 RON655387:RON656348 RYJ655387:RYJ656348 SIF655387:SIF656348 SSB655387:SSB656348 TBX655387:TBX656348 TLT655387:TLT656348 TVP655387:TVP656348 UFL655387:UFL656348 UPH655387:UPH656348 UZD655387:UZD656348 VIZ655387:VIZ656348 VSV655387:VSV656348 WCR655387:WCR656348 WMN655387:WMN656348 WWJ655387:WWJ656348 VIZ983067:VIZ984028 JX720923:JX721884 TT720923:TT721884 ADP720923:ADP721884 ANL720923:ANL721884 AXH720923:AXH721884 BHD720923:BHD721884 BQZ720923:BQZ721884 CAV720923:CAV721884 CKR720923:CKR721884 CUN720923:CUN721884 DEJ720923:DEJ721884 DOF720923:DOF721884 DYB720923:DYB721884 EHX720923:EHX721884 ERT720923:ERT721884 FBP720923:FBP721884 FLL720923:FLL721884 FVH720923:FVH721884 GFD720923:GFD721884 GOZ720923:GOZ721884 GYV720923:GYV721884 HIR720923:HIR721884 HSN720923:HSN721884 ICJ720923:ICJ721884 IMF720923:IMF721884 IWB720923:IWB721884 JFX720923:JFX721884 JPT720923:JPT721884 JZP720923:JZP721884 KJL720923:KJL721884 KTH720923:KTH721884 LDD720923:LDD721884 LMZ720923:LMZ721884 LWV720923:LWV721884 MGR720923:MGR721884 MQN720923:MQN721884 NAJ720923:NAJ721884 NKF720923:NKF721884 NUB720923:NUB721884 ODX720923:ODX721884 ONT720923:ONT721884 OXP720923:OXP721884 PHL720923:PHL721884 PRH720923:PRH721884 QBD720923:QBD721884 QKZ720923:QKZ721884 QUV720923:QUV721884 RER720923:RER721884 RON720923:RON721884 RYJ720923:RYJ721884 SIF720923:SIF721884 SSB720923:SSB721884 TBX720923:TBX721884 TLT720923:TLT721884 TVP720923:TVP721884 UFL720923:UFL721884 UPH720923:UPH721884 UZD720923:UZD721884 VIZ720923:VIZ721884 VSV720923:VSV721884 WCR720923:WCR721884 WMN720923:WMN721884 WWJ720923:WWJ721884 VSV983067:VSV984028 JX786459:JX787420 TT786459:TT787420 ADP786459:ADP787420 ANL786459:ANL787420 AXH786459:AXH787420 BHD786459:BHD787420 BQZ786459:BQZ787420 CAV786459:CAV787420 CKR786459:CKR787420 CUN786459:CUN787420 DEJ786459:DEJ787420 DOF786459:DOF787420 DYB786459:DYB787420 EHX786459:EHX787420 ERT786459:ERT787420 FBP786459:FBP787420 FLL786459:FLL787420 FVH786459:FVH787420 GFD786459:GFD787420 GOZ786459:GOZ787420 GYV786459:GYV787420 HIR786459:HIR787420 HSN786459:HSN787420 ICJ786459:ICJ787420 IMF786459:IMF787420 IWB786459:IWB787420 JFX786459:JFX787420 JPT786459:JPT787420 JZP786459:JZP787420 KJL786459:KJL787420 KTH786459:KTH787420 LDD786459:LDD787420 LMZ786459:LMZ787420 LWV786459:LWV787420 MGR786459:MGR787420 MQN786459:MQN787420 NAJ786459:NAJ787420 NKF786459:NKF787420 NUB786459:NUB787420 ODX786459:ODX787420 ONT786459:ONT787420 OXP786459:OXP787420 PHL786459:PHL787420 PRH786459:PRH787420 QBD786459:QBD787420 QKZ786459:QKZ787420 QUV786459:QUV787420 RER786459:RER787420 RON786459:RON787420 RYJ786459:RYJ787420 SIF786459:SIF787420 SSB786459:SSB787420 TBX786459:TBX787420 TLT786459:TLT787420 TVP786459:TVP787420 UFL786459:UFL787420 UPH786459:UPH787420 UZD786459:UZD787420 VIZ786459:VIZ787420 VSV786459:VSV787420 WCR786459:WCR787420 WMN786459:WMN787420 WWJ786459:WWJ787420 WCR983067:WCR984028 JX851995:JX852956 TT851995:TT852956 ADP851995:ADP852956 ANL851995:ANL852956 AXH851995:AXH852956 BHD851995:BHD852956 BQZ851995:BQZ852956 CAV851995:CAV852956 CKR851995:CKR852956 CUN851995:CUN852956 DEJ851995:DEJ852956 DOF851995:DOF852956 DYB851995:DYB852956 EHX851995:EHX852956 ERT851995:ERT852956 FBP851995:FBP852956 FLL851995:FLL852956 FVH851995:FVH852956 GFD851995:GFD852956 GOZ851995:GOZ852956 GYV851995:GYV852956 HIR851995:HIR852956 HSN851995:HSN852956 ICJ851995:ICJ852956 IMF851995:IMF852956 IWB851995:IWB852956 JFX851995:JFX852956 JPT851995:JPT852956 JZP851995:JZP852956 KJL851995:KJL852956 KTH851995:KTH852956 LDD851995:LDD852956 LMZ851995:LMZ852956 LWV851995:LWV852956 MGR851995:MGR852956 MQN851995:MQN852956 NAJ851995:NAJ852956 NKF851995:NKF852956 NUB851995:NUB852956 ODX851995:ODX852956 ONT851995:ONT852956 OXP851995:OXP852956 PHL851995:PHL852956 PRH851995:PRH852956 QBD851995:QBD852956 QKZ851995:QKZ852956 QUV851995:QUV852956 RER851995:RER852956 RON851995:RON852956 RYJ851995:RYJ852956 SIF851995:SIF852956 SSB851995:SSB852956 TBX851995:TBX852956 TLT851995:TLT852956 TVP851995:TVP852956 UFL851995:UFL852956 UPH851995:UPH852956 UZD851995:UZD852956 VIZ851995:VIZ852956 VSV851995:VSV852956 WCR851995:WCR852956 WMN851995:WMN852956 WWJ851995:WWJ852956 WMN983067:WMN984028 JX917531:JX918492 TT917531:TT918492 ADP917531:ADP918492 ANL917531:ANL918492 AXH917531:AXH918492 BHD917531:BHD918492 BQZ917531:BQZ918492 CAV917531:CAV918492 CKR917531:CKR918492 CUN917531:CUN918492 DEJ917531:DEJ918492 DOF917531:DOF918492 DYB917531:DYB918492 EHX917531:EHX918492 ERT917531:ERT918492 FBP917531:FBP918492 FLL917531:FLL918492 FVH917531:FVH918492 GFD917531:GFD918492 GOZ917531:GOZ918492 GYV917531:GYV918492 HIR917531:HIR918492 HSN917531:HSN918492 ICJ917531:ICJ918492 IMF917531:IMF918492 IWB917531:IWB918492 JFX917531:JFX918492 JPT917531:JPT918492 JZP917531:JZP918492 KJL917531:KJL918492 KTH917531:KTH918492 LDD917531:LDD918492 LMZ917531:LMZ918492 LWV917531:LWV918492 MGR917531:MGR918492 MQN917531:MQN918492 NAJ917531:NAJ918492 NKF917531:NKF918492 NUB917531:NUB918492 ODX917531:ODX918492 ONT917531:ONT918492 OXP917531:OXP918492 PHL917531:PHL918492 PRH917531:PRH918492 QBD917531:QBD918492 QKZ917531:QKZ918492 QUV917531:QUV918492 RER917531:RER918492 RON917531:RON918492 RYJ917531:RYJ918492 SIF917531:SIF918492 SSB917531:SSB918492 TBX917531:TBX918492 TLT917531:TLT918492 TVP917531:TVP918492 UFL917531:UFL918492 UPH917531:UPH918492 UZD917531:UZD918492 VIZ917531:VIZ918492 VSV917531:VSV918492 WCR917531:WCR918492 WMN917531:WMN918492 WWJ917531:WWJ918492 WWJ983067:WWJ984028 JX983067:JX984028 TT983067:TT984028 ADP983067:ADP984028 ANL983067:ANL984028 AXH983067:AXH984028 BHD983067:BHD984028 BQZ983067:BQZ984028 CAV983067:CAV984028 CKR983067:CKR984028 CUN983067:CUN984028 DEJ983067:DEJ984028 DOF983067:DOF984028 DYB983067:DYB984028 EHX983067:EHX984028 ERT983067:ERT984028 FBP983067:FBP984028 FLL983067:FLL984028 FVH983067:FVH984028 GFD983067:GFD984028 GOZ983067:GOZ984028 GYV983067:GYV984028 HIR983067:HIR984028 HSN983067:HSN984028 ICJ983067:ICJ984028 IMF983067:IMF984028 IWB983067:IWB984028 JFX983067:JFX984028 JPT983067:JPT984028 JZP983067:JZP984028 KJL983067:KJL984028 KTH983067:KTH984028 LDD983067:LDD984028 LMZ983067:LMZ984028 LWV983067:LWV984028 MGR983067:MGR984028 MQN983067:MQN984028 NAJ983067:NAJ984028 NKF983067:NKF984028 NUB983067:NUB984028 ODX983067:ODX984028 ONT983067:ONT984028 OXP983067:OXP984028 PHL983067:PHL984028 PRH983067:PRH984028 QBD983067:QBD984028 QKZ983067:QKZ984028 QUV983067:QUV984028 B3:B28 JX29:JX988 TT29:TT988 ADP29:ADP988 ANL29:ANL988 AXH29:AXH988 BHD29:BHD988 BQZ29:BQZ988 CAV29:CAV988 CKR29:CKR988 CUN29:CUN988 DEJ29:DEJ988 DOF29:DOF988 DYB29:DYB988 EHX29:EHX988 ERT29:ERT988 FBP29:FBP988 FLL29:FLL988 FVH29:FVH988 GFD29:GFD988 GOZ29:GOZ988 GYV29:GYV988 HIR29:HIR988 HSN29:HSN988 ICJ29:ICJ988 IMF29:IMF988 IWB29:IWB988 JFX29:JFX988 JPT29:JPT988 JZP29:JZP988 KJL29:KJL988 KTH29:KTH988 LDD29:LDD988 LMZ29:LMZ988 LWV29:LWV988 MGR29:MGR988 MQN29:MQN988 NAJ29:NAJ988 NKF29:NKF988 NUB29:NUB988 ODX29:ODX988 ONT29:ONT988 OXP29:OXP988 PHL29:PHL988 PRH29:PRH988 QBD29:QBD988 QKZ29:QKZ988 QUV29:QUV988 RER29:RER988 RON29:RON988 RYJ29:RYJ988 SIF29:SIF988 SSB29:SSB988 TBX29:TBX988 TLT29:TLT988 TVP29:TVP988 UFL29:UFL988 UPH29:UPH988 UZD29:UZD988 VIZ29:VIZ988 VSV29:VSV988 WCR29:WCR988 WMN29:WMN988 WWJ29:WWJ988">
      <formula1>Client</formula1>
    </dataValidation>
    <dataValidation type="list" allowBlank="1" showInputMessage="1" showErrorMessage="1" sqref="RES982964:RES983848 ROO982964:ROO983848 JY65460:JY66344 TU65460:TU66344 ADQ65460:ADQ66344 ANM65460:ANM66344 AXI65460:AXI66344 BHE65460:BHE66344 BRA65460:BRA66344 CAW65460:CAW66344 CKS65460:CKS66344 CUO65460:CUO66344 DEK65460:DEK66344 DOG65460:DOG66344 DYC65460:DYC66344 EHY65460:EHY66344 ERU65460:ERU66344 FBQ65460:FBQ66344 FLM65460:FLM66344 FVI65460:FVI66344 GFE65460:GFE66344 GPA65460:GPA66344 GYW65460:GYW66344 HIS65460:HIS66344 HSO65460:HSO66344 ICK65460:ICK66344 IMG65460:IMG66344 IWC65460:IWC66344 JFY65460:JFY66344 JPU65460:JPU66344 JZQ65460:JZQ66344 KJM65460:KJM66344 KTI65460:KTI66344 LDE65460:LDE66344 LNA65460:LNA66344 LWW65460:LWW66344 MGS65460:MGS66344 MQO65460:MQO66344 NAK65460:NAK66344 NKG65460:NKG66344 NUC65460:NUC66344 ODY65460:ODY66344 ONU65460:ONU66344 OXQ65460:OXQ66344 PHM65460:PHM66344 PRI65460:PRI66344 QBE65460:QBE66344 QLA65460:QLA66344 QUW65460:QUW66344 RES65460:RES66344 ROO65460:ROO66344 RYK65460:RYK66344 SIG65460:SIG66344 SSC65460:SSC66344 TBY65460:TBY66344 TLU65460:TLU66344 TVQ65460:TVQ66344 UFM65460:UFM66344 UPI65460:UPI66344 UZE65460:UZE66344 VJA65460:VJA66344 VSW65460:VSW66344 WCS65460:WCS66344 WMO65460:WMO66344 WWK65460:WWK66344 RYK982964:RYK983848 JY130996:JY131880 TU130996:TU131880 ADQ130996:ADQ131880 ANM130996:ANM131880 AXI130996:AXI131880 BHE130996:BHE131880 BRA130996:BRA131880 CAW130996:CAW131880 CKS130996:CKS131880 CUO130996:CUO131880 DEK130996:DEK131880 DOG130996:DOG131880 DYC130996:DYC131880 EHY130996:EHY131880 ERU130996:ERU131880 FBQ130996:FBQ131880 FLM130996:FLM131880 FVI130996:FVI131880 GFE130996:GFE131880 GPA130996:GPA131880 GYW130996:GYW131880 HIS130996:HIS131880 HSO130996:HSO131880 ICK130996:ICK131880 IMG130996:IMG131880 IWC130996:IWC131880 JFY130996:JFY131880 JPU130996:JPU131880 JZQ130996:JZQ131880 KJM130996:KJM131880 KTI130996:KTI131880 LDE130996:LDE131880 LNA130996:LNA131880 LWW130996:LWW131880 MGS130996:MGS131880 MQO130996:MQO131880 NAK130996:NAK131880 NKG130996:NKG131880 NUC130996:NUC131880 ODY130996:ODY131880 ONU130996:ONU131880 OXQ130996:OXQ131880 PHM130996:PHM131880 PRI130996:PRI131880 QBE130996:QBE131880 QLA130996:QLA131880 QUW130996:QUW131880 RES130996:RES131880 ROO130996:ROO131880 RYK130996:RYK131880 SIG130996:SIG131880 SSC130996:SSC131880 TBY130996:TBY131880 TLU130996:TLU131880 TVQ130996:TVQ131880 UFM130996:UFM131880 UPI130996:UPI131880 UZE130996:UZE131880 VJA130996:VJA131880 VSW130996:VSW131880 WCS130996:WCS131880 WMO130996:WMO131880 WWK130996:WWK131880 SIG982964:SIG983848 JY196532:JY197416 TU196532:TU197416 ADQ196532:ADQ197416 ANM196532:ANM197416 AXI196532:AXI197416 BHE196532:BHE197416 BRA196532:BRA197416 CAW196532:CAW197416 CKS196532:CKS197416 CUO196532:CUO197416 DEK196532:DEK197416 DOG196532:DOG197416 DYC196532:DYC197416 EHY196532:EHY197416 ERU196532:ERU197416 FBQ196532:FBQ197416 FLM196532:FLM197416 FVI196532:FVI197416 GFE196532:GFE197416 GPA196532:GPA197416 GYW196532:GYW197416 HIS196532:HIS197416 HSO196532:HSO197416 ICK196532:ICK197416 IMG196532:IMG197416 IWC196532:IWC197416 JFY196532:JFY197416 JPU196532:JPU197416 JZQ196532:JZQ197416 KJM196532:KJM197416 KTI196532:KTI197416 LDE196532:LDE197416 LNA196532:LNA197416 LWW196532:LWW197416 MGS196532:MGS197416 MQO196532:MQO197416 NAK196532:NAK197416 NKG196532:NKG197416 NUC196532:NUC197416 ODY196532:ODY197416 ONU196532:ONU197416 OXQ196532:OXQ197416 PHM196532:PHM197416 PRI196532:PRI197416 QBE196532:QBE197416 QLA196532:QLA197416 QUW196532:QUW197416 RES196532:RES197416 ROO196532:ROO197416 RYK196532:RYK197416 SIG196532:SIG197416 SSC196532:SSC197416 TBY196532:TBY197416 TLU196532:TLU197416 TVQ196532:TVQ197416 UFM196532:UFM197416 UPI196532:UPI197416 UZE196532:UZE197416 VJA196532:VJA197416 VSW196532:VSW197416 WCS196532:WCS197416 WMO196532:WMO197416 WWK196532:WWK197416 SSC982964:SSC983848 JY262068:JY262952 TU262068:TU262952 ADQ262068:ADQ262952 ANM262068:ANM262952 AXI262068:AXI262952 BHE262068:BHE262952 BRA262068:BRA262952 CAW262068:CAW262952 CKS262068:CKS262952 CUO262068:CUO262952 DEK262068:DEK262952 DOG262068:DOG262952 DYC262068:DYC262952 EHY262068:EHY262952 ERU262068:ERU262952 FBQ262068:FBQ262952 FLM262068:FLM262952 FVI262068:FVI262952 GFE262068:GFE262952 GPA262068:GPA262952 GYW262068:GYW262952 HIS262068:HIS262952 HSO262068:HSO262952 ICK262068:ICK262952 IMG262068:IMG262952 IWC262068:IWC262952 JFY262068:JFY262952 JPU262068:JPU262952 JZQ262068:JZQ262952 KJM262068:KJM262952 KTI262068:KTI262952 LDE262068:LDE262952 LNA262068:LNA262952 LWW262068:LWW262952 MGS262068:MGS262952 MQO262068:MQO262952 NAK262068:NAK262952 NKG262068:NKG262952 NUC262068:NUC262952 ODY262068:ODY262952 ONU262068:ONU262952 OXQ262068:OXQ262952 PHM262068:PHM262952 PRI262068:PRI262952 QBE262068:QBE262952 QLA262068:QLA262952 QUW262068:QUW262952 RES262068:RES262952 ROO262068:ROO262952 RYK262068:RYK262952 SIG262068:SIG262952 SSC262068:SSC262952 TBY262068:TBY262952 TLU262068:TLU262952 TVQ262068:TVQ262952 UFM262068:UFM262952 UPI262068:UPI262952 UZE262068:UZE262952 VJA262068:VJA262952 VSW262068:VSW262952 WCS262068:WCS262952 WMO262068:WMO262952 WWK262068:WWK262952 TBY982964:TBY983848 JY327604:JY328488 TU327604:TU328488 ADQ327604:ADQ328488 ANM327604:ANM328488 AXI327604:AXI328488 BHE327604:BHE328488 BRA327604:BRA328488 CAW327604:CAW328488 CKS327604:CKS328488 CUO327604:CUO328488 DEK327604:DEK328488 DOG327604:DOG328488 DYC327604:DYC328488 EHY327604:EHY328488 ERU327604:ERU328488 FBQ327604:FBQ328488 FLM327604:FLM328488 FVI327604:FVI328488 GFE327604:GFE328488 GPA327604:GPA328488 GYW327604:GYW328488 HIS327604:HIS328488 HSO327604:HSO328488 ICK327604:ICK328488 IMG327604:IMG328488 IWC327604:IWC328488 JFY327604:JFY328488 JPU327604:JPU328488 JZQ327604:JZQ328488 KJM327604:KJM328488 KTI327604:KTI328488 LDE327604:LDE328488 LNA327604:LNA328488 LWW327604:LWW328488 MGS327604:MGS328488 MQO327604:MQO328488 NAK327604:NAK328488 NKG327604:NKG328488 NUC327604:NUC328488 ODY327604:ODY328488 ONU327604:ONU328488 OXQ327604:OXQ328488 PHM327604:PHM328488 PRI327604:PRI328488 QBE327604:QBE328488 QLA327604:QLA328488 QUW327604:QUW328488 RES327604:RES328488 ROO327604:ROO328488 RYK327604:RYK328488 SIG327604:SIG328488 SSC327604:SSC328488 TBY327604:TBY328488 TLU327604:TLU328488 TVQ327604:TVQ328488 UFM327604:UFM328488 UPI327604:UPI328488 UZE327604:UZE328488 VJA327604:VJA328488 VSW327604:VSW328488 WCS327604:WCS328488 WMO327604:WMO328488 WWK327604:WWK328488 TLU982964:TLU983848 JY393140:JY394024 TU393140:TU394024 ADQ393140:ADQ394024 ANM393140:ANM394024 AXI393140:AXI394024 BHE393140:BHE394024 BRA393140:BRA394024 CAW393140:CAW394024 CKS393140:CKS394024 CUO393140:CUO394024 DEK393140:DEK394024 DOG393140:DOG394024 DYC393140:DYC394024 EHY393140:EHY394024 ERU393140:ERU394024 FBQ393140:FBQ394024 FLM393140:FLM394024 FVI393140:FVI394024 GFE393140:GFE394024 GPA393140:GPA394024 GYW393140:GYW394024 HIS393140:HIS394024 HSO393140:HSO394024 ICK393140:ICK394024 IMG393140:IMG394024 IWC393140:IWC394024 JFY393140:JFY394024 JPU393140:JPU394024 JZQ393140:JZQ394024 KJM393140:KJM394024 KTI393140:KTI394024 LDE393140:LDE394024 LNA393140:LNA394024 LWW393140:LWW394024 MGS393140:MGS394024 MQO393140:MQO394024 NAK393140:NAK394024 NKG393140:NKG394024 NUC393140:NUC394024 ODY393140:ODY394024 ONU393140:ONU394024 OXQ393140:OXQ394024 PHM393140:PHM394024 PRI393140:PRI394024 QBE393140:QBE394024 QLA393140:QLA394024 QUW393140:QUW394024 RES393140:RES394024 ROO393140:ROO394024 RYK393140:RYK394024 SIG393140:SIG394024 SSC393140:SSC394024 TBY393140:TBY394024 TLU393140:TLU394024 TVQ393140:TVQ394024 UFM393140:UFM394024 UPI393140:UPI394024 UZE393140:UZE394024 VJA393140:VJA394024 VSW393140:VSW394024 WCS393140:WCS394024 WMO393140:WMO394024 WWK393140:WWK394024 TVQ982964:TVQ983848 JY458676:JY459560 TU458676:TU459560 ADQ458676:ADQ459560 ANM458676:ANM459560 AXI458676:AXI459560 BHE458676:BHE459560 BRA458676:BRA459560 CAW458676:CAW459560 CKS458676:CKS459560 CUO458676:CUO459560 DEK458676:DEK459560 DOG458676:DOG459560 DYC458676:DYC459560 EHY458676:EHY459560 ERU458676:ERU459560 FBQ458676:FBQ459560 FLM458676:FLM459560 FVI458676:FVI459560 GFE458676:GFE459560 GPA458676:GPA459560 GYW458676:GYW459560 HIS458676:HIS459560 HSO458676:HSO459560 ICK458676:ICK459560 IMG458676:IMG459560 IWC458676:IWC459560 JFY458676:JFY459560 JPU458676:JPU459560 JZQ458676:JZQ459560 KJM458676:KJM459560 KTI458676:KTI459560 LDE458676:LDE459560 LNA458676:LNA459560 LWW458676:LWW459560 MGS458676:MGS459560 MQO458676:MQO459560 NAK458676:NAK459560 NKG458676:NKG459560 NUC458676:NUC459560 ODY458676:ODY459560 ONU458676:ONU459560 OXQ458676:OXQ459560 PHM458676:PHM459560 PRI458676:PRI459560 QBE458676:QBE459560 QLA458676:QLA459560 QUW458676:QUW459560 RES458676:RES459560 ROO458676:ROO459560 RYK458676:RYK459560 SIG458676:SIG459560 SSC458676:SSC459560 TBY458676:TBY459560 TLU458676:TLU459560 TVQ458676:TVQ459560 UFM458676:UFM459560 UPI458676:UPI459560 UZE458676:UZE459560 VJA458676:VJA459560 VSW458676:VSW459560 WCS458676:WCS459560 WMO458676:WMO459560 WWK458676:WWK459560 UFM982964:UFM983848 JY524212:JY525096 TU524212:TU525096 ADQ524212:ADQ525096 ANM524212:ANM525096 AXI524212:AXI525096 BHE524212:BHE525096 BRA524212:BRA525096 CAW524212:CAW525096 CKS524212:CKS525096 CUO524212:CUO525096 DEK524212:DEK525096 DOG524212:DOG525096 DYC524212:DYC525096 EHY524212:EHY525096 ERU524212:ERU525096 FBQ524212:FBQ525096 FLM524212:FLM525096 FVI524212:FVI525096 GFE524212:GFE525096 GPA524212:GPA525096 GYW524212:GYW525096 HIS524212:HIS525096 HSO524212:HSO525096 ICK524212:ICK525096 IMG524212:IMG525096 IWC524212:IWC525096 JFY524212:JFY525096 JPU524212:JPU525096 JZQ524212:JZQ525096 KJM524212:KJM525096 KTI524212:KTI525096 LDE524212:LDE525096 LNA524212:LNA525096 LWW524212:LWW525096 MGS524212:MGS525096 MQO524212:MQO525096 NAK524212:NAK525096 NKG524212:NKG525096 NUC524212:NUC525096 ODY524212:ODY525096 ONU524212:ONU525096 OXQ524212:OXQ525096 PHM524212:PHM525096 PRI524212:PRI525096 QBE524212:QBE525096 QLA524212:QLA525096 QUW524212:QUW525096 RES524212:RES525096 ROO524212:ROO525096 RYK524212:RYK525096 SIG524212:SIG525096 SSC524212:SSC525096 TBY524212:TBY525096 TLU524212:TLU525096 TVQ524212:TVQ525096 UFM524212:UFM525096 UPI524212:UPI525096 UZE524212:UZE525096 VJA524212:VJA525096 VSW524212:VSW525096 WCS524212:WCS525096 WMO524212:WMO525096 WWK524212:WWK525096 UPI982964:UPI983848 JY589748:JY590632 TU589748:TU590632 ADQ589748:ADQ590632 ANM589748:ANM590632 AXI589748:AXI590632 BHE589748:BHE590632 BRA589748:BRA590632 CAW589748:CAW590632 CKS589748:CKS590632 CUO589748:CUO590632 DEK589748:DEK590632 DOG589748:DOG590632 DYC589748:DYC590632 EHY589748:EHY590632 ERU589748:ERU590632 FBQ589748:FBQ590632 FLM589748:FLM590632 FVI589748:FVI590632 GFE589748:GFE590632 GPA589748:GPA590632 GYW589748:GYW590632 HIS589748:HIS590632 HSO589748:HSO590632 ICK589748:ICK590632 IMG589748:IMG590632 IWC589748:IWC590632 JFY589748:JFY590632 JPU589748:JPU590632 JZQ589748:JZQ590632 KJM589748:KJM590632 KTI589748:KTI590632 LDE589748:LDE590632 LNA589748:LNA590632 LWW589748:LWW590632 MGS589748:MGS590632 MQO589748:MQO590632 NAK589748:NAK590632 NKG589748:NKG590632 NUC589748:NUC590632 ODY589748:ODY590632 ONU589748:ONU590632 OXQ589748:OXQ590632 PHM589748:PHM590632 PRI589748:PRI590632 QBE589748:QBE590632 QLA589748:QLA590632 QUW589748:QUW590632 RES589748:RES590632 ROO589748:ROO590632 RYK589748:RYK590632 SIG589748:SIG590632 SSC589748:SSC590632 TBY589748:TBY590632 TLU589748:TLU590632 TVQ589748:TVQ590632 UFM589748:UFM590632 UPI589748:UPI590632 UZE589748:UZE590632 VJA589748:VJA590632 VSW589748:VSW590632 WCS589748:WCS590632 WMO589748:WMO590632 WWK589748:WWK590632 UZE982964:UZE983848 JY655284:JY656168 TU655284:TU656168 ADQ655284:ADQ656168 ANM655284:ANM656168 AXI655284:AXI656168 BHE655284:BHE656168 BRA655284:BRA656168 CAW655284:CAW656168 CKS655284:CKS656168 CUO655284:CUO656168 DEK655284:DEK656168 DOG655284:DOG656168 DYC655284:DYC656168 EHY655284:EHY656168 ERU655284:ERU656168 FBQ655284:FBQ656168 FLM655284:FLM656168 FVI655284:FVI656168 GFE655284:GFE656168 GPA655284:GPA656168 GYW655284:GYW656168 HIS655284:HIS656168 HSO655284:HSO656168 ICK655284:ICK656168 IMG655284:IMG656168 IWC655284:IWC656168 JFY655284:JFY656168 JPU655284:JPU656168 JZQ655284:JZQ656168 KJM655284:KJM656168 KTI655284:KTI656168 LDE655284:LDE656168 LNA655284:LNA656168 LWW655284:LWW656168 MGS655284:MGS656168 MQO655284:MQO656168 NAK655284:NAK656168 NKG655284:NKG656168 NUC655284:NUC656168 ODY655284:ODY656168 ONU655284:ONU656168 OXQ655284:OXQ656168 PHM655284:PHM656168 PRI655284:PRI656168 QBE655284:QBE656168 QLA655284:QLA656168 QUW655284:QUW656168 RES655284:RES656168 ROO655284:ROO656168 RYK655284:RYK656168 SIG655284:SIG656168 SSC655284:SSC656168 TBY655284:TBY656168 TLU655284:TLU656168 TVQ655284:TVQ656168 UFM655284:UFM656168 UPI655284:UPI656168 UZE655284:UZE656168 VJA655284:VJA656168 VSW655284:VSW656168 WCS655284:WCS656168 WMO655284:WMO656168 WWK655284:WWK656168 VJA982964:VJA983848 JY720820:JY721704 TU720820:TU721704 ADQ720820:ADQ721704 ANM720820:ANM721704 AXI720820:AXI721704 BHE720820:BHE721704 BRA720820:BRA721704 CAW720820:CAW721704 CKS720820:CKS721704 CUO720820:CUO721704 DEK720820:DEK721704 DOG720820:DOG721704 DYC720820:DYC721704 EHY720820:EHY721704 ERU720820:ERU721704 FBQ720820:FBQ721704 FLM720820:FLM721704 FVI720820:FVI721704 GFE720820:GFE721704 GPA720820:GPA721704 GYW720820:GYW721704 HIS720820:HIS721704 HSO720820:HSO721704 ICK720820:ICK721704 IMG720820:IMG721704 IWC720820:IWC721704 JFY720820:JFY721704 JPU720820:JPU721704 JZQ720820:JZQ721704 KJM720820:KJM721704 KTI720820:KTI721704 LDE720820:LDE721704 LNA720820:LNA721704 LWW720820:LWW721704 MGS720820:MGS721704 MQO720820:MQO721704 NAK720820:NAK721704 NKG720820:NKG721704 NUC720820:NUC721704 ODY720820:ODY721704 ONU720820:ONU721704 OXQ720820:OXQ721704 PHM720820:PHM721704 PRI720820:PRI721704 QBE720820:QBE721704 QLA720820:QLA721704 QUW720820:QUW721704 RES720820:RES721704 ROO720820:ROO721704 RYK720820:RYK721704 SIG720820:SIG721704 SSC720820:SSC721704 TBY720820:TBY721704 TLU720820:TLU721704 TVQ720820:TVQ721704 UFM720820:UFM721704 UPI720820:UPI721704 UZE720820:UZE721704 VJA720820:VJA721704 VSW720820:VSW721704 WCS720820:WCS721704 WMO720820:WMO721704 WWK720820:WWK721704 VSW982964:VSW983848 JY786356:JY787240 TU786356:TU787240 ADQ786356:ADQ787240 ANM786356:ANM787240 AXI786356:AXI787240 BHE786356:BHE787240 BRA786356:BRA787240 CAW786356:CAW787240 CKS786356:CKS787240 CUO786356:CUO787240 DEK786356:DEK787240 DOG786356:DOG787240 DYC786356:DYC787240 EHY786356:EHY787240 ERU786356:ERU787240 FBQ786356:FBQ787240 FLM786356:FLM787240 FVI786356:FVI787240 GFE786356:GFE787240 GPA786356:GPA787240 GYW786356:GYW787240 HIS786356:HIS787240 HSO786356:HSO787240 ICK786356:ICK787240 IMG786356:IMG787240 IWC786356:IWC787240 JFY786356:JFY787240 JPU786356:JPU787240 JZQ786356:JZQ787240 KJM786356:KJM787240 KTI786356:KTI787240 LDE786356:LDE787240 LNA786356:LNA787240 LWW786356:LWW787240 MGS786356:MGS787240 MQO786356:MQO787240 NAK786356:NAK787240 NKG786356:NKG787240 NUC786356:NUC787240 ODY786356:ODY787240 ONU786356:ONU787240 OXQ786356:OXQ787240 PHM786356:PHM787240 PRI786356:PRI787240 QBE786356:QBE787240 QLA786356:QLA787240 QUW786356:QUW787240 RES786356:RES787240 ROO786356:ROO787240 RYK786356:RYK787240 SIG786356:SIG787240 SSC786356:SSC787240 TBY786356:TBY787240 TLU786356:TLU787240 TVQ786356:TVQ787240 UFM786356:UFM787240 UPI786356:UPI787240 UZE786356:UZE787240 VJA786356:VJA787240 VSW786356:VSW787240 WCS786356:WCS787240 WMO786356:WMO787240 WWK786356:WWK787240 WCS982964:WCS983848 JY851892:JY852776 TU851892:TU852776 ADQ851892:ADQ852776 ANM851892:ANM852776 AXI851892:AXI852776 BHE851892:BHE852776 BRA851892:BRA852776 CAW851892:CAW852776 CKS851892:CKS852776 CUO851892:CUO852776 DEK851892:DEK852776 DOG851892:DOG852776 DYC851892:DYC852776 EHY851892:EHY852776 ERU851892:ERU852776 FBQ851892:FBQ852776 FLM851892:FLM852776 FVI851892:FVI852776 GFE851892:GFE852776 GPA851892:GPA852776 GYW851892:GYW852776 HIS851892:HIS852776 HSO851892:HSO852776 ICK851892:ICK852776 IMG851892:IMG852776 IWC851892:IWC852776 JFY851892:JFY852776 JPU851892:JPU852776 JZQ851892:JZQ852776 KJM851892:KJM852776 KTI851892:KTI852776 LDE851892:LDE852776 LNA851892:LNA852776 LWW851892:LWW852776 MGS851892:MGS852776 MQO851892:MQO852776 NAK851892:NAK852776 NKG851892:NKG852776 NUC851892:NUC852776 ODY851892:ODY852776 ONU851892:ONU852776 OXQ851892:OXQ852776 PHM851892:PHM852776 PRI851892:PRI852776 QBE851892:QBE852776 QLA851892:QLA852776 QUW851892:QUW852776 RES851892:RES852776 ROO851892:ROO852776 RYK851892:RYK852776 SIG851892:SIG852776 SSC851892:SSC852776 TBY851892:TBY852776 TLU851892:TLU852776 TVQ851892:TVQ852776 UFM851892:UFM852776 UPI851892:UPI852776 UZE851892:UZE852776 VJA851892:VJA852776 VSW851892:VSW852776 WCS851892:WCS852776 WMO851892:WMO852776 WWK851892:WWK852776 WMO982964:WMO983848 JY917428:JY918312 TU917428:TU918312 ADQ917428:ADQ918312 ANM917428:ANM918312 AXI917428:AXI918312 BHE917428:BHE918312 BRA917428:BRA918312 CAW917428:CAW918312 CKS917428:CKS918312 CUO917428:CUO918312 DEK917428:DEK918312 DOG917428:DOG918312 DYC917428:DYC918312 EHY917428:EHY918312 ERU917428:ERU918312 FBQ917428:FBQ918312 FLM917428:FLM918312 FVI917428:FVI918312 GFE917428:GFE918312 GPA917428:GPA918312 GYW917428:GYW918312 HIS917428:HIS918312 HSO917428:HSO918312 ICK917428:ICK918312 IMG917428:IMG918312 IWC917428:IWC918312 JFY917428:JFY918312 JPU917428:JPU918312 JZQ917428:JZQ918312 KJM917428:KJM918312 KTI917428:KTI918312 LDE917428:LDE918312 LNA917428:LNA918312 LWW917428:LWW918312 MGS917428:MGS918312 MQO917428:MQO918312 NAK917428:NAK918312 NKG917428:NKG918312 NUC917428:NUC918312 ODY917428:ODY918312 ONU917428:ONU918312 OXQ917428:OXQ918312 PHM917428:PHM918312 PRI917428:PRI918312 QBE917428:QBE918312 QLA917428:QLA918312 QUW917428:QUW918312 RES917428:RES918312 ROO917428:ROO918312 RYK917428:RYK918312 SIG917428:SIG918312 SSC917428:SSC918312 TBY917428:TBY918312 TLU917428:TLU918312 TVQ917428:TVQ918312 UFM917428:UFM918312 UPI917428:UPI918312 UZE917428:UZE918312 VJA917428:VJA918312 VSW917428:VSW918312 WCS917428:WCS918312 WMO917428:WMO918312 WWK917428:WWK918312 WWK982964:WWK983848 JY982964:JY983848 TU982964:TU983848 ADQ982964:ADQ983848 ANM982964:ANM983848 AXI982964:AXI983848 BHE982964:BHE983848 BRA982964:BRA983848 CAW982964:CAW983848 CKS982964:CKS983848 CUO982964:CUO983848 DEK982964:DEK983848 DOG982964:DOG983848 DYC982964:DYC983848 EHY982964:EHY983848 ERU982964:ERU983848 FBQ982964:FBQ983848 FLM982964:FLM983848 FVI982964:FVI983848 GFE982964:GFE983848 GPA982964:GPA983848 GYW982964:GYW983848 HIS982964:HIS983848 HSO982964:HSO983848 ICK982964:ICK983848 IMG982964:IMG983848 IWC982964:IWC983848 JFY982964:JFY983848 JPU982964:JPU983848 JZQ982964:JZQ983848 KJM982964:KJM983848 KTI982964:KTI983848 LDE982964:LDE983848 LNA982964:LNA983848 LWW982964:LWW983848 MGS982964:MGS983848 MQO982964:MQO983848 NAK982964:NAK983848 NKG982964:NKG983848 NUC982964:NUC983848 ODY982964:ODY983848 ONU982964:ONU983848 OXQ982964:OXQ983848 PHM982964:PHM983848 PRI982964:PRI983848 QBE982964:QBE983848 QLA982964:QLA983848 QUW982964:QUW983848 JY2:JY808 TU2:TU808 ADQ2:ADQ808 ANM2:ANM808 AXI2:AXI808 BHE2:BHE808 BRA2:BRA808 CAW2:CAW808 CKS2:CKS808 CUO2:CUO808 DEK2:DEK808 DOG2:DOG808 DYC2:DYC808 EHY2:EHY808 ERU2:ERU808 FBQ2:FBQ808 FLM2:FLM808 FVI2:FVI808 GFE2:GFE808 GPA2:GPA808 GYW2:GYW808 HIS2:HIS808 HSO2:HSO808 ICK2:ICK808 IMG2:IMG808 IWC2:IWC808 JFY2:JFY808 JPU2:JPU808 JZQ2:JZQ808 KJM2:KJM808 KTI2:KTI808 LDE2:LDE808 LNA2:LNA808 LWW2:LWW808 MGS2:MGS808 MQO2:MQO808 NAK2:NAK808 NKG2:NKG808 NUC2:NUC808 ODY2:ODY808 ONU2:ONU808 OXQ2:OXQ808 PHM2:PHM808 PRI2:PRI808 QBE2:QBE808 QLA2:QLA808 QUW2:QUW808 RES2:RES808 ROO2:ROO808 RYK2:RYK808 SIG2:SIG808 SSC2:SSC808 TBY2:TBY808 TLU2:TLU808 TVQ2:TVQ808 UFM2:UFM808 UPI2:UPI808 UZE2:UZE808 VJA2:VJA808 VSW2:VSW808 WCS2:WCS808 WMO2:WMO808 WWK2:WWK808 C2:C1048576">
      <formula1>Mois</formula1>
    </dataValidation>
    <dataValidation type="list" allowBlank="1" showInputMessage="1" showErrorMessage="1" sqref="G2:G1048576">
      <formula1>Produit</formula1>
    </dataValidation>
    <dataValidation type="list" allowBlank="1" showInputMessage="1" showErrorMessage="1" sqref="H2:H1048576">
      <formula1>statut</formula1>
    </dataValidation>
    <dataValidation type="list" allowBlank="1" showInputMessage="1" showErrorMessage="1" sqref="O2:O1048576">
      <formula1>Source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00000000-0000-0000-0000-000000000000}">
            <xm:f>Détail!$A$6</xm:f>
            <x14:dxf>
              <fill>
                <patternFill>
                  <fgColor indexed="64"/>
                  <bgColor rgb="FFFF7C80"/>
                </patternFill>
              </fill>
            </x14:dxf>
          </x14:cfRule>
          <x14:cfRule type="cellIs" priority="2" operator="equal" id="{00000000-0000-0000-0000-000000000000}">
            <xm:f>Détail!$A$5</xm:f>
            <x14:dxf>
              <fill>
                <patternFill>
                  <fgColor indexed="64"/>
                  <bgColor rgb="FF92D050"/>
                </patternFill>
              </fill>
            </x14:dxf>
          </x14:cfRule>
          <x14:cfRule type="cellIs" priority="3" operator="equal" id="{00000000-0000-0000-0000-000000000000}">
            <xm:f>Détail!$A$4</xm:f>
            <x14:dxf>
              <fill>
                <patternFill>
                  <fgColor indexed="64"/>
                  <bgColor rgb="FFFFFF99"/>
                </patternFill>
              </fill>
            </x14:dxf>
          </x14:cfRule>
          <x14:cfRule type="cellIs" priority="4" operator="equal" id="{00000000-0000-0000-0000-000000000000}">
            <xm:f>Détail!$A$6</xm:f>
            <x14:dxf>
              <fill>
                <patternFill>
                  <fgColor indexed="64"/>
                  <bgColor rgb="FFFF7C80"/>
                </patternFill>
              </fill>
            </x14:dxf>
          </x14:cfRule>
          <x14:cfRule type="cellIs" priority="5" operator="equal" id="{00000000-0000-0000-0000-000000000000}">
            <xm:f>Détail!$A$5</xm:f>
            <x14:dxf>
              <fill>
                <patternFill>
                  <fgColor indexed="64"/>
                  <bgColor rgb="FF92D050"/>
                </patternFill>
              </fill>
            </x14:dxf>
          </x14:cfRule>
          <x14:cfRule type="cellIs" priority="6" operator="equal" id="{00000000-0000-0000-0000-000000000000}">
            <xm:f>Détail!$A$4</xm:f>
            <x14:dxf>
              <fill>
                <patternFill>
                  <fgColor indexed="64"/>
                  <bgColor rgb="FFFFFF99"/>
                </patternFill>
              </fill>
            </x14:dxf>
          </x14:cfRule>
          <x14:cfRule type="cellIs" priority="7" operator="equal" id="{00000000-0000-0000-0000-000000000000}">
            <xm:f>Détail!$A$6</xm:f>
            <x14:dxf>
              <fill>
                <patternFill>
                  <fgColor indexed="64"/>
                  <bgColor rgb="FFFF7C80"/>
                </patternFill>
              </fill>
            </x14:dxf>
          </x14:cfRule>
          <x14:cfRule type="cellIs" priority="8" operator="equal" id="{00000000-0000-0000-0000-000000000000}">
            <xm:f>Détail!$A$5</xm:f>
            <x14:dxf>
              <fill>
                <patternFill>
                  <fgColor indexed="64"/>
                  <bgColor rgb="FF92D050"/>
                </patternFill>
              </fill>
            </x14:dxf>
          </x14:cfRule>
          <x14:cfRule type="cellIs" priority="9" operator="equal" id="{00000000-0000-0000-0000-000000000000}">
            <xm:f>Détail!$A$4</xm:f>
            <x14:dxf>
              <fill>
                <patternFill>
                  <fgColor indexed="64"/>
                  <bgColor rgb="FFFFFF99"/>
                </patternFill>
              </fill>
            </x14:dxf>
          </x14:cfRule>
          <x14:cfRule type="cellIs" priority="10" operator="equal" id="{0EB338C5-5A56-4116-BC96-52AD8487A31B}">
            <xm:f>Détail!$A$6</xm:f>
            <x14:dxf>
              <fill>
                <patternFill>
                  <bgColor rgb="FFFF7C80"/>
                </patternFill>
              </fill>
            </x14:dxf>
          </x14:cfRule>
          <x14:cfRule type="cellIs" priority="11" operator="equal" id="{79821E41-A2C0-4F0C-9039-EEC19460D713}">
            <xm:f>Détail!$A$5</xm:f>
            <x14:dxf>
              <fill>
                <patternFill>
                  <bgColor rgb="FF92D050"/>
                </patternFill>
              </fill>
            </x14:dxf>
          </x14:cfRule>
          <x14:cfRule type="cellIs" priority="12" operator="equal" id="{23B8C975-5E71-4439-B962-E122EFA54E21}">
            <xm:f>Détail!$A$4</xm:f>
            <x14:dxf>
              <fill>
                <patternFill>
                  <bgColor rgb="FFFFFF99"/>
                </patternFill>
              </fill>
            </x14:dxf>
          </x14:cfRule>
          <xm:sqref>H1:H1048576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Détail!$J$4:$J$31</xm:f>
          </x14:formula1>
          <xm:sqref>B2 B29:B1048576</xm:sqref>
        </x14:dataValidation>
        <x14:dataValidation type="list" allowBlank="1" showInputMessage="1" showErrorMessage="1">
          <x14:formula1>
            <xm:f>Détail!$C$4:$C$7</xm:f>
          </x14:formula1>
          <xm:sqref>T2:T1048576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7030A0"/>
  </sheetPr>
  <dimension ref="A1:R369"/>
  <sheetViews>
    <sheetView zoomScale="90" zoomScaleNormal="90" workbookViewId="0">
      <selection activeCell="G24" sqref="G24"/>
    </sheetView>
  </sheetViews>
  <sheetFormatPr baseColWidth="10" defaultRowHeight="15" x14ac:dyDescent="0.25"/>
  <cols>
    <col min="1" max="1" width="13.140625" style="35" customWidth="1"/>
    <col min="2" max="2" width="11.42578125" style="47"/>
    <col min="3" max="3" width="14.42578125" style="35" customWidth="1"/>
    <col min="4" max="4" width="31.7109375" style="35" bestFit="1" customWidth="1"/>
    <col min="5" max="5" width="11.42578125" style="35"/>
    <col min="6" max="6" width="15.5703125" style="35" customWidth="1"/>
    <col min="7" max="7" width="15.7109375" style="35" customWidth="1"/>
    <col min="8" max="8" width="16" style="47" bestFit="1" customWidth="1"/>
    <col min="9" max="9" width="13.42578125" style="37" customWidth="1"/>
    <col min="10" max="10" width="36.28515625" style="35" customWidth="1"/>
    <col min="11" max="11" width="11.42578125" style="35"/>
    <col min="12" max="12" width="15.5703125" style="35" customWidth="1"/>
    <col min="13" max="13" width="20.5703125" style="35" customWidth="1"/>
    <col min="14" max="15" width="11.42578125" style="35"/>
    <col min="16" max="18" width="11.42578125" style="35" hidden="1" customWidth="1"/>
    <col min="19" max="19" width="0" style="35" hidden="1" customWidth="1"/>
    <col min="20" max="16384" width="11.42578125" style="35"/>
  </cols>
  <sheetData>
    <row r="1" spans="1:18" ht="34.5" customHeight="1" thickBot="1" x14ac:dyDescent="0.3">
      <c r="A1" s="34" t="s">
        <v>1</v>
      </c>
      <c r="B1" s="79" t="s">
        <v>37</v>
      </c>
      <c r="C1" s="80"/>
      <c r="D1" s="80"/>
      <c r="E1" s="80"/>
      <c r="F1" s="80"/>
      <c r="G1" s="80"/>
      <c r="H1" s="80"/>
      <c r="I1" s="80"/>
      <c r="J1" s="80"/>
      <c r="K1" s="80"/>
      <c r="L1" s="80"/>
      <c r="M1" s="81"/>
    </row>
    <row r="2" spans="1:18" ht="27" thickBot="1" x14ac:dyDescent="0.3">
      <c r="A2" s="35" t="s">
        <v>142</v>
      </c>
      <c r="B2" s="87">
        <v>2017</v>
      </c>
      <c r="C2" s="88"/>
      <c r="D2" s="88"/>
      <c r="E2" s="88"/>
      <c r="F2" s="88"/>
      <c r="G2" s="89"/>
      <c r="H2" s="90">
        <f>B2+1</f>
        <v>2018</v>
      </c>
      <c r="I2" s="91"/>
      <c r="J2" s="91"/>
      <c r="K2" s="91"/>
      <c r="L2" s="91"/>
      <c r="M2" s="92"/>
    </row>
    <row r="3" spans="1:18" ht="32.25" thickBot="1" x14ac:dyDescent="0.3">
      <c r="B3" s="46" t="s">
        <v>38</v>
      </c>
      <c r="C3" s="41" t="s">
        <v>39</v>
      </c>
      <c r="D3" s="40" t="s">
        <v>40</v>
      </c>
      <c r="E3" s="42" t="s">
        <v>107</v>
      </c>
      <c r="F3" s="40" t="s">
        <v>32</v>
      </c>
      <c r="G3" s="39" t="s">
        <v>106</v>
      </c>
      <c r="H3" s="46" t="s">
        <v>38</v>
      </c>
      <c r="I3" s="41" t="s">
        <v>39</v>
      </c>
      <c r="J3" s="40" t="s">
        <v>40</v>
      </c>
      <c r="K3" s="42" t="s">
        <v>107</v>
      </c>
      <c r="L3" s="40" t="s">
        <v>32</v>
      </c>
      <c r="M3" s="39" t="s">
        <v>106</v>
      </c>
    </row>
    <row r="4" spans="1:18" x14ac:dyDescent="0.25">
      <c r="B4" s="35" t="s">
        <v>7</v>
      </c>
      <c r="C4" s="35">
        <v>203910010</v>
      </c>
      <c r="D4" s="35" t="s">
        <v>125</v>
      </c>
      <c r="E4" s="35">
        <v>0.05</v>
      </c>
      <c r="F4" s="35">
        <v>9</v>
      </c>
      <c r="G4" s="35">
        <v>156630</v>
      </c>
      <c r="H4" s="33" t="s">
        <v>7</v>
      </c>
      <c r="I4" s="33">
        <v>203920006</v>
      </c>
      <c r="J4" s="33" t="s">
        <v>127</v>
      </c>
      <c r="K4" s="33">
        <v>0.05</v>
      </c>
      <c r="L4" s="33">
        <v>85</v>
      </c>
      <c r="M4" s="33">
        <v>85</v>
      </c>
      <c r="Q4" s="35">
        <f>IFERROR(VLOOKUP($C4,Article!$B:$F,5,0),0)</f>
        <v>0</v>
      </c>
      <c r="R4" s="35">
        <f>IFERROR(VLOOKUP($I4,Article!$B:$F,5,0),0)</f>
        <v>0</v>
      </c>
    </row>
    <row r="5" spans="1:18" x14ac:dyDescent="0.25">
      <c r="B5" s="35" t="s">
        <v>13</v>
      </c>
      <c r="C5" s="35">
        <v>200100008</v>
      </c>
      <c r="D5" s="35" t="s">
        <v>123</v>
      </c>
      <c r="E5" s="35">
        <v>0.05</v>
      </c>
      <c r="F5" s="35">
        <v>8</v>
      </c>
      <c r="G5" s="35">
        <v>113242</v>
      </c>
      <c r="H5" s="33"/>
      <c r="I5" s="33"/>
      <c r="J5" s="33"/>
      <c r="K5" s="33"/>
      <c r="L5" s="33"/>
      <c r="M5" s="33"/>
      <c r="Q5" s="35">
        <f>IFERROR(VLOOKUP($C5,Article!$B:$F,5,0),0)</f>
        <v>0</v>
      </c>
      <c r="R5" s="35">
        <f>IFERROR(VLOOKUP($I5,Article!$B:$F,5,0),0)</f>
        <v>0</v>
      </c>
    </row>
    <row r="6" spans="1:18" x14ac:dyDescent="0.25">
      <c r="B6" s="35" t="s">
        <v>9</v>
      </c>
      <c r="C6" s="35">
        <v>203960008</v>
      </c>
      <c r="D6" s="35" t="s">
        <v>130</v>
      </c>
      <c r="E6" s="35">
        <v>0.05</v>
      </c>
      <c r="F6" s="35">
        <v>8</v>
      </c>
      <c r="G6" s="35">
        <v>8</v>
      </c>
      <c r="H6" s="33"/>
      <c r="I6" s="33"/>
      <c r="J6" s="33"/>
      <c r="K6" s="33"/>
      <c r="L6" s="33"/>
      <c r="M6" s="33"/>
      <c r="Q6" s="35">
        <f>IFERROR(VLOOKUP($C6,Article!$B:$F,5,0),0)</f>
        <v>0</v>
      </c>
      <c r="R6" s="35">
        <f>IFERROR(VLOOKUP($I6,Article!$B:$F,5,0),0)</f>
        <v>0</v>
      </c>
    </row>
    <row r="7" spans="1:18" x14ac:dyDescent="0.25">
      <c r="B7" s="35"/>
      <c r="H7" s="33"/>
      <c r="I7" s="33"/>
      <c r="J7" s="33"/>
      <c r="K7" s="33"/>
      <c r="L7" s="33"/>
      <c r="M7" s="33"/>
      <c r="Q7" s="35">
        <f>IFERROR(VLOOKUP($C7,Article!$B:$F,5,0),0)</f>
        <v>0</v>
      </c>
      <c r="R7" s="35">
        <f>IFERROR(VLOOKUP($I7,Article!$B:$F,5,0),0)</f>
        <v>0</v>
      </c>
    </row>
    <row r="8" spans="1:18" x14ac:dyDescent="0.25">
      <c r="B8" s="35"/>
      <c r="H8" s="33"/>
      <c r="I8" s="33"/>
      <c r="J8" s="33"/>
      <c r="K8" s="33"/>
      <c r="L8" s="33"/>
      <c r="M8" s="33"/>
      <c r="Q8" s="35">
        <f>IFERROR(VLOOKUP($C8,Article!$B:$F,5,0),0)</f>
        <v>0</v>
      </c>
      <c r="R8" s="35">
        <f>IFERROR(VLOOKUP($I8,Article!$B:$F,5,0),0)</f>
        <v>0</v>
      </c>
    </row>
    <row r="9" spans="1:18" x14ac:dyDescent="0.25">
      <c r="B9" s="35"/>
      <c r="H9" s="33"/>
      <c r="I9" s="33"/>
      <c r="J9" s="33"/>
      <c r="K9" s="33"/>
      <c r="L9" s="33"/>
      <c r="M9" s="33"/>
      <c r="Q9" s="35">
        <f>IFERROR(VLOOKUP($C9,Article!$B:$F,5,0),0)</f>
        <v>0</v>
      </c>
      <c r="R9" s="35">
        <f>IFERROR(VLOOKUP($I9,Article!$B:$F,5,0),0)</f>
        <v>0</v>
      </c>
    </row>
    <row r="10" spans="1:18" x14ac:dyDescent="0.25">
      <c r="B10" s="35"/>
      <c r="H10" s="33"/>
      <c r="I10" s="33"/>
      <c r="J10" s="33"/>
      <c r="K10" s="33"/>
      <c r="L10" s="33"/>
      <c r="M10" s="33"/>
      <c r="Q10" s="35">
        <f>IFERROR(VLOOKUP($C10,Article!$B:$F,5,0),0)</f>
        <v>0</v>
      </c>
      <c r="R10" s="35">
        <f>IFERROR(VLOOKUP($I10,Article!$B:$F,5,0),0)</f>
        <v>0</v>
      </c>
    </row>
    <row r="11" spans="1:18" x14ac:dyDescent="0.25">
      <c r="B11" s="35"/>
      <c r="H11" s="33"/>
      <c r="I11" s="33"/>
      <c r="J11" s="33"/>
      <c r="K11" s="33"/>
      <c r="L11" s="33"/>
      <c r="M11" s="33"/>
      <c r="Q11" s="35">
        <f>IFERROR(VLOOKUP($C11,Article!$B:$F,5,0),0)</f>
        <v>0</v>
      </c>
      <c r="R11" s="35">
        <f>IFERROR(VLOOKUP($I11,Article!$B:$F,5,0),0)</f>
        <v>0</v>
      </c>
    </row>
    <row r="12" spans="1:18" x14ac:dyDescent="0.25">
      <c r="B12" s="35"/>
      <c r="H12" s="33"/>
      <c r="I12" s="33"/>
      <c r="J12" s="33"/>
      <c r="K12" s="33"/>
      <c r="L12" s="33"/>
      <c r="M12" s="33"/>
      <c r="Q12" s="35">
        <f>IFERROR(VLOOKUP($C12,Article!$B:$F,5,0),0)</f>
        <v>0</v>
      </c>
      <c r="R12" s="35">
        <f>IFERROR(VLOOKUP($I12,Article!$B:$F,5,0),0)</f>
        <v>0</v>
      </c>
    </row>
    <row r="13" spans="1:18" x14ac:dyDescent="0.25">
      <c r="B13" s="35"/>
      <c r="H13" s="33"/>
      <c r="I13" s="33"/>
      <c r="J13" s="33"/>
      <c r="K13" s="33"/>
      <c r="L13" s="33"/>
      <c r="M13" s="33"/>
      <c r="Q13" s="35">
        <f>IFERROR(VLOOKUP($C13,Article!$B:$F,5,0),0)</f>
        <v>0</v>
      </c>
      <c r="R13" s="35">
        <f>IFERROR(VLOOKUP($I13,Article!$B:$F,5,0),0)</f>
        <v>0</v>
      </c>
    </row>
    <row r="14" spans="1:18" x14ac:dyDescent="0.25">
      <c r="B14" s="35"/>
      <c r="H14" s="33"/>
      <c r="I14" s="33"/>
      <c r="J14" s="33"/>
      <c r="K14" s="33"/>
      <c r="L14" s="33"/>
      <c r="M14" s="33"/>
      <c r="Q14" s="35">
        <f>IFERROR(VLOOKUP($C14,Article!$B:$F,5,0),0)</f>
        <v>0</v>
      </c>
      <c r="R14" s="35">
        <f>IFERROR(VLOOKUP($I14,Article!$B:$F,5,0),0)</f>
        <v>0</v>
      </c>
    </row>
    <row r="15" spans="1:18" x14ac:dyDescent="0.25">
      <c r="B15" s="35"/>
      <c r="H15" s="33"/>
      <c r="I15" s="33"/>
      <c r="J15" s="33"/>
      <c r="K15" s="33"/>
      <c r="L15" s="33"/>
      <c r="M15" s="33"/>
      <c r="Q15" s="35">
        <f>IFERROR(VLOOKUP($C15,Article!$B:$F,5,0),0)</f>
        <v>0</v>
      </c>
      <c r="R15" s="35">
        <f>IFERROR(VLOOKUP($I15,Article!$B:$F,5,0),0)</f>
        <v>0</v>
      </c>
    </row>
    <row r="16" spans="1:18" x14ac:dyDescent="0.25">
      <c r="B16" s="35"/>
      <c r="H16" s="33"/>
      <c r="I16" s="33"/>
      <c r="J16" s="33"/>
      <c r="K16" s="33"/>
      <c r="L16" s="33"/>
      <c r="M16" s="33"/>
      <c r="Q16" s="35">
        <f>IFERROR(VLOOKUP($C16,Article!$B:$F,5,0),0)</f>
        <v>0</v>
      </c>
      <c r="R16" s="35">
        <f>IFERROR(VLOOKUP($I16,Article!$B:$F,5,0),0)</f>
        <v>0</v>
      </c>
    </row>
    <row r="17" spans="2:18" x14ac:dyDescent="0.25">
      <c r="B17" s="35"/>
      <c r="H17" s="33"/>
      <c r="I17" s="33"/>
      <c r="J17" s="33"/>
      <c r="K17" s="33"/>
      <c r="L17" s="33"/>
      <c r="M17" s="33"/>
      <c r="Q17" s="35">
        <f>IFERROR(VLOOKUP($C17,Article!$B:$F,5,0),0)</f>
        <v>0</v>
      </c>
      <c r="R17" s="35">
        <f>IFERROR(VLOOKUP($I17,Article!$B:$F,5,0),0)</f>
        <v>0</v>
      </c>
    </row>
    <row r="18" spans="2:18" x14ac:dyDescent="0.25">
      <c r="B18" s="35"/>
      <c r="H18" s="33"/>
      <c r="I18" s="33"/>
      <c r="J18" s="33"/>
      <c r="K18" s="33"/>
      <c r="L18" s="33"/>
      <c r="M18" s="33"/>
      <c r="Q18" s="35">
        <f>IFERROR(VLOOKUP($C18,Article!$B:$F,5,0),0)</f>
        <v>0</v>
      </c>
      <c r="R18" s="35">
        <f>IFERROR(VLOOKUP($I18,Article!$B:$F,5,0),0)</f>
        <v>0</v>
      </c>
    </row>
    <row r="19" spans="2:18" x14ac:dyDescent="0.25">
      <c r="B19" s="35"/>
      <c r="H19" s="33"/>
      <c r="I19" s="33"/>
      <c r="J19" s="33"/>
      <c r="K19" s="33"/>
      <c r="L19" s="33"/>
      <c r="M19" s="33"/>
      <c r="Q19" s="35">
        <f>IFERROR(VLOOKUP($C19,Article!$B:$F,5,0),0)</f>
        <v>0</v>
      </c>
      <c r="R19" s="35">
        <f>IFERROR(VLOOKUP($I19,Article!$B:$F,5,0),0)</f>
        <v>0</v>
      </c>
    </row>
    <row r="20" spans="2:18" x14ac:dyDescent="0.25">
      <c r="B20" s="35"/>
      <c r="H20" s="33"/>
      <c r="I20" s="33"/>
      <c r="J20" s="33"/>
      <c r="K20" s="33"/>
      <c r="L20" s="33"/>
      <c r="M20" s="33"/>
      <c r="Q20" s="35">
        <f>IFERROR(VLOOKUP($C20,Article!$B:$F,5,0),0)</f>
        <v>0</v>
      </c>
      <c r="R20" s="35">
        <f>IFERROR(VLOOKUP($I20,Article!$B:$F,5,0),0)</f>
        <v>0</v>
      </c>
    </row>
    <row r="21" spans="2:18" x14ac:dyDescent="0.25">
      <c r="B21" s="35"/>
      <c r="H21" s="33"/>
      <c r="I21" s="33"/>
      <c r="J21" s="33"/>
      <c r="K21" s="33"/>
      <c r="L21" s="33"/>
      <c r="M21" s="33"/>
      <c r="Q21" s="35">
        <f>IFERROR(VLOOKUP($C21,Article!$B:$F,5,0),0)</f>
        <v>0</v>
      </c>
      <c r="R21" s="35">
        <f>IFERROR(VLOOKUP($I21,Article!$B:$F,5,0),0)</f>
        <v>0</v>
      </c>
    </row>
    <row r="22" spans="2:18" x14ac:dyDescent="0.25">
      <c r="B22" s="35"/>
      <c r="H22" s="33"/>
      <c r="I22" s="33"/>
      <c r="J22" s="33"/>
      <c r="K22" s="33"/>
      <c r="L22" s="33"/>
      <c r="M22" s="33"/>
      <c r="Q22" s="35">
        <f>IFERROR(VLOOKUP($C22,Article!$B:$F,5,0),0)</f>
        <v>0</v>
      </c>
      <c r="R22" s="35">
        <f>IFERROR(VLOOKUP($I22,Article!$B:$F,5,0),0)</f>
        <v>0</v>
      </c>
    </row>
    <row r="23" spans="2:18" x14ac:dyDescent="0.25">
      <c r="B23" s="35"/>
      <c r="H23" s="33"/>
      <c r="I23" s="33"/>
      <c r="J23" s="33"/>
      <c r="K23" s="33"/>
      <c r="L23" s="33"/>
      <c r="M23" s="33"/>
      <c r="Q23" s="35">
        <f>IFERROR(VLOOKUP($C23,Article!$B:$F,5,0),0)</f>
        <v>0</v>
      </c>
      <c r="R23" s="35">
        <f>IFERROR(VLOOKUP($I23,Article!$B:$F,5,0),0)</f>
        <v>0</v>
      </c>
    </row>
    <row r="24" spans="2:18" x14ac:dyDescent="0.25">
      <c r="B24" s="35"/>
      <c r="H24" s="33"/>
      <c r="I24" s="33"/>
      <c r="J24" s="33"/>
      <c r="K24" s="33"/>
      <c r="L24" s="33"/>
      <c r="M24" s="33"/>
      <c r="Q24" s="35">
        <f>IFERROR(VLOOKUP($C24,Article!$B:$F,5,0),0)</f>
        <v>0</v>
      </c>
      <c r="R24" s="35">
        <f>IFERROR(VLOOKUP($I24,Article!$B:$F,5,0),0)</f>
        <v>0</v>
      </c>
    </row>
    <row r="25" spans="2:18" x14ac:dyDescent="0.25">
      <c r="B25" s="35"/>
      <c r="H25" s="33"/>
      <c r="I25" s="33"/>
      <c r="J25" s="33"/>
      <c r="K25" s="33"/>
      <c r="L25" s="33"/>
      <c r="M25" s="33"/>
      <c r="Q25" s="35">
        <f>IFERROR(VLOOKUP($C25,Article!$B:$F,5,0),0)</f>
        <v>0</v>
      </c>
      <c r="R25" s="35">
        <f>IFERROR(VLOOKUP($I25,Article!$B:$F,5,0),0)</f>
        <v>0</v>
      </c>
    </row>
    <row r="26" spans="2:18" x14ac:dyDescent="0.25">
      <c r="B26" s="35"/>
      <c r="H26" s="33"/>
      <c r="I26" s="33"/>
      <c r="J26" s="33"/>
      <c r="K26" s="33"/>
      <c r="L26" s="33"/>
      <c r="M26" s="33"/>
      <c r="Q26" s="35">
        <f>IFERROR(VLOOKUP($C26,Article!$B:$F,5,0),0)</f>
        <v>0</v>
      </c>
      <c r="R26" s="35">
        <f>IFERROR(VLOOKUP($I26,Article!$B:$F,5,0),0)</f>
        <v>0</v>
      </c>
    </row>
    <row r="27" spans="2:18" x14ac:dyDescent="0.25">
      <c r="B27" s="35"/>
      <c r="H27" s="33"/>
      <c r="I27" s="33"/>
      <c r="J27" s="33"/>
      <c r="K27" s="33"/>
      <c r="L27" s="33"/>
      <c r="M27" s="33"/>
      <c r="Q27" s="35">
        <f>IFERROR(VLOOKUP($C27,Article!$B:$F,5,0),0)</f>
        <v>0</v>
      </c>
      <c r="R27" s="35">
        <f>IFERROR(VLOOKUP($I27,Article!$B:$F,5,0),0)</f>
        <v>0</v>
      </c>
    </row>
    <row r="28" spans="2:18" x14ac:dyDescent="0.25">
      <c r="B28" s="35"/>
      <c r="H28" s="33"/>
      <c r="I28" s="33"/>
      <c r="J28" s="33"/>
      <c r="K28" s="33"/>
      <c r="L28" s="33"/>
      <c r="M28" s="33"/>
      <c r="Q28" s="35">
        <f>IFERROR(VLOOKUP($C28,Article!$B:$F,5,0),0)</f>
        <v>0</v>
      </c>
      <c r="R28" s="35">
        <f>IFERROR(VLOOKUP($I28,Article!$B:$F,5,0),0)</f>
        <v>0</v>
      </c>
    </row>
    <row r="29" spans="2:18" x14ac:dyDescent="0.25">
      <c r="B29" s="35"/>
      <c r="H29" s="33"/>
      <c r="I29" s="33"/>
      <c r="J29" s="33"/>
      <c r="K29" s="33"/>
      <c r="L29" s="33"/>
      <c r="M29" s="33"/>
      <c r="Q29" s="35">
        <f>IFERROR(VLOOKUP($C29,Article!$B:$F,5,0),0)</f>
        <v>0</v>
      </c>
      <c r="R29" s="35">
        <f>IFERROR(VLOOKUP($I29,Article!$B:$F,5,0),0)</f>
        <v>0</v>
      </c>
    </row>
    <row r="30" spans="2:18" x14ac:dyDescent="0.25">
      <c r="B30" s="35"/>
      <c r="H30" s="33"/>
      <c r="I30" s="33"/>
      <c r="J30" s="33"/>
      <c r="K30" s="33"/>
      <c r="L30" s="33"/>
      <c r="M30" s="33"/>
      <c r="Q30" s="35">
        <f>IFERROR(VLOOKUP($C30,Article!$B:$F,5,0),0)</f>
        <v>0</v>
      </c>
      <c r="R30" s="35">
        <f>IFERROR(VLOOKUP($I30,Article!$B:$F,5,0),0)</f>
        <v>0</v>
      </c>
    </row>
    <row r="31" spans="2:18" x14ac:dyDescent="0.25">
      <c r="B31" s="35"/>
      <c r="H31" s="33"/>
      <c r="I31" s="33"/>
      <c r="J31" s="33"/>
      <c r="K31" s="33"/>
      <c r="L31" s="33"/>
      <c r="M31" s="33"/>
      <c r="Q31" s="35">
        <f>IFERROR(VLOOKUP($C31,Article!$B:$F,5,0),0)</f>
        <v>0</v>
      </c>
      <c r="R31" s="35">
        <f>IFERROR(VLOOKUP($I31,Article!$B:$F,5,0),0)</f>
        <v>0</v>
      </c>
    </row>
    <row r="32" spans="2:18" x14ac:dyDescent="0.25">
      <c r="B32" s="35"/>
      <c r="H32" s="33"/>
      <c r="I32" s="33"/>
      <c r="J32" s="33"/>
      <c r="K32" s="33"/>
      <c r="L32" s="33"/>
      <c r="M32" s="33"/>
      <c r="Q32" s="35">
        <f>IFERROR(VLOOKUP($C32,Article!$B:$F,5,0),0)</f>
        <v>0</v>
      </c>
      <c r="R32" s="35">
        <f>IFERROR(VLOOKUP($I32,Article!$B:$F,5,0),0)</f>
        <v>0</v>
      </c>
    </row>
    <row r="33" spans="2:18" x14ac:dyDescent="0.25">
      <c r="B33" s="35"/>
      <c r="H33" s="33"/>
      <c r="I33" s="33"/>
      <c r="J33" s="33"/>
      <c r="K33" s="33"/>
      <c r="L33" s="33"/>
      <c r="M33" s="33"/>
      <c r="Q33" s="35">
        <f>IFERROR(VLOOKUP($C33,Article!$B:$F,5,0),0)</f>
        <v>0</v>
      </c>
      <c r="R33" s="35">
        <f>IFERROR(VLOOKUP($I33,Article!$B:$F,5,0),0)</f>
        <v>0</v>
      </c>
    </row>
    <row r="34" spans="2:18" x14ac:dyDescent="0.25">
      <c r="B34" s="35"/>
      <c r="H34" s="33"/>
      <c r="I34" s="33"/>
      <c r="J34" s="33"/>
      <c r="K34" s="33"/>
      <c r="L34" s="33"/>
      <c r="M34" s="33"/>
      <c r="Q34" s="35">
        <f>IFERROR(VLOOKUP($C34,Article!$B:$F,5,0),0)</f>
        <v>0</v>
      </c>
      <c r="R34" s="35">
        <f>IFERROR(VLOOKUP($I34,Article!$B:$F,5,0),0)</f>
        <v>0</v>
      </c>
    </row>
    <row r="35" spans="2:18" x14ac:dyDescent="0.25">
      <c r="B35" s="35"/>
      <c r="H35" s="33"/>
      <c r="I35" s="33"/>
      <c r="J35" s="33"/>
      <c r="K35" s="33"/>
      <c r="L35" s="33"/>
      <c r="M35" s="33"/>
      <c r="Q35" s="35">
        <f>IFERROR(VLOOKUP($C35,Article!$B:$F,5,0),0)</f>
        <v>0</v>
      </c>
      <c r="R35" s="35">
        <f>IFERROR(VLOOKUP($I35,Article!$B:$F,5,0),0)</f>
        <v>0</v>
      </c>
    </row>
    <row r="36" spans="2:18" x14ac:dyDescent="0.25">
      <c r="B36" s="35"/>
      <c r="H36" s="33"/>
      <c r="I36" s="33"/>
      <c r="J36" s="33"/>
      <c r="K36" s="33"/>
      <c r="L36" s="33"/>
      <c r="M36" s="33"/>
      <c r="Q36" s="35">
        <f>IFERROR(VLOOKUP($C36,Article!$B:$F,5,0),0)</f>
        <v>0</v>
      </c>
      <c r="R36" s="35">
        <f>IFERROR(VLOOKUP($I36,Article!$B:$F,5,0),0)</f>
        <v>0</v>
      </c>
    </row>
    <row r="37" spans="2:18" x14ac:dyDescent="0.25">
      <c r="B37" s="35"/>
      <c r="H37" s="33"/>
      <c r="I37" s="33"/>
      <c r="J37" s="33"/>
      <c r="K37" s="33"/>
      <c r="L37" s="33"/>
      <c r="M37" s="33"/>
      <c r="Q37" s="35">
        <f>IFERROR(VLOOKUP($C37,Article!$B:$F,5,0),0)</f>
        <v>0</v>
      </c>
      <c r="R37" s="35">
        <f>IFERROR(VLOOKUP($I37,Article!$B:$F,5,0),0)</f>
        <v>0</v>
      </c>
    </row>
    <row r="38" spans="2:18" x14ac:dyDescent="0.25">
      <c r="B38" s="35"/>
      <c r="H38" s="33"/>
      <c r="I38" s="33"/>
      <c r="J38" s="33"/>
      <c r="K38" s="33"/>
      <c r="L38" s="33"/>
      <c r="M38" s="33"/>
      <c r="Q38" s="35">
        <f>IFERROR(VLOOKUP($C38,Article!$B:$F,5,0),0)</f>
        <v>0</v>
      </c>
      <c r="R38" s="35">
        <f>IFERROR(VLOOKUP($I38,Article!$B:$F,5,0),0)</f>
        <v>0</v>
      </c>
    </row>
    <row r="39" spans="2:18" x14ac:dyDescent="0.25">
      <c r="B39" s="35"/>
      <c r="H39" s="33"/>
      <c r="I39" s="33"/>
      <c r="J39" s="33"/>
      <c r="K39" s="33"/>
      <c r="L39" s="33"/>
      <c r="M39" s="33"/>
      <c r="Q39" s="35">
        <f>IFERROR(VLOOKUP($C39,Article!$B:$F,5,0),0)</f>
        <v>0</v>
      </c>
      <c r="R39" s="35">
        <f>IFERROR(VLOOKUP($I39,Article!$B:$F,5,0),0)</f>
        <v>0</v>
      </c>
    </row>
    <row r="40" spans="2:18" x14ac:dyDescent="0.25">
      <c r="B40" s="35"/>
      <c r="H40" s="33"/>
      <c r="I40" s="33"/>
      <c r="J40" s="33"/>
      <c r="K40" s="33"/>
      <c r="L40" s="33"/>
      <c r="M40" s="33"/>
      <c r="Q40" s="35">
        <f>IFERROR(VLOOKUP($C40,Article!$B:$F,5,0),0)</f>
        <v>0</v>
      </c>
      <c r="R40" s="35">
        <f>IFERROR(VLOOKUP($I40,Article!$B:$F,5,0),0)</f>
        <v>0</v>
      </c>
    </row>
    <row r="41" spans="2:18" x14ac:dyDescent="0.25">
      <c r="B41" s="35"/>
      <c r="H41" s="33"/>
      <c r="I41" s="33"/>
      <c r="J41" s="33"/>
      <c r="K41" s="33"/>
      <c r="L41" s="33"/>
      <c r="M41" s="33"/>
      <c r="Q41" s="35">
        <f>IFERROR(VLOOKUP($C41,Article!$B:$F,5,0),0)</f>
        <v>0</v>
      </c>
      <c r="R41" s="35">
        <f>IFERROR(VLOOKUP($I41,Article!$B:$F,5,0),0)</f>
        <v>0</v>
      </c>
    </row>
    <row r="42" spans="2:18" x14ac:dyDescent="0.25">
      <c r="B42" s="35"/>
      <c r="H42" s="33"/>
      <c r="I42" s="33"/>
      <c r="J42" s="33"/>
      <c r="K42" s="33"/>
      <c r="L42" s="33"/>
      <c r="M42" s="33"/>
      <c r="Q42" s="35">
        <f>IFERROR(VLOOKUP($C42,Article!$B:$F,5,0),0)</f>
        <v>0</v>
      </c>
      <c r="R42" s="35">
        <f>IFERROR(VLOOKUP($I42,Article!$B:$F,5,0),0)</f>
        <v>0</v>
      </c>
    </row>
    <row r="43" spans="2:18" x14ac:dyDescent="0.25">
      <c r="B43" s="35"/>
      <c r="H43" s="33"/>
      <c r="I43" s="33"/>
      <c r="J43" s="33"/>
      <c r="K43" s="33"/>
      <c r="L43" s="33"/>
      <c r="M43" s="33"/>
      <c r="Q43" s="35">
        <f>IFERROR(VLOOKUP($C43,Article!$B:$F,5,0),0)</f>
        <v>0</v>
      </c>
      <c r="R43" s="35">
        <f>IFERROR(VLOOKUP($I43,Article!$B:$F,5,0),0)</f>
        <v>0</v>
      </c>
    </row>
    <row r="44" spans="2:18" x14ac:dyDescent="0.25">
      <c r="B44" s="35"/>
      <c r="H44" s="33"/>
      <c r="I44" s="33"/>
      <c r="J44" s="33"/>
      <c r="K44" s="33"/>
      <c r="L44" s="33"/>
      <c r="M44" s="33"/>
      <c r="Q44" s="35">
        <f>IFERROR(VLOOKUP($C44,Article!$B:$F,5,0),0)</f>
        <v>0</v>
      </c>
      <c r="R44" s="35">
        <f>IFERROR(VLOOKUP($I44,Article!$B:$F,5,0),0)</f>
        <v>0</v>
      </c>
    </row>
    <row r="45" spans="2:18" x14ac:dyDescent="0.25">
      <c r="B45" s="35"/>
      <c r="H45" s="33"/>
      <c r="I45" s="33"/>
      <c r="J45" s="33"/>
      <c r="K45" s="33"/>
      <c r="L45" s="33"/>
      <c r="M45" s="33"/>
      <c r="Q45" s="35">
        <f>IFERROR(VLOOKUP($C45,Article!$B:$F,5,0),0)</f>
        <v>0</v>
      </c>
      <c r="R45" s="35">
        <f>IFERROR(VLOOKUP($I45,Article!$B:$F,5,0),0)</f>
        <v>0</v>
      </c>
    </row>
    <row r="46" spans="2:18" x14ac:dyDescent="0.25">
      <c r="B46" s="35"/>
      <c r="H46" s="33"/>
      <c r="I46" s="33"/>
      <c r="J46" s="33"/>
      <c r="K46" s="33"/>
      <c r="L46" s="33"/>
      <c r="M46" s="33"/>
      <c r="Q46" s="35">
        <f>IFERROR(VLOOKUP($C46,Article!$B:$F,5,0),0)</f>
        <v>0</v>
      </c>
      <c r="R46" s="35">
        <f>IFERROR(VLOOKUP($I46,Article!$B:$F,5,0),0)</f>
        <v>0</v>
      </c>
    </row>
    <row r="47" spans="2:18" x14ac:dyDescent="0.25">
      <c r="B47" s="35"/>
      <c r="H47" s="33"/>
      <c r="I47" s="33"/>
      <c r="J47" s="33"/>
      <c r="K47" s="33"/>
      <c r="L47" s="33"/>
      <c r="M47" s="33"/>
      <c r="Q47" s="35">
        <f>IFERROR(VLOOKUP($C47,Article!$B:$F,5,0),0)</f>
        <v>0</v>
      </c>
      <c r="R47" s="35">
        <f>IFERROR(VLOOKUP($I47,Article!$B:$F,5,0),0)</f>
        <v>0</v>
      </c>
    </row>
    <row r="48" spans="2:18" x14ac:dyDescent="0.25">
      <c r="B48" s="35"/>
      <c r="H48" s="33"/>
      <c r="I48" s="33"/>
      <c r="J48" s="33"/>
      <c r="K48" s="33"/>
      <c r="L48" s="33"/>
      <c r="M48" s="33"/>
      <c r="Q48" s="35">
        <f>IFERROR(VLOOKUP($C48,Article!$B:$F,5,0),0)</f>
        <v>0</v>
      </c>
      <c r="R48" s="35">
        <f>IFERROR(VLOOKUP($I48,Article!$B:$F,5,0),0)</f>
        <v>0</v>
      </c>
    </row>
    <row r="49" spans="2:18" x14ac:dyDescent="0.25">
      <c r="B49" s="35"/>
      <c r="H49" s="33"/>
      <c r="I49" s="33"/>
      <c r="J49" s="33"/>
      <c r="K49" s="33"/>
      <c r="L49" s="33"/>
      <c r="M49" s="33"/>
      <c r="Q49" s="35">
        <f>IFERROR(VLOOKUP($C49,Article!$B:$F,5,0),0)</f>
        <v>0</v>
      </c>
      <c r="R49" s="35">
        <f>IFERROR(VLOOKUP($I49,Article!$B:$F,5,0),0)</f>
        <v>0</v>
      </c>
    </row>
    <row r="50" spans="2:18" x14ac:dyDescent="0.25">
      <c r="B50" s="35"/>
      <c r="H50" s="33"/>
      <c r="I50" s="33"/>
      <c r="J50" s="33"/>
      <c r="K50" s="33"/>
      <c r="L50" s="33"/>
      <c r="M50" s="33"/>
      <c r="Q50" s="35">
        <f>IFERROR(VLOOKUP($C50,Article!$B:$F,5,0),0)</f>
        <v>0</v>
      </c>
      <c r="R50" s="35">
        <f>IFERROR(VLOOKUP($I50,Article!$B:$F,5,0),0)</f>
        <v>0</v>
      </c>
    </row>
    <row r="51" spans="2:18" x14ac:dyDescent="0.25">
      <c r="B51" s="35"/>
      <c r="H51" s="33"/>
      <c r="I51" s="33"/>
      <c r="J51" s="33"/>
      <c r="K51" s="33"/>
      <c r="L51" s="33"/>
      <c r="M51" s="33"/>
      <c r="Q51" s="35">
        <f>IFERROR(VLOOKUP($C51,Article!$B:$F,5,0),0)</f>
        <v>0</v>
      </c>
      <c r="R51" s="35">
        <f>IFERROR(VLOOKUP($I51,Article!$B:$F,5,0),0)</f>
        <v>0</v>
      </c>
    </row>
    <row r="52" spans="2:18" x14ac:dyDescent="0.25">
      <c r="B52" s="35"/>
      <c r="H52" s="33"/>
      <c r="I52" s="33"/>
      <c r="J52" s="33"/>
      <c r="K52" s="33"/>
      <c r="L52" s="33"/>
      <c r="M52" s="33"/>
      <c r="Q52" s="35">
        <f>IFERROR(VLOOKUP($C52,Article!$B:$F,5,0),0)</f>
        <v>0</v>
      </c>
      <c r="R52" s="35">
        <f>IFERROR(VLOOKUP($I52,Article!$B:$F,5,0),0)</f>
        <v>0</v>
      </c>
    </row>
    <row r="53" spans="2:18" x14ac:dyDescent="0.25">
      <c r="B53" s="35"/>
      <c r="H53" s="33"/>
      <c r="I53" s="33"/>
      <c r="J53" s="33"/>
      <c r="K53" s="33"/>
      <c r="L53" s="33"/>
      <c r="M53" s="33"/>
      <c r="Q53" s="35">
        <f>IFERROR(VLOOKUP($C53,Article!$B:$F,5,0),0)</f>
        <v>0</v>
      </c>
      <c r="R53" s="35">
        <f>IFERROR(VLOOKUP($I53,Article!$B:$F,5,0),0)</f>
        <v>0</v>
      </c>
    </row>
    <row r="54" spans="2:18" x14ac:dyDescent="0.25">
      <c r="B54" s="35"/>
      <c r="H54" s="33"/>
      <c r="I54" s="33"/>
      <c r="J54" s="33"/>
      <c r="K54" s="33"/>
      <c r="L54" s="33"/>
      <c r="M54" s="33"/>
      <c r="Q54" s="35">
        <f>IFERROR(VLOOKUP($C54,Article!$B:$F,5,0),0)</f>
        <v>0</v>
      </c>
      <c r="R54" s="35">
        <f>IFERROR(VLOOKUP($I54,Article!$B:$F,5,0),0)</f>
        <v>0</v>
      </c>
    </row>
    <row r="55" spans="2:18" x14ac:dyDescent="0.25">
      <c r="B55" s="35"/>
      <c r="H55" s="33"/>
      <c r="I55" s="33"/>
      <c r="J55" s="33"/>
      <c r="K55" s="33"/>
      <c r="L55" s="33"/>
      <c r="M55" s="33"/>
      <c r="Q55" s="35">
        <f>IFERROR(VLOOKUP($C55,Article!$B:$F,5,0),0)</f>
        <v>0</v>
      </c>
      <c r="R55" s="35">
        <f>IFERROR(VLOOKUP($I55,Article!$B:$F,5,0),0)</f>
        <v>0</v>
      </c>
    </row>
    <row r="56" spans="2:18" x14ac:dyDescent="0.25">
      <c r="B56" s="35"/>
      <c r="H56" s="33"/>
      <c r="I56" s="33"/>
      <c r="J56" s="33"/>
      <c r="K56" s="33"/>
      <c r="L56" s="33"/>
      <c r="M56" s="33"/>
      <c r="Q56" s="35">
        <f>IFERROR(VLOOKUP($C56,Article!$B:$F,5,0),0)</f>
        <v>0</v>
      </c>
      <c r="R56" s="35">
        <f>IFERROR(VLOOKUP($I56,Article!$B:$F,5,0),0)</f>
        <v>0</v>
      </c>
    </row>
    <row r="57" spans="2:18" x14ac:dyDescent="0.25">
      <c r="B57" s="35"/>
      <c r="H57" s="33"/>
      <c r="I57" s="33"/>
      <c r="J57" s="33"/>
      <c r="K57" s="33"/>
      <c r="L57" s="33"/>
      <c r="M57" s="33"/>
      <c r="Q57" s="35">
        <f>IFERROR(VLOOKUP($C57,Article!$B:$F,5,0),0)</f>
        <v>0</v>
      </c>
      <c r="R57" s="35">
        <f>IFERROR(VLOOKUP($I57,Article!$B:$F,5,0),0)</f>
        <v>0</v>
      </c>
    </row>
    <row r="58" spans="2:18" x14ac:dyDescent="0.25">
      <c r="B58" s="35"/>
      <c r="H58" s="33"/>
      <c r="I58" s="33"/>
      <c r="J58" s="33"/>
      <c r="K58" s="33"/>
      <c r="L58" s="33"/>
      <c r="M58" s="33"/>
      <c r="Q58" s="35">
        <f>IFERROR(VLOOKUP($C58,Article!$B:$F,5,0),0)</f>
        <v>0</v>
      </c>
      <c r="R58" s="35">
        <f>IFERROR(VLOOKUP($I58,Article!$B:$F,5,0),0)</f>
        <v>0</v>
      </c>
    </row>
    <row r="59" spans="2:18" x14ac:dyDescent="0.25">
      <c r="B59" s="35"/>
      <c r="H59" s="33"/>
      <c r="I59" s="33"/>
      <c r="J59" s="33"/>
      <c r="K59" s="33"/>
      <c r="L59" s="33"/>
      <c r="M59" s="33"/>
      <c r="Q59" s="35">
        <f>IFERROR(VLOOKUP($C59,Article!$B:$F,5,0),0)</f>
        <v>0</v>
      </c>
      <c r="R59" s="35">
        <f>IFERROR(VLOOKUP($I59,Article!$B:$F,5,0),0)</f>
        <v>0</v>
      </c>
    </row>
    <row r="60" spans="2:18" x14ac:dyDescent="0.25">
      <c r="B60" s="35"/>
      <c r="H60" s="33"/>
      <c r="I60" s="33"/>
      <c r="J60" s="33"/>
      <c r="K60" s="33"/>
      <c r="L60" s="33"/>
      <c r="M60" s="33"/>
      <c r="Q60" s="35">
        <f>IFERROR(VLOOKUP($C60,Article!$B:$F,5,0),0)</f>
        <v>0</v>
      </c>
      <c r="R60" s="35">
        <f>IFERROR(VLOOKUP($I60,Article!$B:$F,5,0),0)</f>
        <v>0</v>
      </c>
    </row>
    <row r="61" spans="2:18" x14ac:dyDescent="0.25">
      <c r="B61" s="35"/>
      <c r="H61" s="33"/>
      <c r="I61" s="33"/>
      <c r="J61" s="33"/>
      <c r="K61" s="33"/>
      <c r="L61" s="33"/>
      <c r="M61" s="33"/>
      <c r="Q61" s="35">
        <f>IFERROR(VLOOKUP($C61,Article!$B:$F,5,0),0)</f>
        <v>0</v>
      </c>
      <c r="R61" s="35">
        <f>IFERROR(VLOOKUP($I61,Article!$B:$F,5,0),0)</f>
        <v>0</v>
      </c>
    </row>
    <row r="62" spans="2:18" x14ac:dyDescent="0.25">
      <c r="B62" s="35"/>
      <c r="H62" s="33"/>
      <c r="I62" s="33"/>
      <c r="J62" s="33"/>
      <c r="K62" s="33"/>
      <c r="L62" s="33"/>
      <c r="M62" s="33"/>
      <c r="Q62" s="35">
        <f>IFERROR(VLOOKUP($C62,Article!$B:$F,5,0),0)</f>
        <v>0</v>
      </c>
      <c r="R62" s="35">
        <f>IFERROR(VLOOKUP($I62,Article!$B:$F,5,0),0)</f>
        <v>0</v>
      </c>
    </row>
    <row r="63" spans="2:18" x14ac:dyDescent="0.25">
      <c r="B63" s="35"/>
      <c r="H63" s="33"/>
      <c r="I63" s="33"/>
      <c r="J63" s="33"/>
      <c r="K63" s="33"/>
      <c r="L63" s="33"/>
      <c r="M63" s="33"/>
      <c r="Q63" s="35">
        <f>IFERROR(VLOOKUP($C63,Article!$B:$F,5,0),0)</f>
        <v>0</v>
      </c>
      <c r="R63" s="35">
        <f>IFERROR(VLOOKUP($I63,Article!$B:$F,5,0),0)</f>
        <v>0</v>
      </c>
    </row>
    <row r="64" spans="2:18" x14ac:dyDescent="0.25">
      <c r="B64" s="35"/>
      <c r="H64" s="33"/>
      <c r="I64" s="33"/>
      <c r="J64" s="33"/>
      <c r="K64" s="33"/>
      <c r="L64" s="33"/>
      <c r="M64" s="33"/>
      <c r="Q64" s="35">
        <f>IFERROR(VLOOKUP($C64,Article!$B:$F,5,0),0)</f>
        <v>0</v>
      </c>
      <c r="R64" s="35">
        <f>IFERROR(VLOOKUP($I64,Article!$B:$F,5,0),0)</f>
        <v>0</v>
      </c>
    </row>
    <row r="65" spans="2:18" x14ac:dyDescent="0.25">
      <c r="B65" s="35"/>
      <c r="H65" s="33"/>
      <c r="I65" s="33"/>
      <c r="J65" s="33"/>
      <c r="K65" s="33"/>
      <c r="L65" s="33"/>
      <c r="M65" s="33"/>
      <c r="Q65" s="35">
        <f>IFERROR(VLOOKUP($C65,Article!$B:$F,5,0),0)</f>
        <v>0</v>
      </c>
      <c r="R65" s="35">
        <f>IFERROR(VLOOKUP($I65,Article!$B:$F,5,0),0)</f>
        <v>0</v>
      </c>
    </row>
    <row r="66" spans="2:18" x14ac:dyDescent="0.25">
      <c r="B66" s="35"/>
      <c r="H66" s="33"/>
      <c r="I66" s="33"/>
      <c r="J66" s="33"/>
      <c r="K66" s="33"/>
      <c r="L66" s="33"/>
      <c r="M66" s="33"/>
      <c r="Q66" s="35">
        <f>IFERROR(VLOOKUP($C66,Article!$B:$F,5,0),0)</f>
        <v>0</v>
      </c>
      <c r="R66" s="35">
        <f>IFERROR(VLOOKUP($I66,Article!$B:$F,5,0),0)</f>
        <v>0</v>
      </c>
    </row>
    <row r="67" spans="2:18" x14ac:dyDescent="0.25">
      <c r="B67" s="35"/>
      <c r="H67" s="33"/>
      <c r="I67" s="33"/>
      <c r="J67" s="33"/>
      <c r="K67" s="33"/>
      <c r="L67" s="33"/>
      <c r="M67" s="33"/>
      <c r="Q67" s="35">
        <f>IFERROR(VLOOKUP($C67,Article!$B:$F,5,0),0)</f>
        <v>0</v>
      </c>
      <c r="R67" s="35">
        <f>IFERROR(VLOOKUP($I67,Article!$B:$F,5,0),0)</f>
        <v>0</v>
      </c>
    </row>
    <row r="68" spans="2:18" x14ac:dyDescent="0.25">
      <c r="B68" s="35"/>
      <c r="H68" s="33"/>
      <c r="I68" s="33"/>
      <c r="J68" s="33"/>
      <c r="K68" s="33"/>
      <c r="L68" s="33"/>
      <c r="M68" s="33"/>
      <c r="Q68" s="35">
        <f>IFERROR(VLOOKUP($C68,Article!$B:$F,5,0),0)</f>
        <v>0</v>
      </c>
      <c r="R68" s="35">
        <f>IFERROR(VLOOKUP($I68,Article!$B:$F,5,0),0)</f>
        <v>0</v>
      </c>
    </row>
    <row r="69" spans="2:18" x14ac:dyDescent="0.25">
      <c r="B69" s="35"/>
      <c r="H69" s="33"/>
      <c r="I69" s="33"/>
      <c r="J69" s="33"/>
      <c r="K69" s="33"/>
      <c r="L69" s="33"/>
      <c r="M69" s="33"/>
      <c r="Q69" s="35">
        <f>IFERROR(VLOOKUP($C69,Article!$B:$F,5,0),0)</f>
        <v>0</v>
      </c>
      <c r="R69" s="35">
        <f>IFERROR(VLOOKUP($I69,Article!$B:$F,5,0),0)</f>
        <v>0</v>
      </c>
    </row>
    <row r="70" spans="2:18" x14ac:dyDescent="0.25">
      <c r="B70" s="35"/>
      <c r="H70" s="33"/>
      <c r="I70" s="33"/>
      <c r="J70" s="33"/>
      <c r="K70" s="33"/>
      <c r="L70" s="33"/>
      <c r="M70" s="33"/>
      <c r="Q70" s="35">
        <f>IFERROR(VLOOKUP($C70,Article!$B:$F,5,0),0)</f>
        <v>0</v>
      </c>
      <c r="R70" s="35">
        <f>IFERROR(VLOOKUP($I70,Article!$B:$F,5,0),0)</f>
        <v>0</v>
      </c>
    </row>
    <row r="71" spans="2:18" x14ac:dyDescent="0.25">
      <c r="B71" s="35"/>
      <c r="H71" s="33"/>
      <c r="I71" s="33"/>
      <c r="J71" s="33"/>
      <c r="K71" s="33"/>
      <c r="L71" s="33"/>
      <c r="M71" s="33"/>
      <c r="Q71" s="35">
        <f>IFERROR(VLOOKUP($C71,Article!$B:$F,5,0),0)</f>
        <v>0</v>
      </c>
      <c r="R71" s="35">
        <f>IFERROR(VLOOKUP($I71,Article!$B:$F,5,0),0)</f>
        <v>0</v>
      </c>
    </row>
    <row r="72" spans="2:18" x14ac:dyDescent="0.25">
      <c r="B72" s="35"/>
      <c r="H72" s="33"/>
      <c r="I72" s="33"/>
      <c r="J72" s="33"/>
      <c r="K72" s="33"/>
      <c r="L72" s="33"/>
      <c r="M72" s="33"/>
      <c r="Q72" s="35">
        <f>IFERROR(VLOOKUP($C72,Article!$B:$F,5,0),0)</f>
        <v>0</v>
      </c>
      <c r="R72" s="35">
        <f>IFERROR(VLOOKUP($I72,Article!$B:$F,5,0),0)</f>
        <v>0</v>
      </c>
    </row>
    <row r="73" spans="2:18" x14ac:dyDescent="0.25">
      <c r="B73" s="35"/>
      <c r="H73" s="33"/>
      <c r="I73" s="33"/>
      <c r="J73" s="33"/>
      <c r="K73" s="33"/>
      <c r="L73" s="33"/>
      <c r="M73" s="33"/>
      <c r="Q73" s="35">
        <f>IFERROR(VLOOKUP($C73,Article!$B:$F,5,0),0)</f>
        <v>0</v>
      </c>
      <c r="R73" s="35">
        <f>IFERROR(VLOOKUP($I73,Article!$B:$F,5,0),0)</f>
        <v>0</v>
      </c>
    </row>
    <row r="74" spans="2:18" x14ac:dyDescent="0.25">
      <c r="B74" s="35"/>
      <c r="H74" s="33"/>
      <c r="I74" s="33"/>
      <c r="J74" s="33"/>
      <c r="K74" s="33"/>
      <c r="L74" s="33"/>
      <c r="M74" s="33"/>
      <c r="Q74" s="35">
        <f>IFERROR(VLOOKUP($C74,Article!$B:$F,5,0),0)</f>
        <v>0</v>
      </c>
      <c r="R74" s="35">
        <f>IFERROR(VLOOKUP($I74,Article!$B:$F,5,0),0)</f>
        <v>0</v>
      </c>
    </row>
    <row r="75" spans="2:18" x14ac:dyDescent="0.25">
      <c r="B75" s="35"/>
      <c r="H75" s="33"/>
      <c r="I75" s="33"/>
      <c r="J75" s="33"/>
      <c r="K75" s="33"/>
      <c r="L75" s="33"/>
      <c r="M75" s="33"/>
      <c r="Q75" s="35">
        <f>IFERROR(VLOOKUP($C75,Article!$B:$F,5,0),0)</f>
        <v>0</v>
      </c>
      <c r="R75" s="35">
        <f>IFERROR(VLOOKUP($I75,Article!$B:$F,5,0),0)</f>
        <v>0</v>
      </c>
    </row>
    <row r="76" spans="2:18" x14ac:dyDescent="0.25">
      <c r="B76" s="35"/>
      <c r="H76" s="33"/>
      <c r="I76" s="33"/>
      <c r="J76" s="33"/>
      <c r="K76" s="33"/>
      <c r="L76" s="33"/>
      <c r="M76" s="33"/>
      <c r="Q76" s="35">
        <f>IFERROR(VLOOKUP($C76,Article!$B:$F,5,0),0)</f>
        <v>0</v>
      </c>
      <c r="R76" s="35">
        <f>IFERROR(VLOOKUP($I76,Article!$B:$F,5,0),0)</f>
        <v>0</v>
      </c>
    </row>
    <row r="77" spans="2:18" x14ac:dyDescent="0.25">
      <c r="B77" s="35"/>
      <c r="H77" s="33"/>
      <c r="I77" s="33"/>
      <c r="J77" s="33"/>
      <c r="K77" s="33"/>
      <c r="L77" s="33"/>
      <c r="M77" s="33"/>
      <c r="Q77" s="35">
        <f>IFERROR(VLOOKUP($C77,Article!$B:$F,5,0),0)</f>
        <v>0</v>
      </c>
      <c r="R77" s="35">
        <f>IFERROR(VLOOKUP($I77,Article!$B:$F,5,0),0)</f>
        <v>0</v>
      </c>
    </row>
    <row r="78" spans="2:18" x14ac:dyDescent="0.25">
      <c r="B78" s="35"/>
      <c r="H78" s="33"/>
      <c r="I78" s="33"/>
      <c r="J78" s="33"/>
      <c r="K78" s="33"/>
      <c r="L78" s="33"/>
      <c r="M78" s="33"/>
      <c r="Q78" s="35">
        <f>IFERROR(VLOOKUP($C78,Article!$B:$F,5,0),0)</f>
        <v>0</v>
      </c>
      <c r="R78" s="35">
        <f>IFERROR(VLOOKUP($I78,Article!$B:$F,5,0),0)</f>
        <v>0</v>
      </c>
    </row>
    <row r="79" spans="2:18" x14ac:dyDescent="0.25">
      <c r="B79" s="35"/>
      <c r="H79" s="33"/>
      <c r="I79" s="33"/>
      <c r="J79" s="33"/>
      <c r="K79" s="33"/>
      <c r="L79" s="33"/>
      <c r="M79" s="33"/>
      <c r="Q79" s="35">
        <f>IFERROR(VLOOKUP($C79,Article!$B:$F,5,0),0)</f>
        <v>0</v>
      </c>
      <c r="R79" s="35">
        <f>IFERROR(VLOOKUP($I79,Article!$B:$F,5,0),0)</f>
        <v>0</v>
      </c>
    </row>
    <row r="80" spans="2:18" x14ac:dyDescent="0.25">
      <c r="B80" s="35"/>
      <c r="H80" s="33"/>
      <c r="I80" s="33"/>
      <c r="J80" s="33"/>
      <c r="K80" s="33"/>
      <c r="L80" s="33"/>
      <c r="M80" s="33"/>
      <c r="Q80" s="35">
        <f>IFERROR(VLOOKUP($C80,Article!$B:$F,5,0),0)</f>
        <v>0</v>
      </c>
      <c r="R80" s="35">
        <f>IFERROR(VLOOKUP($I80,Article!$B:$F,5,0),0)</f>
        <v>0</v>
      </c>
    </row>
    <row r="81" spans="2:18" x14ac:dyDescent="0.25">
      <c r="B81" s="35"/>
      <c r="H81" s="33"/>
      <c r="I81" s="33"/>
      <c r="J81" s="33"/>
      <c r="K81" s="33"/>
      <c r="L81" s="33"/>
      <c r="M81" s="33"/>
      <c r="Q81" s="35">
        <f>IFERROR(VLOOKUP($C81,Article!$B:$F,5,0),0)</f>
        <v>0</v>
      </c>
      <c r="R81" s="35">
        <f>IFERROR(VLOOKUP($I81,Article!$B:$F,5,0),0)</f>
        <v>0</v>
      </c>
    </row>
    <row r="82" spans="2:18" x14ac:dyDescent="0.25">
      <c r="B82" s="35"/>
      <c r="H82" s="33"/>
      <c r="I82" s="33"/>
      <c r="J82" s="33"/>
      <c r="K82" s="33"/>
      <c r="L82" s="33"/>
      <c r="M82" s="33"/>
      <c r="Q82" s="35">
        <f>IFERROR(VLOOKUP($C82,Article!$B:$F,5,0),0)</f>
        <v>0</v>
      </c>
      <c r="R82" s="35">
        <f>IFERROR(VLOOKUP($I82,Article!$B:$F,5,0),0)</f>
        <v>0</v>
      </c>
    </row>
    <row r="83" spans="2:18" x14ac:dyDescent="0.25">
      <c r="B83" s="35"/>
      <c r="H83" s="33"/>
      <c r="I83" s="33"/>
      <c r="J83" s="33"/>
      <c r="K83" s="33"/>
      <c r="L83" s="33"/>
      <c r="M83" s="33"/>
      <c r="Q83" s="35">
        <f>IFERROR(VLOOKUP($C83,Article!$B:$F,5,0),0)</f>
        <v>0</v>
      </c>
      <c r="R83" s="35">
        <f>IFERROR(VLOOKUP($I83,Article!$B:$F,5,0),0)</f>
        <v>0</v>
      </c>
    </row>
    <row r="84" spans="2:18" x14ac:dyDescent="0.25">
      <c r="B84" s="35"/>
      <c r="H84" s="33"/>
      <c r="I84" s="33"/>
      <c r="J84" s="33"/>
      <c r="K84" s="33"/>
      <c r="L84" s="33"/>
      <c r="M84" s="33"/>
      <c r="Q84" s="35">
        <f>IFERROR(VLOOKUP($C84,Article!$B:$F,5,0),0)</f>
        <v>0</v>
      </c>
      <c r="R84" s="35">
        <f>IFERROR(VLOOKUP($I84,Article!$B:$F,5,0),0)</f>
        <v>0</v>
      </c>
    </row>
    <row r="85" spans="2:18" x14ac:dyDescent="0.25">
      <c r="B85" s="35"/>
      <c r="H85" s="33"/>
      <c r="I85" s="33"/>
      <c r="J85" s="33"/>
      <c r="K85" s="33"/>
      <c r="L85" s="33"/>
      <c r="M85" s="33"/>
      <c r="Q85" s="35">
        <f>IFERROR(VLOOKUP($C85,Article!$B:$F,5,0),0)</f>
        <v>0</v>
      </c>
      <c r="R85" s="35">
        <f>IFERROR(VLOOKUP($I85,Article!$B:$F,5,0),0)</f>
        <v>0</v>
      </c>
    </row>
    <row r="86" spans="2:18" x14ac:dyDescent="0.25">
      <c r="B86" s="35"/>
      <c r="H86" s="33"/>
      <c r="I86" s="33"/>
      <c r="J86" s="33"/>
      <c r="K86" s="33"/>
      <c r="L86" s="33"/>
      <c r="M86" s="33"/>
      <c r="Q86" s="35">
        <f>IFERROR(VLOOKUP($C86,Article!$B:$F,5,0),0)</f>
        <v>0</v>
      </c>
      <c r="R86" s="35">
        <f>IFERROR(VLOOKUP($I86,Article!$B:$F,5,0),0)</f>
        <v>0</v>
      </c>
    </row>
    <row r="87" spans="2:18" x14ac:dyDescent="0.25">
      <c r="B87" s="35"/>
      <c r="H87" s="33"/>
      <c r="I87" s="33"/>
      <c r="J87" s="33"/>
      <c r="K87" s="33"/>
      <c r="L87" s="33"/>
      <c r="M87" s="33"/>
      <c r="Q87" s="35">
        <f>IFERROR(VLOOKUP($C87,Article!$B:$F,5,0),0)</f>
        <v>0</v>
      </c>
      <c r="R87" s="35">
        <f>IFERROR(VLOOKUP($I87,Article!$B:$F,5,0),0)</f>
        <v>0</v>
      </c>
    </row>
    <row r="88" spans="2:18" x14ac:dyDescent="0.25">
      <c r="B88" s="35"/>
      <c r="H88" s="33"/>
      <c r="I88" s="33"/>
      <c r="J88" s="33"/>
      <c r="K88" s="33"/>
      <c r="L88" s="33"/>
      <c r="M88" s="33"/>
      <c r="Q88" s="35">
        <f>IFERROR(VLOOKUP($C88,Article!$B:$F,5,0),0)</f>
        <v>0</v>
      </c>
      <c r="R88" s="35">
        <f>IFERROR(VLOOKUP($I88,Article!$B:$F,5,0),0)</f>
        <v>0</v>
      </c>
    </row>
    <row r="89" spans="2:18" x14ac:dyDescent="0.25">
      <c r="B89" s="35"/>
      <c r="H89" s="33"/>
      <c r="I89" s="33"/>
      <c r="J89" s="33"/>
      <c r="K89" s="33"/>
      <c r="L89" s="33"/>
      <c r="M89" s="33"/>
      <c r="Q89" s="35">
        <f>IFERROR(VLOOKUP($C89,Article!$B:$F,5,0),0)</f>
        <v>0</v>
      </c>
      <c r="R89" s="35">
        <f>IFERROR(VLOOKUP($I89,Article!$B:$F,5,0),0)</f>
        <v>0</v>
      </c>
    </row>
    <row r="90" spans="2:18" x14ac:dyDescent="0.25">
      <c r="B90" s="35"/>
      <c r="H90" s="33"/>
      <c r="I90" s="33"/>
      <c r="J90" s="33"/>
      <c r="K90" s="33"/>
      <c r="L90" s="33"/>
      <c r="M90" s="33"/>
      <c r="Q90" s="35">
        <f>IFERROR(VLOOKUP($C90,Article!$B:$F,5,0),0)</f>
        <v>0</v>
      </c>
      <c r="R90" s="35">
        <f>IFERROR(VLOOKUP($I90,Article!$B:$F,5,0),0)</f>
        <v>0</v>
      </c>
    </row>
    <row r="91" spans="2:18" x14ac:dyDescent="0.25">
      <c r="B91" s="35"/>
      <c r="H91" s="37"/>
      <c r="J91" s="37"/>
      <c r="K91" s="37"/>
      <c r="L91" s="37"/>
      <c r="M91" s="37"/>
      <c r="Q91" s="35">
        <f>IFERROR(VLOOKUP($C91,Article!$B:$F,5,0),0)</f>
        <v>0</v>
      </c>
      <c r="R91" s="35">
        <f>IFERROR(VLOOKUP($I91,Article!$B:$F,5,0),0)</f>
        <v>0</v>
      </c>
    </row>
    <row r="92" spans="2:18" x14ac:dyDescent="0.25">
      <c r="B92" s="35"/>
      <c r="H92" s="37"/>
      <c r="J92" s="37"/>
      <c r="K92" s="37"/>
      <c r="L92" s="37"/>
      <c r="M92" s="37"/>
      <c r="Q92" s="35">
        <f>IFERROR(VLOOKUP($C92,Article!$B:$F,5,0),0)</f>
        <v>0</v>
      </c>
      <c r="R92" s="35">
        <f>IFERROR(VLOOKUP($I92,Article!$B:$F,5,0),0)</f>
        <v>0</v>
      </c>
    </row>
    <row r="93" spans="2:18" x14ac:dyDescent="0.25">
      <c r="B93" s="35"/>
      <c r="H93" s="37"/>
      <c r="J93" s="37"/>
      <c r="K93" s="37"/>
      <c r="L93" s="37"/>
      <c r="M93" s="37"/>
      <c r="Q93" s="35">
        <f>IFERROR(VLOOKUP($C93,Article!$B:$F,5,0),0)</f>
        <v>0</v>
      </c>
      <c r="R93" s="35">
        <f>IFERROR(VLOOKUP($I93,Article!$B:$F,5,0),0)</f>
        <v>0</v>
      </c>
    </row>
    <row r="94" spans="2:18" x14ac:dyDescent="0.25">
      <c r="B94" s="35"/>
      <c r="H94" s="37"/>
      <c r="J94" s="37"/>
      <c r="K94" s="37"/>
      <c r="L94" s="37"/>
      <c r="M94" s="37"/>
      <c r="Q94" s="35">
        <f>IFERROR(VLOOKUP($C94,Article!$B:$F,5,0),0)</f>
        <v>0</v>
      </c>
      <c r="R94" s="35">
        <f>IFERROR(VLOOKUP($I94,Article!$B:$F,5,0),0)</f>
        <v>0</v>
      </c>
    </row>
    <row r="95" spans="2:18" x14ac:dyDescent="0.25">
      <c r="B95" s="35"/>
      <c r="H95" s="37"/>
      <c r="J95" s="37"/>
      <c r="K95" s="37"/>
      <c r="L95" s="37"/>
      <c r="M95" s="37"/>
      <c r="Q95" s="35">
        <f>IFERROR(VLOOKUP($C95,Article!$B:$F,5,0),0)</f>
        <v>0</v>
      </c>
      <c r="R95" s="35">
        <f>IFERROR(VLOOKUP($I95,Article!$B:$F,5,0),0)</f>
        <v>0</v>
      </c>
    </row>
    <row r="96" spans="2:18" x14ac:dyDescent="0.25">
      <c r="B96" s="35"/>
      <c r="H96" s="37"/>
      <c r="J96" s="37"/>
      <c r="K96" s="37"/>
      <c r="L96" s="37"/>
      <c r="M96" s="37"/>
      <c r="Q96" s="35">
        <f>IFERROR(VLOOKUP($C96,Article!$B:$F,5,0),0)</f>
        <v>0</v>
      </c>
      <c r="R96" s="35">
        <f>IFERROR(VLOOKUP($I96,Article!$B:$F,5,0),0)</f>
        <v>0</v>
      </c>
    </row>
    <row r="97" spans="2:18" x14ac:dyDescent="0.25">
      <c r="B97" s="35"/>
      <c r="H97" s="37"/>
      <c r="J97" s="37"/>
      <c r="K97" s="37"/>
      <c r="L97" s="37"/>
      <c r="M97" s="37"/>
      <c r="Q97" s="35">
        <f>IFERROR(VLOOKUP($C97,Article!$B:$F,5,0),0)</f>
        <v>0</v>
      </c>
      <c r="R97" s="35">
        <f>IFERROR(VLOOKUP($I97,Article!$B:$F,5,0),0)</f>
        <v>0</v>
      </c>
    </row>
    <row r="98" spans="2:18" x14ac:dyDescent="0.25">
      <c r="B98" s="35"/>
      <c r="H98" s="37"/>
      <c r="J98" s="37"/>
      <c r="K98" s="37"/>
      <c r="L98" s="37"/>
      <c r="M98" s="37"/>
      <c r="Q98" s="35">
        <f>IFERROR(VLOOKUP($C98,Article!$B:$F,5,0),0)</f>
        <v>0</v>
      </c>
      <c r="R98" s="35">
        <f>IFERROR(VLOOKUP($I98,Article!$B:$F,5,0),0)</f>
        <v>0</v>
      </c>
    </row>
    <row r="99" spans="2:18" x14ac:dyDescent="0.25">
      <c r="B99" s="35"/>
      <c r="H99" s="37"/>
      <c r="J99" s="37"/>
      <c r="K99" s="37"/>
      <c r="L99" s="37"/>
      <c r="M99" s="37"/>
      <c r="Q99" s="35">
        <f>IFERROR(VLOOKUP($C99,Article!$B:$F,5,0),0)</f>
        <v>0</v>
      </c>
      <c r="R99" s="35">
        <f>IFERROR(VLOOKUP($I99,Article!$B:$F,5,0),0)</f>
        <v>0</v>
      </c>
    </row>
    <row r="100" spans="2:18" x14ac:dyDescent="0.25">
      <c r="B100" s="35"/>
      <c r="H100" s="37"/>
      <c r="J100" s="37"/>
      <c r="K100" s="37"/>
      <c r="L100" s="37"/>
      <c r="M100" s="37"/>
      <c r="Q100" s="35">
        <f>IFERROR(VLOOKUP($C100,Article!$B:$F,5,0),0)</f>
        <v>0</v>
      </c>
      <c r="R100" s="35">
        <f>IFERROR(VLOOKUP($I100,Article!$B:$F,5,0),0)</f>
        <v>0</v>
      </c>
    </row>
    <row r="101" spans="2:18" x14ac:dyDescent="0.25">
      <c r="B101" s="35"/>
      <c r="H101" s="37"/>
      <c r="J101" s="37"/>
      <c r="K101" s="37"/>
      <c r="L101" s="37"/>
      <c r="M101" s="37"/>
      <c r="Q101" s="35">
        <f>IFERROR(VLOOKUP($C101,Article!$B:$F,5,0),0)</f>
        <v>0</v>
      </c>
      <c r="R101" s="35">
        <f>IFERROR(VLOOKUP($I101,Article!$B:$F,5,0),0)</f>
        <v>0</v>
      </c>
    </row>
    <row r="102" spans="2:18" x14ac:dyDescent="0.25">
      <c r="B102" s="35"/>
      <c r="H102" s="37"/>
      <c r="J102" s="37"/>
      <c r="K102" s="37"/>
      <c r="L102" s="37"/>
      <c r="M102" s="37"/>
      <c r="Q102" s="35">
        <f>IFERROR(VLOOKUP($C102,Article!$B:$F,5,0),0)</f>
        <v>0</v>
      </c>
      <c r="R102" s="35">
        <f>IFERROR(VLOOKUP($I102,Article!$B:$F,5,0),0)</f>
        <v>0</v>
      </c>
    </row>
    <row r="103" spans="2:18" x14ac:dyDescent="0.25">
      <c r="B103" s="35"/>
      <c r="H103" s="37"/>
      <c r="J103" s="37"/>
      <c r="K103" s="37"/>
      <c r="L103" s="37"/>
      <c r="M103" s="37"/>
      <c r="Q103" s="35">
        <f>IFERROR(VLOOKUP($C103,Article!$B:$F,5,0),0)</f>
        <v>0</v>
      </c>
      <c r="R103" s="35">
        <f>IFERROR(VLOOKUP($I103,Article!$B:$F,5,0),0)</f>
        <v>0</v>
      </c>
    </row>
    <row r="104" spans="2:18" x14ac:dyDescent="0.25">
      <c r="B104" s="35"/>
      <c r="H104" s="37"/>
      <c r="J104" s="37"/>
      <c r="K104" s="37"/>
      <c r="L104" s="37"/>
      <c r="M104" s="37"/>
      <c r="Q104" s="35">
        <f>IFERROR(VLOOKUP($C104,Article!$B:$F,5,0),0)</f>
        <v>0</v>
      </c>
      <c r="R104" s="35">
        <f>IFERROR(VLOOKUP($I104,Article!$B:$F,5,0),0)</f>
        <v>0</v>
      </c>
    </row>
    <row r="105" spans="2:18" x14ac:dyDescent="0.25">
      <c r="B105" s="35"/>
      <c r="H105" s="37"/>
      <c r="J105" s="37"/>
      <c r="K105" s="37"/>
      <c r="L105" s="37"/>
      <c r="M105" s="37"/>
      <c r="Q105" s="35">
        <f>IFERROR(VLOOKUP($C105,Article!$B:$F,5,0),0)</f>
        <v>0</v>
      </c>
      <c r="R105" s="35">
        <f>IFERROR(VLOOKUP($I105,Article!$B:$F,5,0),0)</f>
        <v>0</v>
      </c>
    </row>
    <row r="106" spans="2:18" x14ac:dyDescent="0.25">
      <c r="B106" s="35"/>
      <c r="H106" s="37"/>
      <c r="J106" s="37"/>
      <c r="K106" s="37"/>
      <c r="L106" s="37"/>
      <c r="M106" s="37"/>
      <c r="Q106" s="35">
        <f>IFERROR(VLOOKUP($C106,Article!$B:$F,5,0),0)</f>
        <v>0</v>
      </c>
      <c r="R106" s="35">
        <f>IFERROR(VLOOKUP($I106,Article!$B:$F,5,0),0)</f>
        <v>0</v>
      </c>
    </row>
    <row r="107" spans="2:18" x14ac:dyDescent="0.25">
      <c r="B107" s="35"/>
      <c r="H107" s="37"/>
      <c r="J107" s="37"/>
      <c r="K107" s="37"/>
      <c r="L107" s="37"/>
      <c r="M107" s="37"/>
      <c r="Q107" s="35">
        <f>IFERROR(VLOOKUP($C107,Article!$B:$F,5,0),0)</f>
        <v>0</v>
      </c>
      <c r="R107" s="35">
        <f>IFERROR(VLOOKUP($I107,Article!$B:$F,5,0),0)</f>
        <v>0</v>
      </c>
    </row>
    <row r="108" spans="2:18" x14ac:dyDescent="0.25">
      <c r="B108" s="35"/>
      <c r="H108" s="37"/>
      <c r="J108" s="37"/>
      <c r="K108" s="37"/>
      <c r="L108" s="37"/>
      <c r="M108" s="37"/>
      <c r="Q108" s="35">
        <f>IFERROR(VLOOKUP($C108,Article!$B:$F,5,0),0)</f>
        <v>0</v>
      </c>
      <c r="R108" s="35">
        <f>IFERROR(VLOOKUP($I108,Article!$B:$F,5,0),0)</f>
        <v>0</v>
      </c>
    </row>
    <row r="109" spans="2:18" x14ac:dyDescent="0.25">
      <c r="B109" s="35"/>
      <c r="H109" s="37"/>
      <c r="J109" s="37"/>
      <c r="K109" s="37"/>
      <c r="L109" s="37"/>
      <c r="M109" s="37"/>
      <c r="Q109" s="35">
        <f>IFERROR(VLOOKUP($C109,Article!$B:$F,5,0),0)</f>
        <v>0</v>
      </c>
      <c r="R109" s="35">
        <f>IFERROR(VLOOKUP($I109,Article!$B:$F,5,0),0)</f>
        <v>0</v>
      </c>
    </row>
    <row r="110" spans="2:18" x14ac:dyDescent="0.25">
      <c r="B110" s="35"/>
      <c r="H110" s="37"/>
      <c r="J110" s="37"/>
      <c r="K110" s="37"/>
      <c r="L110" s="37"/>
      <c r="M110" s="37"/>
      <c r="Q110" s="35">
        <f>IFERROR(VLOOKUP($C110,Article!$B:$F,5,0),0)</f>
        <v>0</v>
      </c>
      <c r="R110" s="35">
        <f>IFERROR(VLOOKUP($I110,Article!$B:$F,5,0),0)</f>
        <v>0</v>
      </c>
    </row>
    <row r="111" spans="2:18" x14ac:dyDescent="0.25">
      <c r="B111" s="35"/>
      <c r="H111" s="37"/>
      <c r="J111" s="37"/>
      <c r="K111" s="37"/>
      <c r="L111" s="37"/>
      <c r="M111" s="37"/>
      <c r="Q111" s="35">
        <f>IFERROR(VLOOKUP($C111,Article!$B:$F,5,0),0)</f>
        <v>0</v>
      </c>
      <c r="R111" s="35">
        <f>IFERROR(VLOOKUP($I111,Article!$B:$F,5,0),0)</f>
        <v>0</v>
      </c>
    </row>
    <row r="112" spans="2:18" x14ac:dyDescent="0.25">
      <c r="B112" s="35"/>
      <c r="H112" s="37"/>
      <c r="J112" s="37"/>
      <c r="K112" s="37"/>
      <c r="L112" s="37"/>
      <c r="M112" s="37"/>
      <c r="Q112" s="35">
        <f>IFERROR(VLOOKUP($C112,Article!$B:$F,5,0),0)</f>
        <v>0</v>
      </c>
      <c r="R112" s="35">
        <f>IFERROR(VLOOKUP($I112,Article!$B:$F,5,0),0)</f>
        <v>0</v>
      </c>
    </row>
    <row r="113" spans="2:18" x14ac:dyDescent="0.25">
      <c r="B113" s="35"/>
      <c r="H113" s="37"/>
      <c r="J113" s="37"/>
      <c r="K113" s="37"/>
      <c r="L113" s="37"/>
      <c r="M113" s="37"/>
      <c r="Q113" s="35">
        <f>IFERROR(VLOOKUP($C113,Article!$B:$F,5,0),0)</f>
        <v>0</v>
      </c>
      <c r="R113" s="35">
        <f>IFERROR(VLOOKUP($I113,Article!$B:$F,5,0),0)</f>
        <v>0</v>
      </c>
    </row>
    <row r="114" spans="2:18" x14ac:dyDescent="0.25">
      <c r="B114" s="35"/>
      <c r="H114" s="37"/>
      <c r="J114" s="37"/>
      <c r="K114" s="37"/>
      <c r="L114" s="37"/>
      <c r="M114" s="37"/>
      <c r="Q114" s="35">
        <f>IFERROR(VLOOKUP($C114,Article!$B:$F,5,0),0)</f>
        <v>0</v>
      </c>
      <c r="R114" s="35">
        <f>IFERROR(VLOOKUP($I114,Article!$B:$F,5,0),0)</f>
        <v>0</v>
      </c>
    </row>
    <row r="115" spans="2:18" x14ac:dyDescent="0.25">
      <c r="B115" s="35"/>
      <c r="H115" s="37"/>
      <c r="J115" s="37"/>
      <c r="K115" s="37"/>
      <c r="L115" s="37"/>
      <c r="M115" s="37"/>
      <c r="Q115" s="35">
        <f>IFERROR(VLOOKUP($C115,Article!$B:$F,5,0),0)</f>
        <v>0</v>
      </c>
      <c r="R115" s="35">
        <f>IFERROR(VLOOKUP($I115,Article!$B:$F,5,0),0)</f>
        <v>0</v>
      </c>
    </row>
    <row r="116" spans="2:18" x14ac:dyDescent="0.25">
      <c r="B116" s="35"/>
      <c r="H116" s="37"/>
      <c r="J116" s="37"/>
      <c r="K116" s="37"/>
      <c r="L116" s="37"/>
      <c r="M116" s="37"/>
      <c r="Q116" s="35">
        <f>IFERROR(VLOOKUP($C116,Article!$B:$F,5,0),0)</f>
        <v>0</v>
      </c>
      <c r="R116" s="35">
        <f>IFERROR(VLOOKUP($I116,Article!$B:$F,5,0),0)</f>
        <v>0</v>
      </c>
    </row>
    <row r="117" spans="2:18" x14ac:dyDescent="0.25">
      <c r="B117" s="35"/>
      <c r="H117" s="37"/>
      <c r="J117" s="37"/>
      <c r="K117" s="37"/>
      <c r="L117" s="37"/>
      <c r="M117" s="37"/>
      <c r="Q117" s="35">
        <f>IFERROR(VLOOKUP($C117,Article!$B:$F,5,0),0)</f>
        <v>0</v>
      </c>
      <c r="R117" s="35">
        <f>IFERROR(VLOOKUP($I117,Article!$B:$F,5,0),0)</f>
        <v>0</v>
      </c>
    </row>
    <row r="118" spans="2:18" x14ac:dyDescent="0.25">
      <c r="B118" s="35"/>
      <c r="H118" s="37"/>
      <c r="J118" s="37"/>
      <c r="K118" s="37"/>
      <c r="L118" s="37"/>
      <c r="M118" s="37"/>
      <c r="Q118" s="35">
        <f>IFERROR(VLOOKUP($C118,Article!$B:$F,5,0),0)</f>
        <v>0</v>
      </c>
      <c r="R118" s="35">
        <f>IFERROR(VLOOKUP($I118,Article!$B:$F,5,0),0)</f>
        <v>0</v>
      </c>
    </row>
    <row r="119" spans="2:18" x14ac:dyDescent="0.25">
      <c r="B119" s="35"/>
      <c r="H119" s="37"/>
      <c r="J119" s="37"/>
      <c r="K119" s="37"/>
      <c r="L119" s="37"/>
      <c r="M119" s="37"/>
      <c r="Q119" s="35">
        <f>IFERROR(VLOOKUP($C119,Article!$B:$F,5,0),0)</f>
        <v>0</v>
      </c>
      <c r="R119" s="35">
        <f>IFERROR(VLOOKUP($I119,Article!$B:$F,5,0),0)</f>
        <v>0</v>
      </c>
    </row>
    <row r="120" spans="2:18" x14ac:dyDescent="0.25">
      <c r="B120" s="35"/>
      <c r="H120" s="37"/>
      <c r="J120" s="37"/>
      <c r="K120" s="37"/>
      <c r="L120" s="37"/>
      <c r="M120" s="37"/>
      <c r="Q120" s="35">
        <f>IFERROR(VLOOKUP($C120,Article!$B:$F,5,0),0)</f>
        <v>0</v>
      </c>
      <c r="R120" s="35">
        <f>IFERROR(VLOOKUP($I120,Article!$B:$F,5,0),0)</f>
        <v>0</v>
      </c>
    </row>
    <row r="121" spans="2:18" x14ac:dyDescent="0.25">
      <c r="B121" s="35"/>
      <c r="H121" s="37"/>
      <c r="J121" s="37"/>
      <c r="K121" s="37"/>
      <c r="L121" s="37"/>
      <c r="M121" s="37"/>
      <c r="Q121" s="35">
        <f>IFERROR(VLOOKUP($C121,Article!$B:$F,5,0),0)</f>
        <v>0</v>
      </c>
      <c r="R121" s="35">
        <f>IFERROR(VLOOKUP($I121,Article!$B:$F,5,0),0)</f>
        <v>0</v>
      </c>
    </row>
    <row r="122" spans="2:18" x14ac:dyDescent="0.25">
      <c r="B122" s="35"/>
      <c r="H122" s="37"/>
      <c r="J122" s="37"/>
      <c r="K122" s="37"/>
      <c r="L122" s="37"/>
      <c r="M122" s="37"/>
      <c r="Q122" s="35">
        <f>IFERROR(VLOOKUP($C122,Article!$B:$F,5,0),0)</f>
        <v>0</v>
      </c>
      <c r="R122" s="35">
        <f>IFERROR(VLOOKUP($I122,Article!$B:$F,5,0),0)</f>
        <v>0</v>
      </c>
    </row>
    <row r="123" spans="2:18" x14ac:dyDescent="0.25">
      <c r="B123" s="35"/>
      <c r="H123" s="37"/>
      <c r="J123" s="37"/>
      <c r="K123" s="37"/>
      <c r="L123" s="37"/>
      <c r="M123" s="37"/>
      <c r="Q123" s="35">
        <f>IFERROR(VLOOKUP($C123,Article!$B:$F,5,0),0)</f>
        <v>0</v>
      </c>
      <c r="R123" s="35">
        <f>IFERROR(VLOOKUP($I123,Article!$B:$F,5,0),0)</f>
        <v>0</v>
      </c>
    </row>
    <row r="124" spans="2:18" x14ac:dyDescent="0.25">
      <c r="B124" s="35"/>
      <c r="H124" s="37"/>
      <c r="J124" s="37"/>
      <c r="K124" s="37"/>
      <c r="L124" s="37"/>
      <c r="M124" s="37"/>
      <c r="Q124" s="35">
        <f>IFERROR(VLOOKUP($C124,Article!$B:$F,5,0),0)</f>
        <v>0</v>
      </c>
      <c r="R124" s="35">
        <f>IFERROR(VLOOKUP($I124,Article!$B:$F,5,0),0)</f>
        <v>0</v>
      </c>
    </row>
    <row r="125" spans="2:18" x14ac:dyDescent="0.25">
      <c r="B125" s="35"/>
      <c r="H125" s="37"/>
      <c r="J125" s="37"/>
      <c r="K125" s="37"/>
      <c r="L125" s="37"/>
      <c r="M125" s="37"/>
      <c r="Q125" s="35">
        <f>IFERROR(VLOOKUP($C125,Article!$B:$F,5,0),0)</f>
        <v>0</v>
      </c>
      <c r="R125" s="35">
        <f>IFERROR(VLOOKUP($I125,Article!$B:$F,5,0),0)</f>
        <v>0</v>
      </c>
    </row>
    <row r="126" spans="2:18" x14ac:dyDescent="0.25">
      <c r="B126" s="35"/>
      <c r="H126" s="37"/>
      <c r="J126" s="37"/>
      <c r="K126" s="37"/>
      <c r="L126" s="37"/>
      <c r="M126" s="37"/>
      <c r="Q126" s="35">
        <f>IFERROR(VLOOKUP($C126,Article!$B:$F,5,0),0)</f>
        <v>0</v>
      </c>
      <c r="R126" s="35">
        <f>IFERROR(VLOOKUP($I126,Article!$B:$F,5,0),0)</f>
        <v>0</v>
      </c>
    </row>
    <row r="127" spans="2:18" x14ac:dyDescent="0.25">
      <c r="B127" s="35"/>
      <c r="H127" s="37"/>
      <c r="J127" s="37"/>
      <c r="K127" s="37"/>
      <c r="L127" s="37"/>
      <c r="M127" s="37"/>
      <c r="Q127" s="35">
        <f>IFERROR(VLOOKUP($C127,Article!$B:$F,5,0),0)</f>
        <v>0</v>
      </c>
      <c r="R127" s="35">
        <f>IFERROR(VLOOKUP($I127,Article!$B:$F,5,0),0)</f>
        <v>0</v>
      </c>
    </row>
    <row r="128" spans="2:18" x14ac:dyDescent="0.25">
      <c r="B128" s="35"/>
      <c r="H128" s="37"/>
      <c r="J128" s="37"/>
      <c r="K128" s="37"/>
      <c r="L128" s="37"/>
      <c r="M128" s="37"/>
      <c r="Q128" s="35">
        <f>IFERROR(VLOOKUP($C128,Article!$B:$F,5,0),0)</f>
        <v>0</v>
      </c>
      <c r="R128" s="35">
        <f>IFERROR(VLOOKUP($I128,Article!$B:$F,5,0),0)</f>
        <v>0</v>
      </c>
    </row>
    <row r="129" spans="2:18" x14ac:dyDescent="0.25">
      <c r="B129" s="35"/>
      <c r="H129" s="37"/>
      <c r="J129" s="37"/>
      <c r="K129" s="37"/>
      <c r="L129" s="37"/>
      <c r="M129" s="37"/>
      <c r="Q129" s="35">
        <f>IFERROR(VLOOKUP($C129,Article!$B:$F,5,0),0)</f>
        <v>0</v>
      </c>
      <c r="R129" s="35">
        <f>IFERROR(VLOOKUP($I129,Article!$B:$F,5,0),0)</f>
        <v>0</v>
      </c>
    </row>
    <row r="130" spans="2:18" x14ac:dyDescent="0.25">
      <c r="B130" s="35"/>
      <c r="H130" s="37"/>
      <c r="J130" s="37"/>
      <c r="K130" s="37"/>
      <c r="L130" s="37"/>
      <c r="M130" s="37"/>
      <c r="Q130" s="35">
        <f>IFERROR(VLOOKUP($C130,Article!$B:$F,5,0),0)</f>
        <v>0</v>
      </c>
      <c r="R130" s="35">
        <f>IFERROR(VLOOKUP($I130,Article!$B:$F,5,0),0)</f>
        <v>0</v>
      </c>
    </row>
    <row r="131" spans="2:18" x14ac:dyDescent="0.25">
      <c r="B131" s="35"/>
      <c r="H131" s="37"/>
      <c r="J131" s="37"/>
      <c r="K131" s="37"/>
      <c r="L131" s="37"/>
      <c r="M131" s="37"/>
      <c r="Q131" s="35">
        <f>IFERROR(VLOOKUP($C131,Article!$B:$F,5,0),0)</f>
        <v>0</v>
      </c>
      <c r="R131" s="35">
        <f>IFERROR(VLOOKUP($I131,Article!$B:$F,5,0),0)</f>
        <v>0</v>
      </c>
    </row>
    <row r="132" spans="2:18" x14ac:dyDescent="0.25">
      <c r="B132" s="35"/>
      <c r="H132" s="37"/>
      <c r="J132" s="37"/>
      <c r="K132" s="37"/>
      <c r="L132" s="37"/>
      <c r="M132" s="37"/>
      <c r="Q132" s="35">
        <f>IFERROR(VLOOKUP($C132,Article!$B:$F,5,0),0)</f>
        <v>0</v>
      </c>
      <c r="R132" s="35">
        <f>IFERROR(VLOOKUP($I132,Article!$B:$F,5,0),0)</f>
        <v>0</v>
      </c>
    </row>
    <row r="133" spans="2:18" x14ac:dyDescent="0.25">
      <c r="B133" s="35"/>
      <c r="H133" s="37"/>
      <c r="J133" s="37"/>
      <c r="K133" s="37"/>
      <c r="L133" s="37"/>
      <c r="M133" s="37"/>
      <c r="Q133" s="35">
        <f>IFERROR(VLOOKUP($C133,Article!$B:$F,5,0),0)</f>
        <v>0</v>
      </c>
      <c r="R133" s="35">
        <f>IFERROR(VLOOKUP($I133,Article!$B:$F,5,0),0)</f>
        <v>0</v>
      </c>
    </row>
    <row r="134" spans="2:18" x14ac:dyDescent="0.25">
      <c r="B134" s="35"/>
      <c r="H134" s="37"/>
      <c r="J134" s="37"/>
      <c r="K134" s="37"/>
      <c r="L134" s="37"/>
      <c r="M134" s="37"/>
      <c r="Q134" s="35">
        <f>IFERROR(VLOOKUP($C134,Article!$B:$F,5,0),0)</f>
        <v>0</v>
      </c>
      <c r="R134" s="35">
        <f>IFERROR(VLOOKUP($I134,Article!$B:$F,5,0),0)</f>
        <v>0</v>
      </c>
    </row>
    <row r="135" spans="2:18" x14ac:dyDescent="0.25">
      <c r="B135" s="35"/>
      <c r="H135" s="37"/>
      <c r="J135" s="37"/>
      <c r="K135" s="37"/>
      <c r="L135" s="37"/>
      <c r="M135" s="37"/>
      <c r="Q135" s="35">
        <f>IFERROR(VLOOKUP($C135,Article!$B:$F,5,0),0)</f>
        <v>0</v>
      </c>
      <c r="R135" s="35">
        <f>IFERROR(VLOOKUP($I135,Article!$B:$F,5,0),0)</f>
        <v>0</v>
      </c>
    </row>
    <row r="136" spans="2:18" x14ac:dyDescent="0.25">
      <c r="B136" s="35"/>
      <c r="H136" s="37"/>
      <c r="J136" s="37"/>
      <c r="K136" s="37"/>
      <c r="L136" s="37"/>
      <c r="M136" s="37"/>
      <c r="Q136" s="35">
        <f>IFERROR(VLOOKUP($C136,Article!$B:$F,5,0),0)</f>
        <v>0</v>
      </c>
      <c r="R136" s="35">
        <f>IFERROR(VLOOKUP($I136,Article!$B:$F,5,0),0)</f>
        <v>0</v>
      </c>
    </row>
    <row r="137" spans="2:18" x14ac:dyDescent="0.25">
      <c r="B137" s="35"/>
      <c r="H137" s="37"/>
      <c r="J137" s="37"/>
      <c r="K137" s="37"/>
      <c r="L137" s="37"/>
      <c r="M137" s="37"/>
      <c r="Q137" s="35">
        <f>IFERROR(VLOOKUP($C137,Article!$B:$F,5,0),0)</f>
        <v>0</v>
      </c>
      <c r="R137" s="35">
        <f>IFERROR(VLOOKUP($I137,Article!$B:$F,5,0),0)</f>
        <v>0</v>
      </c>
    </row>
    <row r="138" spans="2:18" x14ac:dyDescent="0.25">
      <c r="B138" s="35"/>
      <c r="H138" s="37"/>
      <c r="J138" s="37"/>
      <c r="K138" s="37"/>
      <c r="L138" s="37"/>
      <c r="M138" s="37"/>
      <c r="Q138" s="35">
        <f>IFERROR(VLOOKUP($C138,Article!$B:$F,5,0),0)</f>
        <v>0</v>
      </c>
      <c r="R138" s="35">
        <f>IFERROR(VLOOKUP($I138,Article!$B:$F,5,0),0)</f>
        <v>0</v>
      </c>
    </row>
    <row r="139" spans="2:18" x14ac:dyDescent="0.25">
      <c r="B139" s="35"/>
      <c r="H139" s="37"/>
      <c r="J139" s="37"/>
      <c r="K139" s="37"/>
      <c r="L139" s="37"/>
      <c r="M139" s="37"/>
      <c r="Q139" s="35">
        <f>IFERROR(VLOOKUP($C139,Article!$B:$F,5,0),0)</f>
        <v>0</v>
      </c>
      <c r="R139" s="35">
        <f>IFERROR(VLOOKUP($I139,Article!$B:$F,5,0),0)</f>
        <v>0</v>
      </c>
    </row>
    <row r="140" spans="2:18" x14ac:dyDescent="0.25">
      <c r="B140" s="35"/>
      <c r="H140" s="37"/>
      <c r="J140" s="37"/>
      <c r="K140" s="37"/>
      <c r="L140" s="37"/>
      <c r="M140" s="37"/>
      <c r="Q140" s="35">
        <f>IFERROR(VLOOKUP($C140,Article!$B:$F,5,0),0)</f>
        <v>0</v>
      </c>
      <c r="R140" s="35">
        <f>IFERROR(VLOOKUP($I140,Article!$B:$F,5,0),0)</f>
        <v>0</v>
      </c>
    </row>
    <row r="141" spans="2:18" x14ac:dyDescent="0.25">
      <c r="B141" s="35"/>
      <c r="H141" s="37"/>
      <c r="J141" s="37"/>
      <c r="K141" s="37"/>
      <c r="L141" s="37"/>
      <c r="M141" s="37"/>
      <c r="Q141" s="35">
        <f>IFERROR(VLOOKUP($C141,Article!$B:$F,5,0),0)</f>
        <v>0</v>
      </c>
      <c r="R141" s="35">
        <f>IFERROR(VLOOKUP($I141,Article!$B:$F,5,0),0)</f>
        <v>0</v>
      </c>
    </row>
    <row r="142" spans="2:18" x14ac:dyDescent="0.25">
      <c r="B142" s="35"/>
      <c r="H142" s="37"/>
      <c r="J142" s="37"/>
      <c r="K142" s="37"/>
      <c r="L142" s="37"/>
      <c r="M142" s="37"/>
      <c r="Q142" s="35">
        <f>IFERROR(VLOOKUP($C142,Article!$B:$F,5,0),0)</f>
        <v>0</v>
      </c>
      <c r="R142" s="35">
        <f>IFERROR(VLOOKUP($I142,Article!$B:$F,5,0),0)</f>
        <v>0</v>
      </c>
    </row>
    <row r="143" spans="2:18" x14ac:dyDescent="0.25">
      <c r="B143" s="35"/>
      <c r="H143" s="37"/>
      <c r="J143" s="37"/>
      <c r="K143" s="37"/>
      <c r="L143" s="37"/>
      <c r="M143" s="37"/>
      <c r="Q143" s="35">
        <f>IFERROR(VLOOKUP($C143,Article!$B:$F,5,0),0)</f>
        <v>0</v>
      </c>
      <c r="R143" s="35">
        <f>IFERROR(VLOOKUP($I143,Article!$B:$F,5,0),0)</f>
        <v>0</v>
      </c>
    </row>
    <row r="144" spans="2:18" x14ac:dyDescent="0.25">
      <c r="B144" s="35"/>
      <c r="H144" s="37"/>
      <c r="J144" s="37"/>
      <c r="K144" s="37"/>
      <c r="L144" s="37"/>
      <c r="M144" s="37"/>
      <c r="Q144" s="35">
        <f>IFERROR(VLOOKUP($C144,Article!$B:$F,5,0),0)</f>
        <v>0</v>
      </c>
      <c r="R144" s="35">
        <f>IFERROR(VLOOKUP($I144,Article!$B:$F,5,0),0)</f>
        <v>0</v>
      </c>
    </row>
    <row r="145" spans="2:18" x14ac:dyDescent="0.25">
      <c r="B145" s="35"/>
      <c r="H145" s="37"/>
      <c r="J145" s="37"/>
      <c r="K145" s="37"/>
      <c r="L145" s="37"/>
      <c r="M145" s="37"/>
      <c r="Q145" s="35">
        <f>IFERROR(VLOOKUP($C145,Article!$B:$F,5,0),0)</f>
        <v>0</v>
      </c>
      <c r="R145" s="35">
        <f>IFERROR(VLOOKUP($I145,Article!$B:$F,5,0),0)</f>
        <v>0</v>
      </c>
    </row>
    <row r="146" spans="2:18" x14ac:dyDescent="0.25">
      <c r="B146" s="35"/>
      <c r="H146" s="37"/>
      <c r="J146" s="37"/>
      <c r="K146" s="37"/>
      <c r="L146" s="37"/>
      <c r="M146" s="37"/>
      <c r="Q146" s="35">
        <f>IFERROR(VLOOKUP($C146,Article!$B:$F,5,0),0)</f>
        <v>0</v>
      </c>
      <c r="R146" s="35">
        <f>IFERROR(VLOOKUP($I146,Article!$B:$F,5,0),0)</f>
        <v>0</v>
      </c>
    </row>
    <row r="147" spans="2:18" x14ac:dyDescent="0.25">
      <c r="B147" s="35"/>
      <c r="H147" s="37"/>
      <c r="J147" s="37"/>
      <c r="K147" s="37"/>
      <c r="L147" s="37"/>
      <c r="M147" s="37"/>
      <c r="Q147" s="35">
        <f>IFERROR(VLOOKUP($C147,Article!$B:$F,5,0),0)</f>
        <v>0</v>
      </c>
      <c r="R147" s="35">
        <f>IFERROR(VLOOKUP($I147,Article!$B:$F,5,0),0)</f>
        <v>0</v>
      </c>
    </row>
    <row r="148" spans="2:18" x14ac:dyDescent="0.25">
      <c r="B148" s="35"/>
      <c r="H148" s="37"/>
      <c r="J148" s="37"/>
      <c r="K148" s="37"/>
      <c r="L148" s="37"/>
      <c r="M148" s="37"/>
      <c r="Q148" s="35">
        <f>IFERROR(VLOOKUP($C148,Article!$B:$F,5,0),0)</f>
        <v>0</v>
      </c>
      <c r="R148" s="35">
        <f>IFERROR(VLOOKUP($I148,Article!$B:$F,5,0),0)</f>
        <v>0</v>
      </c>
    </row>
    <row r="149" spans="2:18" x14ac:dyDescent="0.25">
      <c r="B149" s="35"/>
      <c r="H149" s="37"/>
      <c r="J149" s="37"/>
      <c r="K149" s="37"/>
      <c r="L149" s="37"/>
      <c r="M149" s="37"/>
      <c r="Q149" s="35">
        <f>IFERROR(VLOOKUP($C149,Article!$B:$F,5,0),0)</f>
        <v>0</v>
      </c>
      <c r="R149" s="35">
        <f>IFERROR(VLOOKUP($I149,Article!$B:$F,5,0),0)</f>
        <v>0</v>
      </c>
    </row>
    <row r="150" spans="2:18" x14ac:dyDescent="0.25">
      <c r="B150" s="35"/>
      <c r="H150" s="37"/>
      <c r="J150" s="37"/>
      <c r="K150" s="37"/>
      <c r="L150" s="37"/>
      <c r="M150" s="37"/>
      <c r="Q150" s="35">
        <f>IFERROR(VLOOKUP($C150,Article!$B:$F,5,0),0)</f>
        <v>0</v>
      </c>
      <c r="R150" s="35">
        <f>IFERROR(VLOOKUP($I150,Article!$B:$F,5,0),0)</f>
        <v>0</v>
      </c>
    </row>
    <row r="151" spans="2:18" x14ac:dyDescent="0.25">
      <c r="B151" s="35"/>
      <c r="H151" s="37"/>
      <c r="J151" s="37"/>
      <c r="K151" s="37"/>
      <c r="L151" s="37"/>
      <c r="M151" s="37"/>
      <c r="Q151" s="35">
        <f>IFERROR(VLOOKUP($C151,Article!$B:$F,5,0),0)</f>
        <v>0</v>
      </c>
      <c r="R151" s="35">
        <f>IFERROR(VLOOKUP($I151,Article!$B:$F,5,0),0)</f>
        <v>0</v>
      </c>
    </row>
    <row r="152" spans="2:18" x14ac:dyDescent="0.25">
      <c r="B152" s="35"/>
      <c r="H152" s="37"/>
      <c r="J152" s="37"/>
      <c r="K152" s="37"/>
      <c r="L152" s="37"/>
      <c r="M152" s="37"/>
      <c r="Q152" s="35">
        <f>IFERROR(VLOOKUP($C152,Article!$B:$F,5,0),0)</f>
        <v>0</v>
      </c>
      <c r="R152" s="35">
        <f>IFERROR(VLOOKUP($I152,Article!$B:$F,5,0),0)</f>
        <v>0</v>
      </c>
    </row>
    <row r="153" spans="2:18" x14ac:dyDescent="0.25">
      <c r="B153" s="35"/>
      <c r="H153" s="37"/>
      <c r="J153" s="37"/>
      <c r="K153" s="37"/>
      <c r="L153" s="37"/>
      <c r="M153" s="37"/>
      <c r="Q153" s="35">
        <f>IFERROR(VLOOKUP($C153,Article!$B:$F,5,0),0)</f>
        <v>0</v>
      </c>
      <c r="R153" s="35">
        <f>IFERROR(VLOOKUP($I153,Article!$B:$F,5,0),0)</f>
        <v>0</v>
      </c>
    </row>
    <row r="154" spans="2:18" x14ac:dyDescent="0.25">
      <c r="B154" s="35"/>
      <c r="H154" s="37"/>
      <c r="J154" s="37"/>
      <c r="K154" s="37"/>
      <c r="L154" s="37"/>
      <c r="M154" s="37"/>
      <c r="Q154" s="35">
        <f>IFERROR(VLOOKUP($C154,Article!$B:$F,5,0),0)</f>
        <v>0</v>
      </c>
      <c r="R154" s="35">
        <f>IFERROR(VLOOKUP($I154,Article!$B:$F,5,0),0)</f>
        <v>0</v>
      </c>
    </row>
    <row r="155" spans="2:18" x14ac:dyDescent="0.25">
      <c r="B155" s="35"/>
      <c r="H155" s="37"/>
      <c r="J155" s="37"/>
      <c r="K155" s="37"/>
      <c r="L155" s="37"/>
      <c r="M155" s="37"/>
      <c r="Q155" s="35">
        <f>IFERROR(VLOOKUP($C155,Article!$B:$F,5,0),0)</f>
        <v>0</v>
      </c>
      <c r="R155" s="35">
        <f>IFERROR(VLOOKUP($I155,Article!$B:$F,5,0),0)</f>
        <v>0</v>
      </c>
    </row>
    <row r="156" spans="2:18" x14ac:dyDescent="0.25">
      <c r="B156" s="35"/>
      <c r="H156" s="37"/>
      <c r="J156" s="37"/>
      <c r="K156" s="37"/>
      <c r="L156" s="37"/>
      <c r="M156" s="37"/>
      <c r="Q156" s="35">
        <f>IFERROR(VLOOKUP($C156,Article!$B:$F,5,0),0)</f>
        <v>0</v>
      </c>
      <c r="R156" s="35">
        <f>IFERROR(VLOOKUP($I156,Article!$B:$F,5,0),0)</f>
        <v>0</v>
      </c>
    </row>
    <row r="157" spans="2:18" x14ac:dyDescent="0.25">
      <c r="B157" s="35"/>
      <c r="H157" s="37"/>
      <c r="J157" s="37"/>
      <c r="K157" s="37"/>
      <c r="L157" s="37"/>
      <c r="M157" s="37"/>
      <c r="Q157" s="35">
        <f>IFERROR(VLOOKUP($C157,Article!$B:$F,5,0),0)</f>
        <v>0</v>
      </c>
      <c r="R157" s="35">
        <f>IFERROR(VLOOKUP($I157,Article!$B:$F,5,0),0)</f>
        <v>0</v>
      </c>
    </row>
    <row r="158" spans="2:18" x14ac:dyDescent="0.25">
      <c r="B158" s="35"/>
      <c r="H158" s="37"/>
      <c r="J158" s="37"/>
      <c r="K158" s="37"/>
      <c r="L158" s="37"/>
      <c r="M158" s="37"/>
      <c r="Q158" s="35">
        <f>IFERROR(VLOOKUP($C158,Article!$B:$F,5,0),0)</f>
        <v>0</v>
      </c>
      <c r="R158" s="35">
        <f>IFERROR(VLOOKUP($I158,Article!$B:$F,5,0),0)</f>
        <v>0</v>
      </c>
    </row>
    <row r="159" spans="2:18" x14ac:dyDescent="0.25">
      <c r="B159" s="35"/>
      <c r="H159" s="37"/>
      <c r="J159" s="37"/>
      <c r="K159" s="37"/>
      <c r="L159" s="37"/>
      <c r="M159" s="37"/>
      <c r="Q159" s="35">
        <f>IFERROR(VLOOKUP($C159,Article!$B:$F,5,0),0)</f>
        <v>0</v>
      </c>
      <c r="R159" s="35">
        <f>IFERROR(VLOOKUP($I159,Article!$B:$F,5,0),0)</f>
        <v>0</v>
      </c>
    </row>
    <row r="160" spans="2:18" x14ac:dyDescent="0.25">
      <c r="B160" s="35"/>
      <c r="H160" s="37"/>
      <c r="J160" s="37"/>
      <c r="K160" s="37"/>
      <c r="L160" s="37"/>
      <c r="M160" s="37"/>
      <c r="Q160" s="35">
        <f>IFERROR(VLOOKUP($C160,Article!$B:$F,5,0),0)</f>
        <v>0</v>
      </c>
      <c r="R160" s="35">
        <f>IFERROR(VLOOKUP($I160,Article!$B:$F,5,0),0)</f>
        <v>0</v>
      </c>
    </row>
    <row r="161" spans="2:18" x14ac:dyDescent="0.25">
      <c r="B161" s="35"/>
      <c r="H161" s="37"/>
      <c r="J161" s="37"/>
      <c r="K161" s="37"/>
      <c r="L161" s="37"/>
      <c r="M161" s="37"/>
      <c r="Q161" s="35">
        <f>IFERROR(VLOOKUP($C161,Article!$B:$F,5,0),0)</f>
        <v>0</v>
      </c>
      <c r="R161" s="35">
        <f>IFERROR(VLOOKUP($I161,Article!$B:$F,5,0),0)</f>
        <v>0</v>
      </c>
    </row>
    <row r="162" spans="2:18" x14ac:dyDescent="0.25">
      <c r="B162" s="35"/>
      <c r="H162" s="37"/>
      <c r="J162" s="37"/>
      <c r="K162" s="37"/>
      <c r="L162" s="37"/>
      <c r="M162" s="37"/>
      <c r="Q162" s="35">
        <f>IFERROR(VLOOKUP($C162,Article!$B:$F,5,0),0)</f>
        <v>0</v>
      </c>
      <c r="R162" s="35">
        <f>IFERROR(VLOOKUP($I162,Article!$B:$F,5,0),0)</f>
        <v>0</v>
      </c>
    </row>
    <row r="163" spans="2:18" x14ac:dyDescent="0.25">
      <c r="B163" s="35"/>
      <c r="H163" s="37"/>
      <c r="J163" s="37"/>
      <c r="K163" s="37"/>
      <c r="L163" s="37"/>
      <c r="M163" s="37"/>
      <c r="Q163" s="35">
        <f>IFERROR(VLOOKUP($C163,Article!$B:$F,5,0),0)</f>
        <v>0</v>
      </c>
      <c r="R163" s="35">
        <f>IFERROR(VLOOKUP($I163,Article!$B:$F,5,0),0)</f>
        <v>0</v>
      </c>
    </row>
    <row r="164" spans="2:18" x14ac:dyDescent="0.25">
      <c r="B164" s="35"/>
      <c r="H164" s="37"/>
      <c r="J164" s="37"/>
      <c r="K164" s="37"/>
      <c r="L164" s="37"/>
      <c r="M164" s="37"/>
      <c r="Q164" s="35">
        <f>IFERROR(VLOOKUP($C164,Article!$B:$F,5,0),0)</f>
        <v>0</v>
      </c>
      <c r="R164" s="35">
        <f>IFERROR(VLOOKUP($I164,Article!$B:$F,5,0),0)</f>
        <v>0</v>
      </c>
    </row>
    <row r="165" spans="2:18" x14ac:dyDescent="0.25">
      <c r="B165" s="35"/>
      <c r="H165" s="37"/>
      <c r="J165" s="37"/>
      <c r="K165" s="37"/>
      <c r="L165" s="37"/>
      <c r="M165" s="37"/>
      <c r="Q165" s="35">
        <f>IFERROR(VLOOKUP($C165,Article!$B:$F,5,0),0)</f>
        <v>0</v>
      </c>
      <c r="R165" s="35">
        <f>IFERROR(VLOOKUP($I165,Article!$B:$F,5,0),0)</f>
        <v>0</v>
      </c>
    </row>
    <row r="166" spans="2:18" x14ac:dyDescent="0.25">
      <c r="B166" s="35"/>
      <c r="H166" s="37"/>
      <c r="J166" s="37"/>
      <c r="K166" s="37"/>
      <c r="L166" s="37"/>
      <c r="M166" s="37"/>
      <c r="Q166" s="35">
        <f>IFERROR(VLOOKUP($C166,Article!$B:$F,5,0),0)</f>
        <v>0</v>
      </c>
      <c r="R166" s="35">
        <f>IFERROR(VLOOKUP($I166,Article!$B:$F,5,0),0)</f>
        <v>0</v>
      </c>
    </row>
    <row r="167" spans="2:18" x14ac:dyDescent="0.25">
      <c r="B167" s="35"/>
      <c r="H167" s="37"/>
      <c r="J167" s="37"/>
      <c r="K167" s="37"/>
      <c r="L167" s="37"/>
      <c r="M167" s="37"/>
      <c r="Q167" s="35">
        <f>IFERROR(VLOOKUP($C167,Article!$B:$F,5,0),0)</f>
        <v>0</v>
      </c>
      <c r="R167" s="35">
        <f>IFERROR(VLOOKUP($I167,Article!$B:$F,5,0),0)</f>
        <v>0</v>
      </c>
    </row>
    <row r="168" spans="2:18" x14ac:dyDescent="0.25">
      <c r="B168" s="35"/>
      <c r="H168" s="37"/>
      <c r="J168" s="37"/>
      <c r="K168" s="37"/>
      <c r="L168" s="37"/>
      <c r="M168" s="37"/>
      <c r="Q168" s="35">
        <f>IFERROR(VLOOKUP($C168,Article!$B:$F,5,0),0)</f>
        <v>0</v>
      </c>
      <c r="R168" s="35">
        <f>IFERROR(VLOOKUP($I168,Article!$B:$F,5,0),0)</f>
        <v>0</v>
      </c>
    </row>
    <row r="169" spans="2:18" x14ac:dyDescent="0.25">
      <c r="B169" s="35"/>
      <c r="H169" s="37"/>
      <c r="J169" s="37"/>
      <c r="K169" s="37"/>
      <c r="L169" s="37"/>
      <c r="M169" s="37"/>
      <c r="Q169" s="35">
        <f>IFERROR(VLOOKUP($C169,Article!$B:$F,5,0),0)</f>
        <v>0</v>
      </c>
      <c r="R169" s="35">
        <f>IFERROR(VLOOKUP($I169,Article!$B:$F,5,0),0)</f>
        <v>0</v>
      </c>
    </row>
    <row r="170" spans="2:18" x14ac:dyDescent="0.25">
      <c r="B170" s="35"/>
      <c r="H170" s="37"/>
      <c r="J170" s="37"/>
      <c r="K170" s="37"/>
      <c r="L170" s="37"/>
      <c r="M170" s="37"/>
      <c r="Q170" s="35">
        <f>IFERROR(VLOOKUP($C170,Article!$B:$F,5,0),0)</f>
        <v>0</v>
      </c>
      <c r="R170" s="35">
        <f>IFERROR(VLOOKUP($I170,Article!$B:$F,5,0),0)</f>
        <v>0</v>
      </c>
    </row>
    <row r="171" spans="2:18" x14ac:dyDescent="0.25">
      <c r="B171" s="35"/>
      <c r="H171" s="37"/>
      <c r="J171" s="37"/>
      <c r="K171" s="37"/>
      <c r="L171" s="37"/>
      <c r="M171" s="37"/>
      <c r="Q171" s="35">
        <f>IFERROR(VLOOKUP($C171,Article!$B:$F,5,0),0)</f>
        <v>0</v>
      </c>
      <c r="R171" s="35">
        <f>IFERROR(VLOOKUP($I171,Article!$B:$F,5,0),0)</f>
        <v>0</v>
      </c>
    </row>
    <row r="172" spans="2:18" x14ac:dyDescent="0.25">
      <c r="B172" s="35"/>
      <c r="H172" s="37"/>
      <c r="J172" s="37"/>
      <c r="K172" s="37"/>
      <c r="L172" s="37"/>
      <c r="M172" s="37"/>
      <c r="Q172" s="35">
        <f>IFERROR(VLOOKUP($C172,Article!$B:$F,5,0),0)</f>
        <v>0</v>
      </c>
      <c r="R172" s="35">
        <f>IFERROR(VLOOKUP($I172,Article!$B:$F,5,0),0)</f>
        <v>0</v>
      </c>
    </row>
    <row r="173" spans="2:18" x14ac:dyDescent="0.25">
      <c r="B173" s="35"/>
      <c r="H173" s="37"/>
      <c r="J173" s="37"/>
      <c r="K173" s="37"/>
      <c r="L173" s="37"/>
      <c r="M173" s="37"/>
      <c r="Q173" s="35">
        <f>IFERROR(VLOOKUP($C173,Article!$B:$F,5,0),0)</f>
        <v>0</v>
      </c>
      <c r="R173" s="35">
        <f>IFERROR(VLOOKUP($I173,Article!$B:$F,5,0),0)</f>
        <v>0</v>
      </c>
    </row>
    <row r="174" spans="2:18" x14ac:dyDescent="0.25">
      <c r="B174" s="35"/>
      <c r="H174" s="37"/>
      <c r="J174" s="37"/>
      <c r="K174" s="37"/>
      <c r="L174" s="37"/>
      <c r="M174" s="37"/>
      <c r="Q174" s="35">
        <f>IFERROR(VLOOKUP($C174,Article!$B:$F,5,0),0)</f>
        <v>0</v>
      </c>
      <c r="R174" s="35">
        <f>IFERROR(VLOOKUP($I174,Article!$B:$F,5,0),0)</f>
        <v>0</v>
      </c>
    </row>
    <row r="175" spans="2:18" x14ac:dyDescent="0.25">
      <c r="B175" s="35"/>
      <c r="H175" s="37"/>
      <c r="J175" s="37"/>
      <c r="K175" s="37"/>
      <c r="L175" s="37"/>
      <c r="M175" s="37"/>
      <c r="Q175" s="35">
        <f>IFERROR(VLOOKUP($C175,Article!$B:$F,5,0),0)</f>
        <v>0</v>
      </c>
      <c r="R175" s="35">
        <f>IFERROR(VLOOKUP($I175,Article!$B:$F,5,0),0)</f>
        <v>0</v>
      </c>
    </row>
    <row r="176" spans="2:18" x14ac:dyDescent="0.25">
      <c r="B176" s="35"/>
      <c r="H176" s="37"/>
      <c r="J176" s="37"/>
      <c r="K176" s="37"/>
      <c r="L176" s="37"/>
      <c r="M176" s="37"/>
      <c r="Q176" s="35">
        <f>IFERROR(VLOOKUP($C176,Article!$B:$F,5,0),0)</f>
        <v>0</v>
      </c>
      <c r="R176" s="35">
        <f>IFERROR(VLOOKUP($I176,Article!$B:$F,5,0),0)</f>
        <v>0</v>
      </c>
    </row>
    <row r="177" spans="2:18" x14ac:dyDescent="0.25">
      <c r="B177" s="35"/>
      <c r="H177" s="37"/>
      <c r="J177" s="37"/>
      <c r="K177" s="37"/>
      <c r="L177" s="37"/>
      <c r="M177" s="37"/>
      <c r="Q177" s="35">
        <f>IFERROR(VLOOKUP($C177,Article!$B:$F,5,0),0)</f>
        <v>0</v>
      </c>
      <c r="R177" s="35">
        <f>IFERROR(VLOOKUP($I177,Article!$B:$F,5,0),0)</f>
        <v>0</v>
      </c>
    </row>
    <row r="178" spans="2:18" x14ac:dyDescent="0.25">
      <c r="B178" s="35"/>
      <c r="H178" s="37"/>
      <c r="J178" s="37"/>
      <c r="K178" s="37"/>
      <c r="L178" s="37"/>
      <c r="M178" s="37"/>
      <c r="Q178" s="35">
        <f>IFERROR(VLOOKUP($C178,Article!$B:$F,5,0),0)</f>
        <v>0</v>
      </c>
      <c r="R178" s="35">
        <f>IFERROR(VLOOKUP($I178,Article!$B:$F,5,0),0)</f>
        <v>0</v>
      </c>
    </row>
    <row r="179" spans="2:18" x14ac:dyDescent="0.25">
      <c r="B179" s="35"/>
      <c r="H179" s="37"/>
      <c r="J179" s="37"/>
      <c r="K179" s="37"/>
      <c r="L179" s="37"/>
      <c r="M179" s="37"/>
      <c r="Q179" s="35">
        <f>IFERROR(VLOOKUP($C179,Article!$B:$F,5,0),0)</f>
        <v>0</v>
      </c>
      <c r="R179" s="35">
        <f>IFERROR(VLOOKUP($I179,Article!$B:$F,5,0),0)</f>
        <v>0</v>
      </c>
    </row>
    <row r="180" spans="2:18" x14ac:dyDescent="0.25">
      <c r="B180" s="35"/>
      <c r="H180" s="37"/>
      <c r="J180" s="37"/>
      <c r="K180" s="37"/>
      <c r="L180" s="37"/>
      <c r="M180" s="37"/>
      <c r="Q180" s="35">
        <f>IFERROR(VLOOKUP($C180,Article!$B:$F,5,0),0)</f>
        <v>0</v>
      </c>
      <c r="R180" s="35">
        <f>IFERROR(VLOOKUP($I180,Article!$B:$F,5,0),0)</f>
        <v>0</v>
      </c>
    </row>
    <row r="181" spans="2:18" x14ac:dyDescent="0.25">
      <c r="B181" s="35"/>
      <c r="H181" s="37"/>
      <c r="J181" s="37"/>
      <c r="K181" s="37"/>
      <c r="L181" s="37"/>
      <c r="M181" s="37"/>
      <c r="Q181" s="35">
        <f>IFERROR(VLOOKUP($C181,Article!$B:$F,5,0),0)</f>
        <v>0</v>
      </c>
      <c r="R181" s="35">
        <f>IFERROR(VLOOKUP($I181,Article!$B:$F,5,0),0)</f>
        <v>0</v>
      </c>
    </row>
    <row r="182" spans="2:18" x14ac:dyDescent="0.25">
      <c r="B182" s="35"/>
      <c r="H182" s="37"/>
      <c r="J182" s="37"/>
      <c r="K182" s="37"/>
      <c r="L182" s="37"/>
      <c r="M182" s="37"/>
      <c r="Q182" s="35">
        <f>IFERROR(VLOOKUP($C182,Article!$B:$F,5,0),0)</f>
        <v>0</v>
      </c>
      <c r="R182" s="35">
        <f>IFERROR(VLOOKUP($I182,Article!$B:$F,5,0),0)</f>
        <v>0</v>
      </c>
    </row>
    <row r="183" spans="2:18" x14ac:dyDescent="0.25">
      <c r="B183" s="35"/>
      <c r="H183" s="37"/>
      <c r="J183" s="37"/>
      <c r="K183" s="37"/>
      <c r="L183" s="37"/>
      <c r="M183" s="37"/>
      <c r="Q183" s="35">
        <f>IFERROR(VLOOKUP($C183,Article!$B:$F,5,0),0)</f>
        <v>0</v>
      </c>
      <c r="R183" s="35">
        <f>IFERROR(VLOOKUP($I183,Article!$B:$F,5,0),0)</f>
        <v>0</v>
      </c>
    </row>
    <row r="184" spans="2:18" x14ac:dyDescent="0.25">
      <c r="B184" s="35"/>
      <c r="H184" s="37"/>
      <c r="J184" s="37"/>
      <c r="K184" s="37"/>
      <c r="L184" s="37"/>
      <c r="M184" s="37"/>
      <c r="Q184" s="35">
        <f>IFERROR(VLOOKUP($C184,Article!$B:$F,5,0),0)</f>
        <v>0</v>
      </c>
      <c r="R184" s="35">
        <f>IFERROR(VLOOKUP($I184,Article!$B:$F,5,0),0)</f>
        <v>0</v>
      </c>
    </row>
    <row r="185" spans="2:18" x14ac:dyDescent="0.25">
      <c r="B185" s="35"/>
      <c r="H185" s="37"/>
      <c r="J185" s="37"/>
      <c r="K185" s="37"/>
      <c r="L185" s="37"/>
      <c r="M185" s="37"/>
      <c r="Q185" s="35">
        <f>IFERROR(VLOOKUP($C185,Article!$B:$F,5,0),0)</f>
        <v>0</v>
      </c>
      <c r="R185" s="35">
        <f>IFERROR(VLOOKUP($I185,Article!$B:$F,5,0),0)</f>
        <v>0</v>
      </c>
    </row>
    <row r="186" spans="2:18" x14ac:dyDescent="0.25">
      <c r="B186" s="35"/>
      <c r="H186" s="37"/>
      <c r="J186" s="37"/>
      <c r="K186" s="37"/>
      <c r="L186" s="37"/>
      <c r="M186" s="37"/>
      <c r="Q186" s="35">
        <f>IFERROR(VLOOKUP($C186,Article!$B:$F,5,0),0)</f>
        <v>0</v>
      </c>
      <c r="R186" s="35">
        <f>IFERROR(VLOOKUP($I186,Article!$B:$F,5,0),0)</f>
        <v>0</v>
      </c>
    </row>
    <row r="187" spans="2:18" x14ac:dyDescent="0.25">
      <c r="B187" s="35"/>
      <c r="H187" s="37"/>
      <c r="J187" s="37"/>
      <c r="K187" s="37"/>
      <c r="L187" s="37"/>
      <c r="M187" s="37"/>
      <c r="Q187" s="35">
        <f>IFERROR(VLOOKUP($C187,Article!$B:$F,5,0),0)</f>
        <v>0</v>
      </c>
      <c r="R187" s="35">
        <f>IFERROR(VLOOKUP($I187,Article!$B:$F,5,0),0)</f>
        <v>0</v>
      </c>
    </row>
    <row r="188" spans="2:18" x14ac:dyDescent="0.25">
      <c r="B188" s="35"/>
      <c r="H188" s="37"/>
      <c r="J188" s="37"/>
      <c r="K188" s="37"/>
      <c r="L188" s="37"/>
      <c r="M188" s="37"/>
      <c r="Q188" s="35">
        <f>IFERROR(VLOOKUP($C188,Article!$B:$F,5,0),0)</f>
        <v>0</v>
      </c>
      <c r="R188" s="35">
        <f>IFERROR(VLOOKUP($I188,Article!$B:$F,5,0),0)</f>
        <v>0</v>
      </c>
    </row>
    <row r="189" spans="2:18" x14ac:dyDescent="0.25">
      <c r="B189" s="35"/>
      <c r="H189" s="37"/>
      <c r="J189" s="37"/>
      <c r="K189" s="37"/>
      <c r="L189" s="37"/>
      <c r="M189" s="37"/>
      <c r="Q189" s="35">
        <f>IFERROR(VLOOKUP($C189,Article!$B:$F,5,0),0)</f>
        <v>0</v>
      </c>
      <c r="R189" s="35">
        <f>IFERROR(VLOOKUP($I189,Article!$B:$F,5,0),0)</f>
        <v>0</v>
      </c>
    </row>
    <row r="190" spans="2:18" x14ac:dyDescent="0.25">
      <c r="B190" s="35"/>
      <c r="H190" s="37"/>
      <c r="J190" s="37"/>
      <c r="K190" s="37"/>
      <c r="L190" s="37"/>
      <c r="M190" s="37"/>
      <c r="Q190" s="35">
        <f>IFERROR(VLOOKUP($C190,Article!$B:$F,5,0),0)</f>
        <v>0</v>
      </c>
      <c r="R190" s="35">
        <f>IFERROR(VLOOKUP($I190,Article!$B:$F,5,0),0)</f>
        <v>0</v>
      </c>
    </row>
    <row r="191" spans="2:18" x14ac:dyDescent="0.25">
      <c r="B191" s="35"/>
      <c r="H191" s="37"/>
      <c r="J191" s="37"/>
      <c r="K191" s="37"/>
      <c r="L191" s="37"/>
      <c r="M191" s="37"/>
      <c r="Q191" s="35">
        <f>IFERROR(VLOOKUP($C191,Article!$B:$F,5,0),0)</f>
        <v>0</v>
      </c>
      <c r="R191" s="35">
        <f>IFERROR(VLOOKUP($I191,Article!$B:$F,5,0),0)</f>
        <v>0</v>
      </c>
    </row>
    <row r="192" spans="2:18" x14ac:dyDescent="0.25">
      <c r="B192" s="35"/>
      <c r="H192" s="37"/>
      <c r="J192" s="37"/>
      <c r="K192" s="37"/>
      <c r="L192" s="37"/>
      <c r="M192" s="37"/>
      <c r="Q192" s="35">
        <f>IFERROR(VLOOKUP($C192,Article!$B:$F,5,0),0)</f>
        <v>0</v>
      </c>
      <c r="R192" s="35">
        <f>IFERROR(VLOOKUP($I192,Article!$B:$F,5,0),0)</f>
        <v>0</v>
      </c>
    </row>
    <row r="193" spans="2:18" x14ac:dyDescent="0.25">
      <c r="B193" s="35"/>
      <c r="H193" s="37"/>
      <c r="J193" s="37"/>
      <c r="K193" s="37"/>
      <c r="L193" s="37"/>
      <c r="M193" s="37"/>
      <c r="Q193" s="35">
        <f>IFERROR(VLOOKUP($C193,Article!$B:$F,5,0),0)</f>
        <v>0</v>
      </c>
      <c r="R193" s="35">
        <f>IFERROR(VLOOKUP($I193,Article!$B:$F,5,0),0)</f>
        <v>0</v>
      </c>
    </row>
    <row r="194" spans="2:18" x14ac:dyDescent="0.25">
      <c r="B194" s="35"/>
      <c r="H194" s="37"/>
      <c r="J194" s="37"/>
      <c r="K194" s="37"/>
      <c r="L194" s="37"/>
      <c r="M194" s="37"/>
      <c r="Q194" s="35">
        <f>IFERROR(VLOOKUP($C194,Article!$B:$F,5,0),0)</f>
        <v>0</v>
      </c>
      <c r="R194" s="35">
        <f>IFERROR(VLOOKUP($I194,Article!$B:$F,5,0),0)</f>
        <v>0</v>
      </c>
    </row>
    <row r="195" spans="2:18" x14ac:dyDescent="0.25">
      <c r="B195" s="35"/>
      <c r="H195" s="37"/>
      <c r="J195" s="37"/>
      <c r="K195" s="37"/>
      <c r="L195" s="37"/>
      <c r="M195" s="37"/>
      <c r="Q195" s="35">
        <f>IFERROR(VLOOKUP($C195,Article!$B:$F,5,0),0)</f>
        <v>0</v>
      </c>
      <c r="R195" s="35">
        <f>IFERROR(VLOOKUP($I195,Article!$B:$F,5,0),0)</f>
        <v>0</v>
      </c>
    </row>
    <row r="196" spans="2:18" x14ac:dyDescent="0.25">
      <c r="B196" s="35"/>
      <c r="H196" s="37"/>
      <c r="J196" s="37"/>
      <c r="K196" s="37"/>
      <c r="L196" s="37"/>
      <c r="M196" s="37"/>
      <c r="Q196" s="35">
        <f>IFERROR(VLOOKUP($C196,Article!$B:$F,5,0),0)</f>
        <v>0</v>
      </c>
      <c r="R196" s="35">
        <f>IFERROR(VLOOKUP($I196,Article!$B:$F,5,0),0)</f>
        <v>0</v>
      </c>
    </row>
    <row r="197" spans="2:18" x14ac:dyDescent="0.25">
      <c r="B197" s="35"/>
      <c r="H197" s="37"/>
      <c r="J197" s="37"/>
      <c r="K197" s="37"/>
      <c r="L197" s="37"/>
      <c r="M197" s="37"/>
      <c r="Q197" s="35">
        <f>IFERROR(VLOOKUP($C197,Article!$B:$F,5,0),0)</f>
        <v>0</v>
      </c>
      <c r="R197" s="35">
        <f>IFERROR(VLOOKUP($I197,Article!$B:$F,5,0),0)</f>
        <v>0</v>
      </c>
    </row>
    <row r="198" spans="2:18" x14ac:dyDescent="0.25">
      <c r="B198" s="35"/>
      <c r="H198" s="37"/>
      <c r="J198" s="37"/>
      <c r="K198" s="37"/>
      <c r="L198" s="37"/>
      <c r="M198" s="37"/>
      <c r="Q198" s="35">
        <f>IFERROR(VLOOKUP($C198,Article!$B:$F,5,0),0)</f>
        <v>0</v>
      </c>
      <c r="R198" s="35">
        <f>IFERROR(VLOOKUP($I198,Article!$B:$F,5,0),0)</f>
        <v>0</v>
      </c>
    </row>
    <row r="199" spans="2:18" x14ac:dyDescent="0.25">
      <c r="B199" s="35"/>
      <c r="H199" s="37"/>
      <c r="J199" s="37"/>
      <c r="K199" s="37"/>
      <c r="L199" s="37"/>
      <c r="M199" s="37"/>
      <c r="Q199" s="35">
        <f>IFERROR(VLOOKUP($C199,Article!$B:$F,5,0),0)</f>
        <v>0</v>
      </c>
      <c r="R199" s="35">
        <f>IFERROR(VLOOKUP($I199,Article!$B:$F,5,0),0)</f>
        <v>0</v>
      </c>
    </row>
    <row r="200" spans="2:18" x14ac:dyDescent="0.25">
      <c r="B200" s="35"/>
      <c r="H200" s="37"/>
      <c r="J200" s="37"/>
      <c r="K200" s="37"/>
      <c r="L200" s="37"/>
      <c r="M200" s="37"/>
      <c r="Q200" s="35">
        <f>IFERROR(VLOOKUP($C200,Article!$B:$F,5,0),0)</f>
        <v>0</v>
      </c>
      <c r="R200" s="35">
        <f>IFERROR(VLOOKUP($I200,Article!$B:$F,5,0),0)</f>
        <v>0</v>
      </c>
    </row>
    <row r="201" spans="2:18" x14ac:dyDescent="0.25">
      <c r="B201" s="35"/>
      <c r="H201" s="37"/>
      <c r="J201" s="37"/>
      <c r="K201" s="37"/>
      <c r="L201" s="37"/>
      <c r="M201" s="37"/>
      <c r="Q201" s="35">
        <f>IFERROR(VLOOKUP($C201,Article!$B:$F,5,0),0)</f>
        <v>0</v>
      </c>
      <c r="R201" s="35">
        <f>IFERROR(VLOOKUP($I201,Article!$B:$F,5,0),0)</f>
        <v>0</v>
      </c>
    </row>
    <row r="202" spans="2:18" x14ac:dyDescent="0.25">
      <c r="B202" s="35"/>
      <c r="H202" s="37"/>
      <c r="J202" s="37"/>
      <c r="K202" s="37"/>
      <c r="L202" s="37"/>
      <c r="M202" s="37"/>
      <c r="Q202" s="35">
        <f>IFERROR(VLOOKUP($C202,Article!$B:$F,5,0),0)</f>
        <v>0</v>
      </c>
      <c r="R202" s="35">
        <f>IFERROR(VLOOKUP($I202,Article!$B:$F,5,0),0)</f>
        <v>0</v>
      </c>
    </row>
    <row r="203" spans="2:18" x14ac:dyDescent="0.25">
      <c r="B203" s="35"/>
      <c r="H203" s="37"/>
      <c r="J203" s="37"/>
      <c r="K203" s="37"/>
      <c r="L203" s="37"/>
      <c r="M203" s="37"/>
      <c r="Q203" s="35">
        <f>IFERROR(VLOOKUP($C203,Article!$B:$F,5,0),0)</f>
        <v>0</v>
      </c>
      <c r="R203" s="35">
        <f>IFERROR(VLOOKUP($I203,Article!$B:$F,5,0),0)</f>
        <v>0</v>
      </c>
    </row>
    <row r="204" spans="2:18" x14ac:dyDescent="0.25">
      <c r="B204" s="35"/>
      <c r="H204" s="37"/>
      <c r="J204" s="37"/>
      <c r="K204" s="37"/>
      <c r="L204" s="37"/>
      <c r="M204" s="37"/>
      <c r="Q204" s="35">
        <f>IFERROR(VLOOKUP($C204,Article!$B:$F,5,0),0)</f>
        <v>0</v>
      </c>
      <c r="R204" s="35">
        <f>IFERROR(VLOOKUP($I204,Article!$B:$F,5,0),0)</f>
        <v>0</v>
      </c>
    </row>
    <row r="205" spans="2:18" x14ac:dyDescent="0.25">
      <c r="B205" s="35"/>
      <c r="H205" s="37"/>
      <c r="J205" s="37"/>
      <c r="K205" s="37"/>
      <c r="L205" s="37"/>
      <c r="M205" s="37"/>
      <c r="Q205" s="35">
        <f>IFERROR(VLOOKUP($C205,Article!$B:$F,5,0),0)</f>
        <v>0</v>
      </c>
      <c r="R205" s="35">
        <f>IFERROR(VLOOKUP($I205,Article!$B:$F,5,0),0)</f>
        <v>0</v>
      </c>
    </row>
    <row r="206" spans="2:18" x14ac:dyDescent="0.25">
      <c r="B206" s="35"/>
      <c r="H206" s="37"/>
      <c r="J206" s="37"/>
      <c r="K206" s="37"/>
      <c r="L206" s="37"/>
      <c r="M206" s="37"/>
      <c r="Q206" s="35">
        <f>IFERROR(VLOOKUP($C206,Article!$B:$F,5,0),0)</f>
        <v>0</v>
      </c>
      <c r="R206" s="35">
        <f>IFERROR(VLOOKUP($I206,Article!$B:$F,5,0),0)</f>
        <v>0</v>
      </c>
    </row>
    <row r="207" spans="2:18" x14ac:dyDescent="0.25">
      <c r="B207" s="35"/>
      <c r="H207" s="37"/>
      <c r="J207" s="37"/>
      <c r="K207" s="37"/>
      <c r="L207" s="37"/>
      <c r="M207" s="37"/>
      <c r="Q207" s="35">
        <f>IFERROR(VLOOKUP($C207,Article!$B:$F,5,0),0)</f>
        <v>0</v>
      </c>
      <c r="R207" s="35">
        <f>IFERROR(VLOOKUP($I207,Article!$B:$F,5,0),0)</f>
        <v>0</v>
      </c>
    </row>
    <row r="208" spans="2:18" x14ac:dyDescent="0.25">
      <c r="B208" s="35"/>
      <c r="H208" s="37"/>
      <c r="J208" s="37"/>
      <c r="K208" s="37"/>
      <c r="L208" s="37"/>
      <c r="M208" s="37"/>
      <c r="Q208" s="35">
        <f>IFERROR(VLOOKUP($C208,Article!$B:$F,5,0),0)</f>
        <v>0</v>
      </c>
      <c r="R208" s="35">
        <f>IFERROR(VLOOKUP($I208,Article!$B:$F,5,0),0)</f>
        <v>0</v>
      </c>
    </row>
    <row r="209" spans="2:18" x14ac:dyDescent="0.25">
      <c r="B209" s="35"/>
      <c r="H209" s="37"/>
      <c r="J209" s="37"/>
      <c r="K209" s="37"/>
      <c r="L209" s="37"/>
      <c r="M209" s="37"/>
      <c r="Q209" s="35">
        <f>IFERROR(VLOOKUP($C209,Article!$B:$F,5,0),0)</f>
        <v>0</v>
      </c>
      <c r="R209" s="35">
        <f>IFERROR(VLOOKUP($I209,Article!$B:$F,5,0),0)</f>
        <v>0</v>
      </c>
    </row>
    <row r="210" spans="2:18" x14ac:dyDescent="0.25">
      <c r="B210" s="35"/>
      <c r="H210" s="37"/>
      <c r="J210" s="37"/>
      <c r="K210" s="37"/>
      <c r="L210" s="37"/>
      <c r="M210" s="37"/>
      <c r="Q210" s="35">
        <f>IFERROR(VLOOKUP($C210,Article!$B:$F,5,0),0)</f>
        <v>0</v>
      </c>
      <c r="R210" s="35">
        <f>IFERROR(VLOOKUP($I210,Article!$B:$F,5,0),0)</f>
        <v>0</v>
      </c>
    </row>
    <row r="211" spans="2:18" x14ac:dyDescent="0.25">
      <c r="B211" s="35"/>
      <c r="H211" s="37"/>
      <c r="J211" s="37"/>
      <c r="K211" s="37"/>
      <c r="L211" s="37"/>
      <c r="M211" s="37"/>
      <c r="Q211" s="35">
        <f>IFERROR(VLOOKUP($C211,Article!$B:$F,5,0),0)</f>
        <v>0</v>
      </c>
      <c r="R211" s="35">
        <f>IFERROR(VLOOKUP($I211,Article!$B:$F,5,0),0)</f>
        <v>0</v>
      </c>
    </row>
    <row r="212" spans="2:18" x14ac:dyDescent="0.25">
      <c r="B212" s="35"/>
      <c r="H212" s="37"/>
      <c r="J212" s="37"/>
      <c r="K212" s="37"/>
      <c r="L212" s="37"/>
      <c r="M212" s="37"/>
      <c r="Q212" s="35">
        <f>IFERROR(VLOOKUP($C212,Article!$B:$F,5,0),0)</f>
        <v>0</v>
      </c>
      <c r="R212" s="35">
        <f>IFERROR(VLOOKUP($I212,Article!$B:$F,5,0),0)</f>
        <v>0</v>
      </c>
    </row>
    <row r="213" spans="2:18" x14ac:dyDescent="0.25">
      <c r="B213" s="35"/>
      <c r="H213" s="37"/>
      <c r="J213" s="37"/>
      <c r="K213" s="37"/>
      <c r="L213" s="37"/>
      <c r="M213" s="37"/>
      <c r="Q213" s="35">
        <f>IFERROR(VLOOKUP($C213,Article!$B:$F,5,0),0)</f>
        <v>0</v>
      </c>
      <c r="R213" s="35">
        <f>IFERROR(VLOOKUP($I213,Article!$B:$F,5,0),0)</f>
        <v>0</v>
      </c>
    </row>
    <row r="214" spans="2:18" x14ac:dyDescent="0.25">
      <c r="B214" s="35"/>
      <c r="H214" s="37"/>
      <c r="J214" s="37"/>
      <c r="K214" s="37"/>
      <c r="L214" s="37"/>
      <c r="M214" s="37"/>
      <c r="Q214" s="35">
        <f>IFERROR(VLOOKUP($C214,Article!$B:$F,5,0),0)</f>
        <v>0</v>
      </c>
      <c r="R214" s="35">
        <f>IFERROR(VLOOKUP($I214,Article!$B:$F,5,0),0)</f>
        <v>0</v>
      </c>
    </row>
    <row r="215" spans="2:18" x14ac:dyDescent="0.25">
      <c r="B215" s="35"/>
      <c r="H215" s="37"/>
      <c r="J215" s="37"/>
      <c r="K215" s="37"/>
      <c r="L215" s="37"/>
      <c r="M215" s="37"/>
      <c r="Q215" s="35">
        <f>IFERROR(VLOOKUP($C215,Article!$B:$F,5,0),0)</f>
        <v>0</v>
      </c>
      <c r="R215" s="35">
        <f>IFERROR(VLOOKUP($I215,Article!$B:$F,5,0),0)</f>
        <v>0</v>
      </c>
    </row>
    <row r="216" spans="2:18" x14ac:dyDescent="0.25">
      <c r="B216" s="35"/>
      <c r="H216" s="37"/>
      <c r="J216" s="37"/>
      <c r="K216" s="37"/>
      <c r="L216" s="37"/>
      <c r="M216" s="37"/>
      <c r="Q216" s="35">
        <f>IFERROR(VLOOKUP($C216,Article!$B:$F,5,0),0)</f>
        <v>0</v>
      </c>
      <c r="R216" s="35">
        <f>IFERROR(VLOOKUP($I216,Article!$B:$F,5,0),0)</f>
        <v>0</v>
      </c>
    </row>
    <row r="217" spans="2:18" x14ac:dyDescent="0.25">
      <c r="B217" s="35"/>
      <c r="H217" s="37"/>
      <c r="J217" s="37"/>
      <c r="K217" s="37"/>
      <c r="L217" s="37"/>
      <c r="M217" s="37"/>
      <c r="Q217" s="35">
        <f>IFERROR(VLOOKUP($C217,Article!$B:$F,5,0),0)</f>
        <v>0</v>
      </c>
      <c r="R217" s="35">
        <f>IFERROR(VLOOKUP($I217,Article!$B:$F,5,0),0)</f>
        <v>0</v>
      </c>
    </row>
    <row r="218" spans="2:18" x14ac:dyDescent="0.25">
      <c r="B218" s="35"/>
      <c r="H218" s="37"/>
      <c r="J218" s="37"/>
      <c r="K218" s="37"/>
      <c r="L218" s="37"/>
      <c r="M218" s="37"/>
      <c r="Q218" s="35">
        <f>IFERROR(VLOOKUP($C218,Article!$B:$F,5,0),0)</f>
        <v>0</v>
      </c>
      <c r="R218" s="35">
        <f>IFERROR(VLOOKUP($I218,Article!$B:$F,5,0),0)</f>
        <v>0</v>
      </c>
    </row>
    <row r="219" spans="2:18" x14ac:dyDescent="0.25">
      <c r="B219" s="35"/>
      <c r="H219" s="37"/>
      <c r="J219" s="37"/>
      <c r="K219" s="37"/>
      <c r="L219" s="37"/>
      <c r="M219" s="37"/>
      <c r="Q219" s="35">
        <f>IFERROR(VLOOKUP($C219,Article!$B:$F,5,0),0)</f>
        <v>0</v>
      </c>
      <c r="R219" s="35">
        <f>IFERROR(VLOOKUP($I219,Article!$B:$F,5,0),0)</f>
        <v>0</v>
      </c>
    </row>
    <row r="220" spans="2:18" x14ac:dyDescent="0.25">
      <c r="B220" s="35"/>
      <c r="H220" s="37"/>
      <c r="J220" s="37"/>
      <c r="K220" s="37"/>
      <c r="L220" s="37"/>
      <c r="M220" s="37"/>
      <c r="Q220" s="35">
        <f>IFERROR(VLOOKUP($C220,Article!$B:$F,5,0),0)</f>
        <v>0</v>
      </c>
      <c r="R220" s="35">
        <f>IFERROR(VLOOKUP($I220,Article!$B:$F,5,0),0)</f>
        <v>0</v>
      </c>
    </row>
    <row r="221" spans="2:18" x14ac:dyDescent="0.25">
      <c r="B221" s="35"/>
      <c r="H221" s="37"/>
      <c r="J221" s="37"/>
      <c r="K221" s="37"/>
      <c r="L221" s="37"/>
      <c r="M221" s="37"/>
      <c r="Q221" s="35">
        <f>IFERROR(VLOOKUP($C221,Article!$B:$F,5,0),0)</f>
        <v>0</v>
      </c>
      <c r="R221" s="35">
        <f>IFERROR(VLOOKUP($I221,Article!$B:$F,5,0),0)</f>
        <v>0</v>
      </c>
    </row>
    <row r="222" spans="2:18" x14ac:dyDescent="0.25">
      <c r="B222" s="35"/>
      <c r="H222" s="37"/>
      <c r="J222" s="37"/>
      <c r="K222" s="37"/>
      <c r="L222" s="37"/>
      <c r="M222" s="37"/>
      <c r="Q222" s="35">
        <f>IFERROR(VLOOKUP($C222,Article!$B:$F,5,0),0)</f>
        <v>0</v>
      </c>
      <c r="R222" s="35">
        <f>IFERROR(VLOOKUP($I222,Article!$B:$F,5,0),0)</f>
        <v>0</v>
      </c>
    </row>
    <row r="223" spans="2:18" x14ac:dyDescent="0.25">
      <c r="B223" s="35"/>
      <c r="H223" s="37"/>
      <c r="J223" s="37"/>
      <c r="K223" s="37"/>
      <c r="L223" s="37"/>
      <c r="M223" s="37"/>
      <c r="Q223" s="35">
        <f>IFERROR(VLOOKUP($C223,Article!$B:$F,5,0),0)</f>
        <v>0</v>
      </c>
      <c r="R223" s="35">
        <f>IFERROR(VLOOKUP($I223,Article!$B:$F,5,0),0)</f>
        <v>0</v>
      </c>
    </row>
    <row r="224" spans="2:18" x14ac:dyDescent="0.25">
      <c r="B224" s="35"/>
      <c r="H224" s="37"/>
      <c r="J224" s="37"/>
      <c r="K224" s="37"/>
      <c r="L224" s="37"/>
      <c r="M224" s="37"/>
      <c r="Q224" s="35">
        <f>IFERROR(VLOOKUP($C224,Article!$B:$F,5,0),0)</f>
        <v>0</v>
      </c>
      <c r="R224" s="35">
        <f>IFERROR(VLOOKUP($I224,Article!$B:$F,5,0),0)</f>
        <v>0</v>
      </c>
    </row>
    <row r="225" spans="2:18" x14ac:dyDescent="0.25">
      <c r="B225" s="35"/>
      <c r="H225" s="37"/>
      <c r="J225" s="37"/>
      <c r="K225" s="37"/>
      <c r="L225" s="37"/>
      <c r="M225" s="37"/>
      <c r="Q225" s="35">
        <f>IFERROR(VLOOKUP($C225,Article!$B:$F,5,0),0)</f>
        <v>0</v>
      </c>
      <c r="R225" s="35">
        <f>IFERROR(VLOOKUP($I225,Article!$B:$F,5,0),0)</f>
        <v>0</v>
      </c>
    </row>
    <row r="226" spans="2:18" x14ac:dyDescent="0.25">
      <c r="B226" s="35"/>
      <c r="H226" s="37"/>
      <c r="J226" s="37"/>
      <c r="K226" s="37"/>
      <c r="L226" s="37"/>
      <c r="M226" s="37"/>
      <c r="Q226" s="35">
        <f>IFERROR(VLOOKUP($C226,Article!$B:$F,5,0),0)</f>
        <v>0</v>
      </c>
      <c r="R226" s="35">
        <f>IFERROR(VLOOKUP($I226,Article!$B:$F,5,0),0)</f>
        <v>0</v>
      </c>
    </row>
    <row r="227" spans="2:18" x14ac:dyDescent="0.25">
      <c r="B227" s="35"/>
      <c r="H227" s="37"/>
      <c r="J227" s="37"/>
      <c r="K227" s="37"/>
      <c r="L227" s="37"/>
      <c r="M227" s="37"/>
      <c r="Q227" s="35">
        <f>IFERROR(VLOOKUP($C227,Article!$B:$F,5,0),0)</f>
        <v>0</v>
      </c>
      <c r="R227" s="35">
        <f>IFERROR(VLOOKUP($I227,Article!$B:$F,5,0),0)</f>
        <v>0</v>
      </c>
    </row>
    <row r="228" spans="2:18" x14ac:dyDescent="0.25">
      <c r="B228" s="35"/>
      <c r="H228" s="37"/>
      <c r="J228" s="37"/>
      <c r="K228" s="37"/>
      <c r="L228" s="37"/>
      <c r="M228" s="37"/>
      <c r="Q228" s="35">
        <f>IFERROR(VLOOKUP($C228,Article!$B:$F,5,0),0)</f>
        <v>0</v>
      </c>
      <c r="R228" s="35">
        <f>IFERROR(VLOOKUP($I228,Article!$B:$F,5,0),0)</f>
        <v>0</v>
      </c>
    </row>
    <row r="229" spans="2:18" x14ac:dyDescent="0.25">
      <c r="B229" s="35"/>
      <c r="H229" s="37"/>
      <c r="J229" s="37"/>
      <c r="K229" s="37"/>
      <c r="L229" s="37"/>
      <c r="M229" s="37"/>
      <c r="Q229" s="35">
        <f>IFERROR(VLOOKUP($C229,Article!$B:$F,5,0),0)</f>
        <v>0</v>
      </c>
      <c r="R229" s="35">
        <f>IFERROR(VLOOKUP($I229,Article!$B:$F,5,0),0)</f>
        <v>0</v>
      </c>
    </row>
    <row r="230" spans="2:18" x14ac:dyDescent="0.25">
      <c r="B230" s="35"/>
      <c r="H230" s="37"/>
      <c r="J230" s="37"/>
      <c r="K230" s="37"/>
      <c r="L230" s="37"/>
      <c r="M230" s="37"/>
      <c r="Q230" s="35">
        <f>IFERROR(VLOOKUP($C230,Article!$B:$F,5,0),0)</f>
        <v>0</v>
      </c>
      <c r="R230" s="35">
        <f>IFERROR(VLOOKUP($I230,Article!$B:$F,5,0),0)</f>
        <v>0</v>
      </c>
    </row>
    <row r="231" spans="2:18" x14ac:dyDescent="0.25">
      <c r="B231" s="35"/>
      <c r="H231" s="37"/>
      <c r="J231" s="37"/>
      <c r="K231" s="37"/>
      <c r="L231" s="37"/>
      <c r="M231" s="37"/>
      <c r="Q231" s="35">
        <f>IFERROR(VLOOKUP($C231,Article!$B:$F,5,0),0)</f>
        <v>0</v>
      </c>
      <c r="R231" s="35">
        <f>IFERROR(VLOOKUP($I231,Article!$B:$F,5,0),0)</f>
        <v>0</v>
      </c>
    </row>
    <row r="232" spans="2:18" x14ac:dyDescent="0.25">
      <c r="B232" s="35"/>
      <c r="H232" s="37"/>
      <c r="J232" s="37"/>
      <c r="K232" s="37"/>
      <c r="L232" s="37"/>
      <c r="M232" s="37"/>
      <c r="Q232" s="35">
        <f>IFERROR(VLOOKUP($C232,Article!$B:$F,5,0),0)</f>
        <v>0</v>
      </c>
      <c r="R232" s="35">
        <f>IFERROR(VLOOKUP($I232,Article!$B:$F,5,0),0)</f>
        <v>0</v>
      </c>
    </row>
    <row r="233" spans="2:18" x14ac:dyDescent="0.25">
      <c r="B233" s="35"/>
      <c r="H233" s="37"/>
      <c r="J233" s="37"/>
      <c r="K233" s="37"/>
      <c r="L233" s="37"/>
      <c r="M233" s="37"/>
      <c r="Q233" s="35">
        <f>IFERROR(VLOOKUP($C233,Article!$B:$F,5,0),0)</f>
        <v>0</v>
      </c>
      <c r="R233" s="35">
        <f>IFERROR(VLOOKUP($I233,Article!$B:$F,5,0),0)</f>
        <v>0</v>
      </c>
    </row>
    <row r="234" spans="2:18" x14ac:dyDescent="0.25">
      <c r="B234" s="35"/>
      <c r="H234" s="37"/>
      <c r="J234" s="37"/>
      <c r="K234" s="37"/>
      <c r="L234" s="37"/>
      <c r="M234" s="37"/>
      <c r="Q234" s="35">
        <f>IFERROR(VLOOKUP($C234,Article!$B:$F,5,0),0)</f>
        <v>0</v>
      </c>
      <c r="R234" s="35">
        <f>IFERROR(VLOOKUP($I234,Article!$B:$F,5,0),0)</f>
        <v>0</v>
      </c>
    </row>
    <row r="235" spans="2:18" x14ac:dyDescent="0.25">
      <c r="B235" s="35"/>
      <c r="H235" s="37"/>
      <c r="J235" s="37"/>
      <c r="K235" s="37"/>
      <c r="L235" s="37"/>
      <c r="M235" s="37"/>
      <c r="Q235" s="35">
        <f>IFERROR(VLOOKUP($C235,Article!$B:$F,5,0),0)</f>
        <v>0</v>
      </c>
      <c r="R235" s="35">
        <f>IFERROR(VLOOKUP($I235,Article!$B:$F,5,0),0)</f>
        <v>0</v>
      </c>
    </row>
    <row r="236" spans="2:18" x14ac:dyDescent="0.25">
      <c r="B236" s="35"/>
      <c r="H236" s="37"/>
      <c r="J236" s="37"/>
      <c r="K236" s="37"/>
      <c r="L236" s="37"/>
      <c r="M236" s="37"/>
      <c r="Q236" s="35">
        <f>IFERROR(VLOOKUP($C236,Article!$B:$F,5,0),0)</f>
        <v>0</v>
      </c>
      <c r="R236" s="35">
        <f>IFERROR(VLOOKUP($I236,Article!$B:$F,5,0),0)</f>
        <v>0</v>
      </c>
    </row>
    <row r="237" spans="2:18" x14ac:dyDescent="0.25">
      <c r="B237" s="35"/>
      <c r="H237" s="37"/>
      <c r="J237" s="37"/>
      <c r="K237" s="37"/>
      <c r="L237" s="37"/>
      <c r="M237" s="37"/>
      <c r="Q237" s="35">
        <f>IFERROR(VLOOKUP($C237,Article!$B:$F,5,0),0)</f>
        <v>0</v>
      </c>
      <c r="R237" s="35">
        <f>IFERROR(VLOOKUP($I237,Article!$B:$F,5,0),0)</f>
        <v>0</v>
      </c>
    </row>
    <row r="238" spans="2:18" x14ac:dyDescent="0.25">
      <c r="B238" s="35"/>
      <c r="H238" s="37"/>
      <c r="J238" s="37"/>
      <c r="K238" s="37"/>
      <c r="L238" s="37"/>
      <c r="M238" s="37"/>
      <c r="Q238" s="35">
        <f>IFERROR(VLOOKUP($C238,Article!$B:$F,5,0),0)</f>
        <v>0</v>
      </c>
      <c r="R238" s="35">
        <f>IFERROR(VLOOKUP($I238,Article!$B:$F,5,0),0)</f>
        <v>0</v>
      </c>
    </row>
    <row r="239" spans="2:18" x14ac:dyDescent="0.25">
      <c r="B239" s="35"/>
      <c r="H239" s="37"/>
      <c r="J239" s="37"/>
      <c r="K239" s="37"/>
      <c r="L239" s="37"/>
      <c r="M239" s="37"/>
      <c r="Q239" s="35">
        <f>IFERROR(VLOOKUP($C239,Article!$B:$F,5,0),0)</f>
        <v>0</v>
      </c>
      <c r="R239" s="35">
        <f>IFERROR(VLOOKUP($I239,Article!$B:$F,5,0),0)</f>
        <v>0</v>
      </c>
    </row>
    <row r="240" spans="2:18" x14ac:dyDescent="0.25">
      <c r="B240" s="35"/>
      <c r="H240" s="37"/>
      <c r="J240" s="37"/>
      <c r="K240" s="37"/>
      <c r="L240" s="37"/>
      <c r="M240" s="37"/>
      <c r="Q240" s="35">
        <f>IFERROR(VLOOKUP($C240,Article!$B:$F,5,0),0)</f>
        <v>0</v>
      </c>
      <c r="R240" s="35">
        <f>IFERROR(VLOOKUP($I240,Article!$B:$F,5,0),0)</f>
        <v>0</v>
      </c>
    </row>
    <row r="241" spans="2:18" x14ac:dyDescent="0.25">
      <c r="B241" s="35"/>
      <c r="H241" s="37"/>
      <c r="J241" s="37"/>
      <c r="K241" s="37"/>
      <c r="L241" s="37"/>
      <c r="M241" s="37"/>
      <c r="Q241" s="35">
        <f>IFERROR(VLOOKUP($C241,Article!$B:$F,5,0),0)</f>
        <v>0</v>
      </c>
      <c r="R241" s="35">
        <f>IFERROR(VLOOKUP($I241,Article!$B:$F,5,0),0)</f>
        <v>0</v>
      </c>
    </row>
    <row r="242" spans="2:18" x14ac:dyDescent="0.25">
      <c r="B242" s="35"/>
      <c r="H242" s="37"/>
      <c r="J242" s="37"/>
      <c r="K242" s="37"/>
      <c r="L242" s="37"/>
      <c r="M242" s="37"/>
      <c r="Q242" s="35">
        <f>IFERROR(VLOOKUP($C242,Article!$B:$F,5,0),0)</f>
        <v>0</v>
      </c>
      <c r="R242" s="35">
        <f>IFERROR(VLOOKUP($I242,Article!$B:$F,5,0),0)</f>
        <v>0</v>
      </c>
    </row>
    <row r="243" spans="2:18" x14ac:dyDescent="0.25">
      <c r="B243" s="35"/>
      <c r="H243" s="37"/>
      <c r="J243" s="37"/>
      <c r="K243" s="37"/>
      <c r="L243" s="37"/>
      <c r="M243" s="37"/>
      <c r="Q243" s="35">
        <f>IFERROR(VLOOKUP($C243,Article!$B:$F,5,0),0)</f>
        <v>0</v>
      </c>
      <c r="R243" s="35">
        <f>IFERROR(VLOOKUP($I243,Article!$B:$F,5,0),0)</f>
        <v>0</v>
      </c>
    </row>
    <row r="244" spans="2:18" x14ac:dyDescent="0.25">
      <c r="B244" s="35"/>
      <c r="H244" s="37"/>
      <c r="J244" s="37"/>
      <c r="K244" s="37"/>
      <c r="L244" s="37"/>
      <c r="M244" s="37"/>
      <c r="Q244" s="35">
        <f>IFERROR(VLOOKUP($C244,Article!$B:$F,5,0),0)</f>
        <v>0</v>
      </c>
      <c r="R244" s="35">
        <f>IFERROR(VLOOKUP($I244,Article!$B:$F,5,0),0)</f>
        <v>0</v>
      </c>
    </row>
    <row r="245" spans="2:18" x14ac:dyDescent="0.25">
      <c r="B245" s="35"/>
      <c r="H245" s="37"/>
      <c r="J245" s="37"/>
      <c r="K245" s="37"/>
      <c r="L245" s="37"/>
      <c r="M245" s="37"/>
      <c r="Q245" s="35">
        <f>IFERROR(VLOOKUP($C245,Article!$B:$F,5,0),0)</f>
        <v>0</v>
      </c>
      <c r="R245" s="35">
        <f>IFERROR(VLOOKUP($I245,Article!$B:$F,5,0),0)</f>
        <v>0</v>
      </c>
    </row>
    <row r="246" spans="2:18" x14ac:dyDescent="0.25">
      <c r="B246" s="35"/>
      <c r="H246" s="37"/>
      <c r="J246" s="37"/>
      <c r="K246" s="37"/>
      <c r="L246" s="37"/>
      <c r="M246" s="37"/>
      <c r="Q246" s="35">
        <f>IFERROR(VLOOKUP($C246,Article!$B:$F,5,0),0)</f>
        <v>0</v>
      </c>
      <c r="R246" s="35">
        <f>IFERROR(VLOOKUP($I246,Article!$B:$F,5,0),0)</f>
        <v>0</v>
      </c>
    </row>
    <row r="247" spans="2:18" x14ac:dyDescent="0.25">
      <c r="B247" s="35"/>
      <c r="H247" s="37"/>
      <c r="J247" s="37"/>
      <c r="K247" s="37"/>
      <c r="L247" s="37"/>
      <c r="M247" s="37"/>
      <c r="Q247" s="35">
        <f>IFERROR(VLOOKUP($C247,Article!$B:$F,5,0),0)</f>
        <v>0</v>
      </c>
      <c r="R247" s="35">
        <f>IFERROR(VLOOKUP($I247,Article!$B:$F,5,0),0)</f>
        <v>0</v>
      </c>
    </row>
    <row r="248" spans="2:18" x14ac:dyDescent="0.25">
      <c r="B248" s="35"/>
      <c r="H248" s="37"/>
      <c r="J248" s="37"/>
      <c r="K248" s="37"/>
      <c r="L248" s="37"/>
      <c r="M248" s="37"/>
      <c r="Q248" s="35">
        <f>IFERROR(VLOOKUP($C248,Article!$B:$F,5,0),0)</f>
        <v>0</v>
      </c>
      <c r="R248" s="35">
        <f>IFERROR(VLOOKUP($I248,Article!$B:$F,5,0),0)</f>
        <v>0</v>
      </c>
    </row>
    <row r="249" spans="2:18" x14ac:dyDescent="0.25">
      <c r="B249" s="35"/>
      <c r="H249" s="37"/>
      <c r="J249" s="37"/>
      <c r="K249" s="37"/>
      <c r="L249" s="37"/>
      <c r="M249" s="37"/>
      <c r="Q249" s="35">
        <f>IFERROR(VLOOKUP($C249,Article!$B:$F,5,0),0)</f>
        <v>0</v>
      </c>
      <c r="R249" s="35">
        <f>IFERROR(VLOOKUP($I249,Article!$B:$F,5,0),0)</f>
        <v>0</v>
      </c>
    </row>
    <row r="250" spans="2:18" x14ac:dyDescent="0.25">
      <c r="B250" s="35"/>
      <c r="H250" s="37"/>
      <c r="J250" s="37"/>
      <c r="K250" s="37"/>
      <c r="L250" s="37"/>
      <c r="M250" s="37"/>
      <c r="Q250" s="35">
        <f>IFERROR(VLOOKUP($C250,Article!$B:$F,5,0),0)</f>
        <v>0</v>
      </c>
      <c r="R250" s="35">
        <f>IFERROR(VLOOKUP($I250,Article!$B:$F,5,0),0)</f>
        <v>0</v>
      </c>
    </row>
    <row r="251" spans="2:18" x14ac:dyDescent="0.25">
      <c r="B251" s="35"/>
      <c r="H251" s="37"/>
      <c r="J251" s="37"/>
      <c r="K251" s="37"/>
      <c r="L251" s="37"/>
      <c r="M251" s="37"/>
      <c r="Q251" s="35">
        <f>IFERROR(VLOOKUP($C251,Article!$B:$F,5,0),0)</f>
        <v>0</v>
      </c>
      <c r="R251" s="35">
        <f>IFERROR(VLOOKUP($I251,Article!$B:$F,5,0),0)</f>
        <v>0</v>
      </c>
    </row>
    <row r="252" spans="2:18" x14ac:dyDescent="0.25">
      <c r="B252" s="35"/>
      <c r="H252" s="37"/>
      <c r="J252" s="37"/>
      <c r="K252" s="37"/>
      <c r="L252" s="37"/>
      <c r="M252" s="37"/>
      <c r="Q252" s="35">
        <f>IFERROR(VLOOKUP($C252,Article!$B:$F,5,0),0)</f>
        <v>0</v>
      </c>
      <c r="R252" s="35">
        <f>IFERROR(VLOOKUP($I252,Article!$B:$F,5,0),0)</f>
        <v>0</v>
      </c>
    </row>
    <row r="253" spans="2:18" x14ac:dyDescent="0.25">
      <c r="B253" s="35"/>
      <c r="H253" s="37"/>
      <c r="J253" s="37"/>
      <c r="K253" s="37"/>
      <c r="L253" s="37"/>
      <c r="M253" s="37"/>
      <c r="Q253" s="35">
        <f>IFERROR(VLOOKUP($C253,Article!$B:$F,5,0),0)</f>
        <v>0</v>
      </c>
      <c r="R253" s="35">
        <f>IFERROR(VLOOKUP($I253,Article!$B:$F,5,0),0)</f>
        <v>0</v>
      </c>
    </row>
    <row r="254" spans="2:18" x14ac:dyDescent="0.25">
      <c r="B254" s="35"/>
      <c r="H254" s="37"/>
      <c r="J254" s="37"/>
      <c r="K254" s="37"/>
      <c r="L254" s="37"/>
      <c r="M254" s="37"/>
      <c r="Q254" s="35">
        <f>IFERROR(VLOOKUP($C254,Article!$B:$F,5,0),0)</f>
        <v>0</v>
      </c>
      <c r="R254" s="35">
        <f>IFERROR(VLOOKUP($I254,Article!$B:$F,5,0),0)</f>
        <v>0</v>
      </c>
    </row>
    <row r="255" spans="2:18" x14ac:dyDescent="0.25">
      <c r="B255" s="35"/>
      <c r="H255" s="37"/>
      <c r="J255" s="37"/>
      <c r="K255" s="37"/>
      <c r="L255" s="37"/>
      <c r="M255" s="37"/>
      <c r="Q255" s="35">
        <f>IFERROR(VLOOKUP($C255,Article!$B:$F,5,0),0)</f>
        <v>0</v>
      </c>
      <c r="R255" s="35">
        <f>IFERROR(VLOOKUP($I255,Article!$B:$F,5,0),0)</f>
        <v>0</v>
      </c>
    </row>
    <row r="256" spans="2:18" x14ac:dyDescent="0.25">
      <c r="B256" s="35"/>
      <c r="H256" s="37"/>
      <c r="J256" s="37"/>
      <c r="K256" s="37"/>
      <c r="L256" s="37"/>
      <c r="M256" s="37"/>
      <c r="Q256" s="35">
        <f>IFERROR(VLOOKUP($C256,Article!$B:$F,5,0),0)</f>
        <v>0</v>
      </c>
      <c r="R256" s="35">
        <f>IFERROR(VLOOKUP($I256,Article!$B:$F,5,0),0)</f>
        <v>0</v>
      </c>
    </row>
    <row r="257" spans="2:18" x14ac:dyDescent="0.25">
      <c r="B257" s="35"/>
      <c r="H257" s="37"/>
      <c r="J257" s="37"/>
      <c r="K257" s="37"/>
      <c r="L257" s="37"/>
      <c r="M257" s="37"/>
      <c r="Q257" s="35">
        <f>IFERROR(VLOOKUP($C257,Article!$B:$F,5,0),0)</f>
        <v>0</v>
      </c>
      <c r="R257" s="35">
        <f>IFERROR(VLOOKUP($I257,Article!$B:$F,5,0),0)</f>
        <v>0</v>
      </c>
    </row>
    <row r="258" spans="2:18" x14ac:dyDescent="0.25">
      <c r="B258" s="35"/>
      <c r="H258" s="37"/>
      <c r="J258" s="37"/>
      <c r="K258" s="37"/>
      <c r="L258" s="37"/>
      <c r="M258" s="37"/>
      <c r="Q258" s="35">
        <f>IFERROR(VLOOKUP($C258,Article!$B:$F,5,0),0)</f>
        <v>0</v>
      </c>
      <c r="R258" s="35">
        <f>IFERROR(VLOOKUP($I258,Article!$B:$F,5,0),0)</f>
        <v>0</v>
      </c>
    </row>
    <row r="259" spans="2:18" x14ac:dyDescent="0.25">
      <c r="B259" s="35"/>
      <c r="H259" s="37"/>
      <c r="J259" s="37"/>
      <c r="K259" s="37"/>
      <c r="L259" s="37"/>
      <c r="M259" s="37"/>
      <c r="Q259" s="35">
        <f>IFERROR(VLOOKUP($C259,Article!$B:$F,5,0),0)</f>
        <v>0</v>
      </c>
      <c r="R259" s="35">
        <f>IFERROR(VLOOKUP($I259,Article!$B:$F,5,0),0)</f>
        <v>0</v>
      </c>
    </row>
    <row r="260" spans="2:18" x14ac:dyDescent="0.25">
      <c r="B260" s="35"/>
      <c r="H260" s="37"/>
      <c r="J260" s="37"/>
      <c r="K260" s="37"/>
      <c r="L260" s="37"/>
      <c r="M260" s="37"/>
      <c r="Q260" s="35">
        <f>IFERROR(VLOOKUP($C260,Article!$B:$F,5,0),0)</f>
        <v>0</v>
      </c>
      <c r="R260" s="35">
        <f>IFERROR(VLOOKUP($I260,Article!$B:$F,5,0),0)</f>
        <v>0</v>
      </c>
    </row>
    <row r="261" spans="2:18" x14ac:dyDescent="0.25">
      <c r="B261" s="35"/>
      <c r="H261" s="37"/>
      <c r="J261" s="37"/>
      <c r="K261" s="37"/>
      <c r="L261" s="37"/>
      <c r="M261" s="37"/>
      <c r="Q261" s="35">
        <f>IFERROR(VLOOKUP($C261,Article!$B:$F,5,0),0)</f>
        <v>0</v>
      </c>
      <c r="R261" s="35">
        <f>IFERROR(VLOOKUP($I261,Article!$B:$F,5,0),0)</f>
        <v>0</v>
      </c>
    </row>
    <row r="262" spans="2:18" x14ac:dyDescent="0.25">
      <c r="B262" s="35"/>
      <c r="H262" s="37"/>
      <c r="J262" s="37"/>
      <c r="K262" s="37"/>
      <c r="L262" s="37"/>
      <c r="M262" s="37"/>
      <c r="Q262" s="35">
        <f>IFERROR(VLOOKUP($C262,Article!$B:$F,5,0),0)</f>
        <v>0</v>
      </c>
      <c r="R262" s="35">
        <f>IFERROR(VLOOKUP($I262,Article!$B:$F,5,0),0)</f>
        <v>0</v>
      </c>
    </row>
    <row r="263" spans="2:18" x14ac:dyDescent="0.25">
      <c r="B263" s="35"/>
      <c r="H263" s="37"/>
      <c r="J263" s="37"/>
      <c r="K263" s="37"/>
      <c r="L263" s="37"/>
      <c r="M263" s="37"/>
      <c r="Q263" s="35">
        <f>IFERROR(VLOOKUP($C263,Article!$B:$F,5,0),0)</f>
        <v>0</v>
      </c>
      <c r="R263" s="35">
        <f>IFERROR(VLOOKUP($I263,Article!$B:$F,5,0),0)</f>
        <v>0</v>
      </c>
    </row>
    <row r="264" spans="2:18" x14ac:dyDescent="0.25">
      <c r="B264" s="35"/>
      <c r="H264" s="37"/>
      <c r="J264" s="37"/>
      <c r="K264" s="37"/>
      <c r="L264" s="37"/>
      <c r="M264" s="37"/>
      <c r="Q264" s="35">
        <f>IFERROR(VLOOKUP($C264,Article!$B:$F,5,0),0)</f>
        <v>0</v>
      </c>
      <c r="R264" s="35">
        <f>IFERROR(VLOOKUP($I264,Article!$B:$F,5,0),0)</f>
        <v>0</v>
      </c>
    </row>
    <row r="265" spans="2:18" x14ac:dyDescent="0.25">
      <c r="B265" s="35"/>
      <c r="H265" s="37"/>
      <c r="J265" s="37"/>
      <c r="K265" s="37"/>
      <c r="L265" s="37"/>
      <c r="M265" s="37"/>
      <c r="Q265" s="35">
        <f>IFERROR(VLOOKUP($C265,Article!$B:$F,5,0),0)</f>
        <v>0</v>
      </c>
      <c r="R265" s="35">
        <f>IFERROR(VLOOKUP($I265,Article!$B:$F,5,0),0)</f>
        <v>0</v>
      </c>
    </row>
    <row r="266" spans="2:18" x14ac:dyDescent="0.25">
      <c r="B266" s="35"/>
      <c r="H266" s="37"/>
      <c r="J266" s="37"/>
      <c r="K266" s="37"/>
      <c r="L266" s="37"/>
      <c r="M266" s="37"/>
      <c r="Q266" s="35">
        <f>IFERROR(VLOOKUP($C266,Article!$B:$F,5,0),0)</f>
        <v>0</v>
      </c>
      <c r="R266" s="35">
        <f>IFERROR(VLOOKUP($I266,Article!$B:$F,5,0),0)</f>
        <v>0</v>
      </c>
    </row>
    <row r="267" spans="2:18" x14ac:dyDescent="0.25">
      <c r="B267" s="35"/>
      <c r="H267" s="37"/>
      <c r="J267" s="37"/>
      <c r="K267" s="37"/>
      <c r="L267" s="37"/>
      <c r="M267" s="37"/>
      <c r="Q267" s="35">
        <f>IFERROR(VLOOKUP($C267,Article!$B:$F,5,0),0)</f>
        <v>0</v>
      </c>
      <c r="R267" s="35">
        <f>IFERROR(VLOOKUP($I267,Article!$B:$F,5,0),0)</f>
        <v>0</v>
      </c>
    </row>
    <row r="268" spans="2:18" x14ac:dyDescent="0.25">
      <c r="B268" s="35"/>
      <c r="H268" s="37"/>
      <c r="J268" s="37"/>
      <c r="K268" s="37"/>
      <c r="L268" s="37"/>
      <c r="M268" s="37"/>
      <c r="Q268" s="35">
        <f>IFERROR(VLOOKUP($C268,Article!$B:$F,5,0),0)</f>
        <v>0</v>
      </c>
      <c r="R268" s="35">
        <f>IFERROR(VLOOKUP($I268,Article!$B:$F,5,0),0)</f>
        <v>0</v>
      </c>
    </row>
    <row r="269" spans="2:18" x14ac:dyDescent="0.25">
      <c r="B269" s="35"/>
      <c r="H269" s="37"/>
      <c r="J269" s="37"/>
      <c r="K269" s="37"/>
      <c r="L269" s="37"/>
      <c r="M269" s="37"/>
      <c r="Q269" s="35">
        <f>IFERROR(VLOOKUP($C269,Article!$B:$F,5,0),0)</f>
        <v>0</v>
      </c>
      <c r="R269" s="35">
        <f>IFERROR(VLOOKUP($I269,Article!$B:$F,5,0),0)</f>
        <v>0</v>
      </c>
    </row>
    <row r="270" spans="2:18" x14ac:dyDescent="0.25">
      <c r="B270" s="35"/>
      <c r="H270" s="37"/>
      <c r="J270" s="37"/>
      <c r="K270" s="37"/>
      <c r="L270" s="37"/>
      <c r="M270" s="37"/>
      <c r="Q270" s="35">
        <f>IFERROR(VLOOKUP($C270,Article!$B:$F,5,0),0)</f>
        <v>0</v>
      </c>
      <c r="R270" s="35">
        <f>IFERROR(VLOOKUP($I270,Article!$B:$F,5,0),0)</f>
        <v>0</v>
      </c>
    </row>
    <row r="271" spans="2:18" x14ac:dyDescent="0.25">
      <c r="B271" s="35"/>
      <c r="H271" s="37"/>
      <c r="J271" s="37"/>
      <c r="K271" s="37"/>
      <c r="L271" s="37"/>
      <c r="M271" s="37"/>
      <c r="Q271" s="35">
        <f>IFERROR(VLOOKUP($C271,Article!$B:$F,5,0),0)</f>
        <v>0</v>
      </c>
      <c r="R271" s="35">
        <f>IFERROR(VLOOKUP($I271,Article!$B:$F,5,0),0)</f>
        <v>0</v>
      </c>
    </row>
    <row r="272" spans="2:18" x14ac:dyDescent="0.25">
      <c r="B272" s="35"/>
      <c r="H272" s="37"/>
      <c r="J272" s="37"/>
      <c r="K272" s="37"/>
      <c r="L272" s="37"/>
      <c r="M272" s="37"/>
      <c r="Q272" s="35">
        <f>IFERROR(VLOOKUP($C272,Article!$B:$F,5,0),0)</f>
        <v>0</v>
      </c>
      <c r="R272" s="35">
        <f>IFERROR(VLOOKUP($I272,Article!$B:$F,5,0),0)</f>
        <v>0</v>
      </c>
    </row>
    <row r="273" spans="2:18" x14ac:dyDescent="0.25">
      <c r="B273" s="35"/>
      <c r="H273" s="37"/>
      <c r="J273" s="37"/>
      <c r="K273" s="37"/>
      <c r="L273" s="37"/>
      <c r="M273" s="37"/>
      <c r="Q273" s="35">
        <f>IFERROR(VLOOKUP($C273,Article!$B:$F,5,0),0)</f>
        <v>0</v>
      </c>
      <c r="R273" s="35">
        <f>IFERROR(VLOOKUP($I273,Article!$B:$F,5,0),0)</f>
        <v>0</v>
      </c>
    </row>
    <row r="274" spans="2:18" x14ac:dyDescent="0.25">
      <c r="B274" s="35"/>
      <c r="H274" s="37"/>
      <c r="J274" s="37"/>
      <c r="K274" s="37"/>
      <c r="L274" s="37"/>
      <c r="M274" s="37"/>
      <c r="Q274" s="35">
        <f>IFERROR(VLOOKUP($C274,Article!$B:$F,5,0),0)</f>
        <v>0</v>
      </c>
      <c r="R274" s="35">
        <f>IFERROR(VLOOKUP($I274,Article!$B:$F,5,0),0)</f>
        <v>0</v>
      </c>
    </row>
    <row r="275" spans="2:18" x14ac:dyDescent="0.25">
      <c r="B275" s="35"/>
      <c r="H275" s="37"/>
      <c r="J275" s="37"/>
      <c r="K275" s="37"/>
      <c r="L275" s="37"/>
      <c r="M275" s="37"/>
      <c r="Q275" s="35">
        <f>IFERROR(VLOOKUP($C275,Article!$B:$F,5,0),0)</f>
        <v>0</v>
      </c>
      <c r="R275" s="35">
        <f>IFERROR(VLOOKUP($I275,Article!$B:$F,5,0),0)</f>
        <v>0</v>
      </c>
    </row>
    <row r="276" spans="2:18" x14ac:dyDescent="0.25">
      <c r="B276" s="35"/>
      <c r="H276" s="37"/>
      <c r="J276" s="37"/>
      <c r="K276" s="37"/>
      <c r="L276" s="37"/>
      <c r="M276" s="37"/>
      <c r="Q276" s="35">
        <f>IFERROR(VLOOKUP($C276,Article!$B:$F,5,0),0)</f>
        <v>0</v>
      </c>
      <c r="R276" s="35">
        <f>IFERROR(VLOOKUP($I276,Article!$B:$F,5,0),0)</f>
        <v>0</v>
      </c>
    </row>
    <row r="277" spans="2:18" x14ac:dyDescent="0.25">
      <c r="B277" s="35"/>
      <c r="H277" s="37"/>
      <c r="J277" s="37"/>
      <c r="K277" s="37"/>
      <c r="L277" s="37"/>
      <c r="M277" s="37"/>
      <c r="Q277" s="35">
        <f>IFERROR(VLOOKUP($C277,Article!$B:$F,5,0),0)</f>
        <v>0</v>
      </c>
      <c r="R277" s="35">
        <f>IFERROR(VLOOKUP($I277,Article!$B:$F,5,0),0)</f>
        <v>0</v>
      </c>
    </row>
    <row r="278" spans="2:18" x14ac:dyDescent="0.25">
      <c r="B278" s="35"/>
      <c r="H278" s="37"/>
      <c r="J278" s="37"/>
      <c r="K278" s="37"/>
      <c r="L278" s="37"/>
      <c r="M278" s="37"/>
      <c r="Q278" s="35">
        <f>IFERROR(VLOOKUP($C278,Article!$B:$F,5,0),0)</f>
        <v>0</v>
      </c>
      <c r="R278" s="35">
        <f>IFERROR(VLOOKUP($I278,Article!$B:$F,5,0),0)</f>
        <v>0</v>
      </c>
    </row>
    <row r="279" spans="2:18" x14ac:dyDescent="0.25">
      <c r="B279" s="35"/>
      <c r="H279" s="37"/>
      <c r="J279" s="37"/>
      <c r="K279" s="37"/>
      <c r="L279" s="37"/>
      <c r="M279" s="37"/>
      <c r="Q279" s="35">
        <f>IFERROR(VLOOKUP($C279,Article!$B:$F,5,0),0)</f>
        <v>0</v>
      </c>
      <c r="R279" s="35">
        <f>IFERROR(VLOOKUP($I279,Article!$B:$F,5,0),0)</f>
        <v>0</v>
      </c>
    </row>
    <row r="280" spans="2:18" x14ac:dyDescent="0.25">
      <c r="B280" s="35"/>
      <c r="H280" s="37"/>
      <c r="J280" s="37"/>
      <c r="K280" s="37"/>
      <c r="L280" s="37"/>
      <c r="M280" s="37"/>
      <c r="Q280" s="35">
        <f>IFERROR(VLOOKUP($C280,Article!$B:$F,5,0),0)</f>
        <v>0</v>
      </c>
      <c r="R280" s="35">
        <f>IFERROR(VLOOKUP($I280,Article!$B:$F,5,0),0)</f>
        <v>0</v>
      </c>
    </row>
    <row r="281" spans="2:18" x14ac:dyDescent="0.25">
      <c r="B281" s="35"/>
      <c r="H281" s="37"/>
      <c r="J281" s="37"/>
      <c r="K281" s="37"/>
      <c r="L281" s="37"/>
      <c r="M281" s="37"/>
      <c r="Q281" s="35">
        <f>IFERROR(VLOOKUP($C281,Article!$B:$F,5,0),0)</f>
        <v>0</v>
      </c>
      <c r="R281" s="35">
        <f>IFERROR(VLOOKUP($I281,Article!$B:$F,5,0),0)</f>
        <v>0</v>
      </c>
    </row>
    <row r="282" spans="2:18" x14ac:dyDescent="0.25">
      <c r="B282" s="35"/>
      <c r="H282" s="37"/>
      <c r="J282" s="37"/>
      <c r="K282" s="37"/>
      <c r="L282" s="37"/>
      <c r="M282" s="37"/>
      <c r="Q282" s="35">
        <f>IFERROR(VLOOKUP($C282,Article!$B:$F,5,0),0)</f>
        <v>0</v>
      </c>
      <c r="R282" s="35">
        <f>IFERROR(VLOOKUP($I282,Article!$B:$F,5,0),0)</f>
        <v>0</v>
      </c>
    </row>
    <row r="283" spans="2:18" x14ac:dyDescent="0.25">
      <c r="B283" s="35"/>
      <c r="H283" s="37"/>
      <c r="J283" s="37"/>
      <c r="K283" s="37"/>
      <c r="L283" s="37"/>
      <c r="M283" s="37"/>
      <c r="Q283" s="35">
        <f>IFERROR(VLOOKUP($C283,Article!$B:$F,5,0),0)</f>
        <v>0</v>
      </c>
      <c r="R283" s="35">
        <f>IFERROR(VLOOKUP($I283,Article!$B:$F,5,0),0)</f>
        <v>0</v>
      </c>
    </row>
    <row r="284" spans="2:18" x14ac:dyDescent="0.25">
      <c r="B284" s="35"/>
      <c r="H284" s="37"/>
      <c r="J284" s="37"/>
      <c r="K284" s="37"/>
      <c r="L284" s="37"/>
      <c r="M284" s="37"/>
      <c r="Q284" s="35">
        <f>IFERROR(VLOOKUP($C284,Article!$B:$F,5,0),0)</f>
        <v>0</v>
      </c>
      <c r="R284" s="35">
        <f>IFERROR(VLOOKUP($I284,Article!$B:$F,5,0),0)</f>
        <v>0</v>
      </c>
    </row>
    <row r="285" spans="2:18" x14ac:dyDescent="0.25">
      <c r="B285" s="35"/>
      <c r="H285" s="37"/>
      <c r="J285" s="37"/>
      <c r="K285" s="37"/>
      <c r="L285" s="37"/>
      <c r="M285" s="37"/>
      <c r="Q285" s="35">
        <f>IFERROR(VLOOKUP($C285,Article!$B:$F,5,0),0)</f>
        <v>0</v>
      </c>
      <c r="R285" s="35">
        <f>IFERROR(VLOOKUP($I285,Article!$B:$F,5,0),0)</f>
        <v>0</v>
      </c>
    </row>
    <row r="286" spans="2:18" x14ac:dyDescent="0.25">
      <c r="B286" s="35"/>
      <c r="H286" s="37"/>
      <c r="J286" s="37"/>
      <c r="K286" s="37"/>
      <c r="L286" s="37"/>
      <c r="M286" s="37"/>
      <c r="Q286" s="35">
        <f>IFERROR(VLOOKUP($C286,Article!$B:$F,5,0),0)</f>
        <v>0</v>
      </c>
      <c r="R286" s="35">
        <f>IFERROR(VLOOKUP($I286,Article!$B:$F,5,0),0)</f>
        <v>0</v>
      </c>
    </row>
    <row r="287" spans="2:18" x14ac:dyDescent="0.25">
      <c r="B287" s="35"/>
      <c r="H287" s="37"/>
      <c r="J287" s="37"/>
      <c r="K287" s="37"/>
      <c r="L287" s="37"/>
      <c r="M287" s="37"/>
      <c r="Q287" s="35">
        <f>IFERROR(VLOOKUP($C287,Article!$B:$F,5,0),0)</f>
        <v>0</v>
      </c>
      <c r="R287" s="35">
        <f>IFERROR(VLOOKUP($I287,Article!$B:$F,5,0),0)</f>
        <v>0</v>
      </c>
    </row>
    <row r="288" spans="2:18" x14ac:dyDescent="0.25">
      <c r="B288" s="35"/>
      <c r="H288" s="37"/>
      <c r="J288" s="37"/>
      <c r="K288" s="37"/>
      <c r="L288" s="37"/>
      <c r="M288" s="37"/>
      <c r="Q288" s="35">
        <f>IFERROR(VLOOKUP($C288,Article!$B:$F,5,0),0)</f>
        <v>0</v>
      </c>
      <c r="R288" s="35">
        <f>IFERROR(VLOOKUP($I288,Article!$B:$F,5,0),0)</f>
        <v>0</v>
      </c>
    </row>
    <row r="289" spans="2:18" x14ac:dyDescent="0.25">
      <c r="B289" s="35"/>
      <c r="H289" s="37"/>
      <c r="J289" s="37"/>
      <c r="K289" s="37"/>
      <c r="L289" s="37"/>
      <c r="M289" s="37"/>
      <c r="Q289" s="35">
        <f>IFERROR(VLOOKUP($C289,Article!$B:$F,5,0),0)</f>
        <v>0</v>
      </c>
      <c r="R289" s="35">
        <f>IFERROR(VLOOKUP($I289,Article!$B:$F,5,0),0)</f>
        <v>0</v>
      </c>
    </row>
    <row r="290" spans="2:18" x14ac:dyDescent="0.25">
      <c r="B290" s="35"/>
      <c r="H290" s="37"/>
      <c r="J290" s="37"/>
      <c r="K290" s="37"/>
      <c r="L290" s="37"/>
      <c r="M290" s="37"/>
      <c r="Q290" s="35">
        <f>IFERROR(VLOOKUP($C290,Article!$B:$F,5,0),0)</f>
        <v>0</v>
      </c>
      <c r="R290" s="35">
        <f>IFERROR(VLOOKUP($I290,Article!$B:$F,5,0),0)</f>
        <v>0</v>
      </c>
    </row>
    <row r="291" spans="2:18" x14ac:dyDescent="0.25">
      <c r="B291" s="35"/>
      <c r="H291" s="37"/>
      <c r="J291" s="37"/>
      <c r="K291" s="37"/>
      <c r="L291" s="37"/>
      <c r="M291" s="37"/>
      <c r="Q291" s="35">
        <f>IFERROR(VLOOKUP($C291,Article!$B:$F,5,0),0)</f>
        <v>0</v>
      </c>
      <c r="R291" s="35">
        <f>IFERROR(VLOOKUP($I291,Article!$B:$F,5,0),0)</f>
        <v>0</v>
      </c>
    </row>
    <row r="292" spans="2:18" x14ac:dyDescent="0.25">
      <c r="B292" s="35"/>
      <c r="H292" s="37"/>
      <c r="J292" s="37"/>
      <c r="K292" s="37"/>
      <c r="L292" s="37"/>
      <c r="M292" s="37"/>
      <c r="Q292" s="35">
        <f>IFERROR(VLOOKUP($C292,Article!$B:$F,5,0),0)</f>
        <v>0</v>
      </c>
      <c r="R292" s="35">
        <f>IFERROR(VLOOKUP($I292,Article!$B:$F,5,0),0)</f>
        <v>0</v>
      </c>
    </row>
    <row r="293" spans="2:18" x14ac:dyDescent="0.25">
      <c r="B293" s="35"/>
      <c r="H293" s="37"/>
      <c r="J293" s="37"/>
      <c r="K293" s="37"/>
      <c r="L293" s="37"/>
      <c r="M293" s="37"/>
      <c r="Q293" s="35">
        <f>IFERROR(VLOOKUP($C293,Article!$B:$F,5,0),0)</f>
        <v>0</v>
      </c>
      <c r="R293" s="35">
        <f>IFERROR(VLOOKUP($I293,Article!$B:$F,5,0),0)</f>
        <v>0</v>
      </c>
    </row>
    <row r="294" spans="2:18" x14ac:dyDescent="0.25">
      <c r="B294" s="35"/>
      <c r="H294" s="37"/>
      <c r="J294" s="37"/>
      <c r="K294" s="37"/>
      <c r="L294" s="37"/>
      <c r="M294" s="37"/>
      <c r="Q294" s="35">
        <f>IFERROR(VLOOKUP($C294,Article!$B:$F,5,0),0)</f>
        <v>0</v>
      </c>
      <c r="R294" s="35">
        <f>IFERROR(VLOOKUP($I294,Article!$B:$F,5,0),0)</f>
        <v>0</v>
      </c>
    </row>
    <row r="295" spans="2:18" x14ac:dyDescent="0.25">
      <c r="B295" s="35"/>
      <c r="H295" s="37"/>
      <c r="J295" s="37"/>
      <c r="K295" s="37"/>
      <c r="L295" s="37"/>
      <c r="M295" s="37"/>
      <c r="Q295" s="35">
        <f>IFERROR(VLOOKUP($C295,Article!$B:$F,5,0),0)</f>
        <v>0</v>
      </c>
      <c r="R295" s="35">
        <f>IFERROR(VLOOKUP($I295,Article!$B:$F,5,0),0)</f>
        <v>0</v>
      </c>
    </row>
    <row r="296" spans="2:18" x14ac:dyDescent="0.25">
      <c r="B296" s="35"/>
      <c r="H296" s="37"/>
      <c r="J296" s="37"/>
      <c r="K296" s="37"/>
      <c r="L296" s="37"/>
      <c r="M296" s="37"/>
      <c r="Q296" s="35">
        <f>IFERROR(VLOOKUP($C296,Article!$B:$F,5,0),0)</f>
        <v>0</v>
      </c>
      <c r="R296" s="35">
        <f>IFERROR(VLOOKUP($I296,Article!$B:$F,5,0),0)</f>
        <v>0</v>
      </c>
    </row>
    <row r="297" spans="2:18" x14ac:dyDescent="0.25">
      <c r="B297" s="35"/>
      <c r="H297" s="37"/>
      <c r="J297" s="37"/>
      <c r="K297" s="37"/>
      <c r="L297" s="37"/>
      <c r="M297" s="37"/>
      <c r="Q297" s="35">
        <f>IFERROR(VLOOKUP($C297,Article!$B:$F,5,0),0)</f>
        <v>0</v>
      </c>
      <c r="R297" s="35">
        <f>IFERROR(VLOOKUP($I297,Article!$B:$F,5,0),0)</f>
        <v>0</v>
      </c>
    </row>
    <row r="298" spans="2:18" x14ac:dyDescent="0.25">
      <c r="B298" s="35"/>
      <c r="H298" s="37"/>
      <c r="J298" s="37"/>
      <c r="K298" s="37"/>
      <c r="L298" s="37"/>
      <c r="M298" s="37"/>
      <c r="Q298" s="35">
        <f>IFERROR(VLOOKUP($C298,Article!$B:$F,5,0),0)</f>
        <v>0</v>
      </c>
      <c r="R298" s="35">
        <f>IFERROR(VLOOKUP($I298,Article!$B:$F,5,0),0)</f>
        <v>0</v>
      </c>
    </row>
    <row r="299" spans="2:18" x14ac:dyDescent="0.25">
      <c r="B299" s="35"/>
      <c r="H299" s="37"/>
      <c r="J299" s="37"/>
      <c r="K299" s="37"/>
      <c r="L299" s="37"/>
      <c r="M299" s="37"/>
      <c r="Q299" s="35">
        <f>IFERROR(VLOOKUP($C299,Article!$B:$F,5,0),0)</f>
        <v>0</v>
      </c>
      <c r="R299" s="35">
        <f>IFERROR(VLOOKUP($I299,Article!$B:$F,5,0),0)</f>
        <v>0</v>
      </c>
    </row>
    <row r="300" spans="2:18" ht="15.75" thickBot="1" x14ac:dyDescent="0.3">
      <c r="B300" s="35"/>
      <c r="H300" s="37"/>
      <c r="J300" s="37"/>
      <c r="K300" s="37"/>
      <c r="L300" s="37"/>
      <c r="M300" s="37"/>
      <c r="Q300" s="35">
        <f>IFERROR(VLOOKUP($C300,Article!$B:$F,5,0),0)</f>
        <v>0</v>
      </c>
      <c r="R300" s="35">
        <f>IFERROR(VLOOKUP($I300,Article!$B:$F,5,0),0)</f>
        <v>0</v>
      </c>
    </row>
    <row r="301" spans="2:18" ht="21.75" thickBot="1" x14ac:dyDescent="0.4">
      <c r="B301" s="84" t="str">
        <f>"Total 1er Trimestre"&amp;" "&amp;$B$2</f>
        <v>Total 1er Trimestre 2017</v>
      </c>
      <c r="C301" s="85"/>
      <c r="D301" s="85"/>
      <c r="E301" s="86"/>
      <c r="F301" s="49">
        <f ca="1">SUMIF($B$4:$F$300,Détail!$E$4,$F$4:$F$300)+SUMIF($B$4:$F$300,Détail!$E$5,$F$4:$F$300)+SUMIF($B$4:$F$300,Détail!$E$6,$F$4:$F$300)+SUMIF($B$4:$F$300,Détail!$E$7,$F$4:$F$300)+SUMIF($B$4:$F$300,Détail!$E$8,$F$4:$F$300)+SUMIF($B$4:$F$300,Détail!$E$9,$F$4:$F$300)</f>
        <v>8</v>
      </c>
      <c r="G301" s="49">
        <f ca="1">SUMIF($B$4:$G$300,Détail!$E$4,$G$4:$G$300)+SUMIF($B$4:$G$300,Détail!$E$5,$G$4:$G$300)+SUMIF($B$4:$G$300,Détail!$E$6,$G$4:$G$300)+SUMIF($B$4:$G$300,Détail!$E$7,$G$4:$G$300)+SUMIF($B$4:$G$300,Détail!$E$8,$G$4:$G$300)+SUMIF($B$4:$G$300,Détail!$E$9,$G$4:$G$300)</f>
        <v>113242</v>
      </c>
      <c r="H301" s="82" t="str">
        <f>"Total 1er Trimestre"&amp;" "&amp;$H$2</f>
        <v>Total 1er Trimestre 2018</v>
      </c>
      <c r="I301" s="83"/>
      <c r="J301" s="83"/>
      <c r="K301" s="83"/>
      <c r="L301" s="48">
        <f ca="1">SUMIF($H$4:$L$300,Détail!$E$4,$L$4:$L$300)+SUMIF($H$4:$L$300,Détail!$E$5,$L$4:$L$300)+SUMIF($H$4:$L$300,Détail!$E$6,$L$4:$L$300)+SUMIF($H$4:$L$300,Détail!$E$7,$L$4:$L$300)+SUMIF($H$4:$L$300,Détail!$E$8,$L$4:$L$300)+SUMIF($H$4:$L$300,Détail!$E$9,$L$4:$L$300)</f>
        <v>0</v>
      </c>
      <c r="M301" s="48">
        <f ca="1">SUMIF($H$4:$M$300,Détail!$E$4,$M$4:$M$300)+SUMIF($H$4:$M$300,Détail!$E$5,$M$4:$M$300)+SUMIF($H$4:$M$300,Détail!$E$6,$M$4:$M$300)+SUMIF($H$4:$M$300,Détail!$E$7,$M$4:$M$300)+SUMIF($H$4:$M$300,Détail!$E$8,$M$4:$M$300)+SUMIF($H$4:$M$300,Détail!$E$9,$M$4:$M$300)</f>
        <v>0</v>
      </c>
    </row>
    <row r="302" spans="2:18" x14ac:dyDescent="0.25">
      <c r="B302" s="51"/>
      <c r="C302" s="45"/>
      <c r="D302" s="45"/>
      <c r="F302" s="45"/>
      <c r="G302" s="45"/>
      <c r="H302" s="51"/>
      <c r="I302" s="45"/>
      <c r="J302" s="45"/>
      <c r="L302" s="45"/>
      <c r="M302" s="45"/>
    </row>
    <row r="303" spans="2:18" x14ac:dyDescent="0.25">
      <c r="B303" s="51"/>
      <c r="C303" s="45"/>
      <c r="D303" s="45"/>
      <c r="F303" s="45"/>
      <c r="G303" s="45"/>
      <c r="H303" s="51"/>
      <c r="I303" s="45"/>
      <c r="J303" s="45"/>
      <c r="L303" s="45"/>
      <c r="M303" s="45"/>
    </row>
    <row r="304" spans="2:18" x14ac:dyDescent="0.25">
      <c r="B304" s="51"/>
      <c r="C304" s="45"/>
      <c r="D304" s="45"/>
      <c r="F304" s="45"/>
      <c r="G304" s="45"/>
      <c r="H304" s="51"/>
      <c r="I304" s="45"/>
      <c r="J304" s="45"/>
      <c r="L304" s="45"/>
      <c r="M304" s="45"/>
    </row>
    <row r="305" spans="2:13" ht="15.75" thickBot="1" x14ac:dyDescent="0.3">
      <c r="B305" s="51"/>
      <c r="C305" s="45"/>
      <c r="D305" s="45"/>
      <c r="F305" s="45"/>
      <c r="G305" s="45"/>
      <c r="H305" s="51"/>
      <c r="I305" s="45"/>
      <c r="J305" s="45"/>
      <c r="L305" s="45"/>
      <c r="M305" s="45"/>
    </row>
    <row r="306" spans="2:13" ht="21.75" thickBot="1" x14ac:dyDescent="0.4">
      <c r="B306" s="84" t="str">
        <f>"Total 2nd Trimestre"&amp;" "&amp;$B$2</f>
        <v>Total 2nd Trimestre 2017</v>
      </c>
      <c r="C306" s="85"/>
      <c r="D306" s="85"/>
      <c r="E306" s="86"/>
      <c r="F306" s="49">
        <f ca="1">SUMIF($B$4:$F$300,Détail!$E$10,$F$4:$F$300)+SUMIF($B$4:$F$300,Détail!$E$11,$F$4:$F$300)+SUMIF($B$4:$F$300,Détail!$E$12,$F$4:$F$300)+SUMIF($B$4:$F$300,Détail!$E$13,$F$4:$F$300)+SUMIF($B$4:$F$300,Détail!$E$14,$F$4:$F$300)+SUMIF($B$4:$F$300,Détail!$E$15,$F$4:$F$300)</f>
        <v>17</v>
      </c>
      <c r="G306" s="49">
        <f ca="1">SUMIF($B$4:$G$300,Détail!$E$10,$G$4:$G$300)+SUMIF($B$4:$G$300,Détail!$E$11,$G$4:$G$300)+SUMIF($B$4:$G$300,Détail!$E$12,$G$4:$G$300)+SUMIF($B$4:$G$300,Détail!$E$13,$G$4:$G$300)+SUMIF($B$4:$G$300,Détail!$E$14,$G$4:$G$300)+SUMIF($B$4:$G$300,Détail!$E$15,$G$4:$G$300)</f>
        <v>156638</v>
      </c>
      <c r="H306" s="82" t="str">
        <f>"Total 2nd Trimestre"&amp;" "&amp;$H$2</f>
        <v>Total 2nd Trimestre 2018</v>
      </c>
      <c r="I306" s="83"/>
      <c r="J306" s="83"/>
      <c r="K306" s="83"/>
      <c r="L306" s="48">
        <f ca="1">SUMIF($H$4:$L$300,Détail!$E$10,$L$4:$L$300)+SUMIF($H$4:$L$300,Détail!$E$11,$L$4:$L$300)+SUMIF($H$4:$L$300,Détail!$E$12,$L$4:$L$300)+SUMIF($H$4:$L$300,Détail!$E$13,$L$4:$L$300)+SUMIF($H$4:$L$300,Détail!$E$14,$L$4:$L$300)+SUMIF($H$4:$L$300,Détail!$E$15,$L$4:$L$300)</f>
        <v>85</v>
      </c>
      <c r="M306" s="48">
        <f ca="1">SUMIF($H$4:$M$300,Détail!$E$10,$M$4:$M$300)+SUMIF($H$4:$M$300,Détail!$E$11,$M$4:$M$300)+SUMIF($H$4:$M$300,Détail!$E$12,$M$4:$M$300)+SUMIF($H$4:$M$300,Détail!$E$13,$M$4:$M$300)+SUMIF($H$4:$M$300,Détail!$E$14,$M$4:$M$300)+SUMIF($H$4:$M$300,Détail!$E$15,$M$4:$M$300)</f>
        <v>85</v>
      </c>
    </row>
    <row r="307" spans="2:13" x14ac:dyDescent="0.25">
      <c r="B307" s="51"/>
      <c r="C307" s="45"/>
      <c r="D307" s="45"/>
      <c r="F307" s="45"/>
      <c r="G307" s="45"/>
      <c r="H307" s="45"/>
      <c r="I307" s="45"/>
      <c r="J307" s="45"/>
      <c r="K307" s="45"/>
      <c r="L307" s="45"/>
      <c r="M307" s="45"/>
    </row>
    <row r="308" spans="2:13" x14ac:dyDescent="0.25">
      <c r="B308" s="51"/>
      <c r="C308" s="45"/>
      <c r="D308" s="45"/>
      <c r="F308" s="45"/>
      <c r="G308" s="45"/>
      <c r="H308" s="45"/>
      <c r="I308" s="45"/>
      <c r="J308" s="45"/>
      <c r="K308" s="45"/>
      <c r="L308" s="45"/>
      <c r="M308" s="45"/>
    </row>
    <row r="309" spans="2:13" x14ac:dyDescent="0.25">
      <c r="B309" s="51"/>
      <c r="C309" s="45"/>
      <c r="D309" s="45"/>
      <c r="F309" s="45"/>
      <c r="G309" s="45"/>
      <c r="H309" s="45"/>
      <c r="I309" s="45"/>
      <c r="J309" s="45"/>
      <c r="K309" s="45"/>
      <c r="L309" s="45"/>
      <c r="M309" s="45"/>
    </row>
    <row r="310" spans="2:13" ht="15.75" thickBot="1" x14ac:dyDescent="0.3">
      <c r="B310" s="51"/>
      <c r="C310" s="45"/>
      <c r="D310" s="45"/>
      <c r="F310" s="45"/>
      <c r="G310" s="45"/>
      <c r="H310" s="45"/>
      <c r="I310" s="45"/>
      <c r="J310" s="45"/>
      <c r="K310" s="45"/>
      <c r="L310" s="45"/>
      <c r="M310" s="45"/>
    </row>
    <row r="311" spans="2:13" ht="21.75" thickBot="1" x14ac:dyDescent="0.4">
      <c r="B311" s="84" t="str">
        <f>"Total"&amp;" "&amp;$B$2</f>
        <v>Total 2017</v>
      </c>
      <c r="C311" s="85"/>
      <c r="D311" s="85"/>
      <c r="E311" s="86"/>
      <c r="F311" s="43">
        <f>SUM(F4:F300)</f>
        <v>25</v>
      </c>
      <c r="G311" s="50">
        <f>SUM(G4:G300)</f>
        <v>269880</v>
      </c>
      <c r="H311" s="82" t="str">
        <f>"Total"&amp;" "&amp;$H$2</f>
        <v>Total 2018</v>
      </c>
      <c r="I311" s="83"/>
      <c r="J311" s="83"/>
      <c r="K311" s="83"/>
      <c r="L311" s="44">
        <f>SUM(L4:L300)</f>
        <v>85</v>
      </c>
      <c r="M311" s="44">
        <f>SUM(M4:M300)</f>
        <v>85</v>
      </c>
    </row>
    <row r="312" spans="2:13" x14ac:dyDescent="0.25">
      <c r="K312" s="36"/>
    </row>
    <row r="313" spans="2:13" x14ac:dyDescent="0.25">
      <c r="K313" s="36"/>
    </row>
    <row r="314" spans="2:13" x14ac:dyDescent="0.25">
      <c r="K314" s="36"/>
    </row>
    <row r="315" spans="2:13" x14ac:dyDescent="0.25">
      <c r="K315" s="36"/>
    </row>
    <row r="316" spans="2:13" x14ac:dyDescent="0.25">
      <c r="K316" s="36"/>
    </row>
    <row r="317" spans="2:13" x14ac:dyDescent="0.25">
      <c r="K317" s="36"/>
    </row>
    <row r="318" spans="2:13" x14ac:dyDescent="0.25">
      <c r="K318" s="36"/>
    </row>
    <row r="319" spans="2:13" x14ac:dyDescent="0.25">
      <c r="K319" s="36"/>
    </row>
    <row r="320" spans="2:13" x14ac:dyDescent="0.25">
      <c r="K320" s="36"/>
    </row>
    <row r="321" spans="11:11" x14ac:dyDescent="0.25">
      <c r="K321" s="36"/>
    </row>
    <row r="322" spans="11:11" x14ac:dyDescent="0.25">
      <c r="K322" s="36"/>
    </row>
    <row r="323" spans="11:11" x14ac:dyDescent="0.25">
      <c r="K323" s="36"/>
    </row>
    <row r="324" spans="11:11" x14ac:dyDescent="0.25">
      <c r="K324" s="36"/>
    </row>
    <row r="325" spans="11:11" x14ac:dyDescent="0.25">
      <c r="K325" s="36"/>
    </row>
    <row r="326" spans="11:11" x14ac:dyDescent="0.25">
      <c r="K326" s="36"/>
    </row>
    <row r="327" spans="11:11" x14ac:dyDescent="0.25">
      <c r="K327" s="36"/>
    </row>
    <row r="328" spans="11:11" x14ac:dyDescent="0.25">
      <c r="K328" s="36"/>
    </row>
    <row r="329" spans="11:11" x14ac:dyDescent="0.25">
      <c r="K329" s="36"/>
    </row>
    <row r="330" spans="11:11" x14ac:dyDescent="0.25">
      <c r="K330" s="36"/>
    </row>
    <row r="331" spans="11:11" x14ac:dyDescent="0.25">
      <c r="K331" s="38"/>
    </row>
    <row r="332" spans="11:11" x14ac:dyDescent="0.25">
      <c r="K332" s="38"/>
    </row>
    <row r="333" spans="11:11" x14ac:dyDescent="0.25">
      <c r="K333" s="38"/>
    </row>
    <row r="334" spans="11:11" x14ac:dyDescent="0.25">
      <c r="K334" s="38"/>
    </row>
    <row r="335" spans="11:11" x14ac:dyDescent="0.25">
      <c r="K335" s="38"/>
    </row>
    <row r="336" spans="11:11" x14ac:dyDescent="0.25">
      <c r="K336" s="38"/>
    </row>
    <row r="337" spans="11:11" x14ac:dyDescent="0.25">
      <c r="K337" s="38"/>
    </row>
    <row r="338" spans="11:11" x14ac:dyDescent="0.25">
      <c r="K338" s="38"/>
    </row>
    <row r="339" spans="11:11" x14ac:dyDescent="0.25">
      <c r="K339" s="38"/>
    </row>
    <row r="340" spans="11:11" x14ac:dyDescent="0.25">
      <c r="K340" s="38"/>
    </row>
    <row r="341" spans="11:11" x14ac:dyDescent="0.25">
      <c r="K341" s="38"/>
    </row>
    <row r="342" spans="11:11" x14ac:dyDescent="0.25">
      <c r="K342" s="38"/>
    </row>
    <row r="343" spans="11:11" x14ac:dyDescent="0.25">
      <c r="K343" s="38"/>
    </row>
    <row r="344" spans="11:11" x14ac:dyDescent="0.25">
      <c r="K344" s="38"/>
    </row>
    <row r="345" spans="11:11" x14ac:dyDescent="0.25">
      <c r="K345" s="38"/>
    </row>
    <row r="346" spans="11:11" x14ac:dyDescent="0.25">
      <c r="K346" s="38"/>
    </row>
    <row r="347" spans="11:11" x14ac:dyDescent="0.25">
      <c r="K347" s="38"/>
    </row>
    <row r="348" spans="11:11" x14ac:dyDescent="0.25">
      <c r="K348" s="38"/>
    </row>
    <row r="349" spans="11:11" x14ac:dyDescent="0.25">
      <c r="K349" s="38"/>
    </row>
    <row r="350" spans="11:11" x14ac:dyDescent="0.25">
      <c r="K350" s="38"/>
    </row>
    <row r="351" spans="11:11" x14ac:dyDescent="0.25">
      <c r="K351" s="38"/>
    </row>
    <row r="352" spans="11:11" x14ac:dyDescent="0.25">
      <c r="K352" s="38"/>
    </row>
    <row r="353" spans="11:11" x14ac:dyDescent="0.25">
      <c r="K353" s="38"/>
    </row>
    <row r="354" spans="11:11" x14ac:dyDescent="0.25">
      <c r="K354" s="38"/>
    </row>
    <row r="355" spans="11:11" x14ac:dyDescent="0.25">
      <c r="K355" s="38"/>
    </row>
    <row r="356" spans="11:11" x14ac:dyDescent="0.25">
      <c r="K356" s="38"/>
    </row>
    <row r="357" spans="11:11" x14ac:dyDescent="0.25">
      <c r="K357" s="38"/>
    </row>
    <row r="358" spans="11:11" x14ac:dyDescent="0.25">
      <c r="K358" s="38"/>
    </row>
    <row r="359" spans="11:11" x14ac:dyDescent="0.25">
      <c r="K359" s="38"/>
    </row>
    <row r="360" spans="11:11" x14ac:dyDescent="0.25">
      <c r="K360" s="38"/>
    </row>
    <row r="361" spans="11:11" x14ac:dyDescent="0.25">
      <c r="K361" s="38"/>
    </row>
    <row r="362" spans="11:11" x14ac:dyDescent="0.25">
      <c r="K362" s="38"/>
    </row>
    <row r="363" spans="11:11" x14ac:dyDescent="0.25">
      <c r="K363" s="38"/>
    </row>
    <row r="364" spans="11:11" x14ac:dyDescent="0.25">
      <c r="K364" s="38"/>
    </row>
    <row r="365" spans="11:11" x14ac:dyDescent="0.25">
      <c r="K365" s="38"/>
    </row>
    <row r="366" spans="11:11" x14ac:dyDescent="0.25">
      <c r="K366" s="38"/>
    </row>
    <row r="367" spans="11:11" x14ac:dyDescent="0.25">
      <c r="K367" s="38"/>
    </row>
    <row r="368" spans="11:11" x14ac:dyDescent="0.25">
      <c r="K368" s="38"/>
    </row>
    <row r="369" spans="11:11" x14ac:dyDescent="0.25">
      <c r="K369" s="38"/>
    </row>
  </sheetData>
  <autoFilter ref="A3:M3">
    <sortState ref="A4:M38">
      <sortCondition ref="B3"/>
    </sortState>
  </autoFilter>
  <mergeCells count="9">
    <mergeCell ref="B1:M1"/>
    <mergeCell ref="H301:K301"/>
    <mergeCell ref="H306:K306"/>
    <mergeCell ref="H311:K311"/>
    <mergeCell ref="B301:E301"/>
    <mergeCell ref="B306:E306"/>
    <mergeCell ref="B311:E311"/>
    <mergeCell ref="B2:G2"/>
    <mergeCell ref="H2:M2"/>
  </mergeCells>
  <conditionalFormatting sqref="C1:C1048576 B4:G300">
    <cfRule type="expression" dxfId="10" priority="6">
      <formula>$Q1="jaune"</formula>
    </cfRule>
    <cfRule type="expression" dxfId="9" priority="7">
      <formula>$Q1="vert"</formula>
    </cfRule>
    <cfRule type="expression" dxfId="8" priority="8">
      <formula>$Q1="azur"</formula>
    </cfRule>
    <cfRule type="expression" dxfId="7" priority="9">
      <formula>$Q1="soleil"</formula>
    </cfRule>
    <cfRule type="expression" dxfId="6" priority="10">
      <formula>$Q1="orange"</formula>
    </cfRule>
    <cfRule type="expression" dxfId="5" priority="11">
      <formula>$Q1="bleu"</formula>
    </cfRule>
  </conditionalFormatting>
  <conditionalFormatting sqref="I1:I1048576 H4:M300">
    <cfRule type="expression" dxfId="4" priority="1">
      <formula>$R1="orange"</formula>
    </cfRule>
    <cfRule type="expression" dxfId="3" priority="2">
      <formula>$R1="bleu"</formula>
    </cfRule>
    <cfRule type="expression" dxfId="2" priority="3">
      <formula>$R1="vert"</formula>
    </cfRule>
    <cfRule type="expression" dxfId="1" priority="4">
      <formula>$R1="azur"</formula>
    </cfRule>
    <cfRule type="expression" dxfId="0" priority="5">
      <formula>$R1="jaune"</formula>
    </cfRule>
  </conditionalFormatting>
  <dataValidations count="2">
    <dataValidation type="list" allowBlank="1" showInputMessage="1" showErrorMessage="1" sqref="J3 D3 B8:B12">
      <formula1>Mois</formula1>
    </dataValidation>
    <dataValidation type="list" allowBlank="1" showInputMessage="1" showErrorMessage="1" sqref="C3 A2 I3">
      <formula1>Client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99"/>
  </sheetPr>
  <dimension ref="A2:K14"/>
  <sheetViews>
    <sheetView workbookViewId="0">
      <selection activeCell="E28" sqref="E28"/>
    </sheetView>
  </sheetViews>
  <sheetFormatPr baseColWidth="10" defaultRowHeight="15" x14ac:dyDescent="0.25"/>
  <cols>
    <col min="1" max="1" width="18.28515625" customWidth="1"/>
    <col min="2" max="3" width="15.42578125" customWidth="1"/>
    <col min="4" max="10" width="15.42578125" bestFit="1" customWidth="1"/>
    <col min="11" max="11" width="12.5703125" bestFit="1" customWidth="1"/>
    <col min="12" max="12" width="15.42578125" bestFit="1" customWidth="1"/>
    <col min="13" max="14" width="12.5703125" customWidth="1"/>
    <col min="15" max="15" width="12.5703125" bestFit="1" customWidth="1"/>
    <col min="16" max="16" width="20.28515625" bestFit="1" customWidth="1"/>
    <col min="17" max="17" width="23.28515625" bestFit="1" customWidth="1"/>
    <col min="18" max="18" width="20.28515625" bestFit="1" customWidth="1"/>
    <col min="19" max="19" width="23.28515625" bestFit="1" customWidth="1"/>
    <col min="20" max="20" width="20.28515625" bestFit="1" customWidth="1"/>
    <col min="21" max="21" width="23.28515625" bestFit="1" customWidth="1"/>
    <col min="22" max="22" width="20.28515625" bestFit="1" customWidth="1"/>
    <col min="23" max="23" width="23.28515625" bestFit="1" customWidth="1"/>
    <col min="24" max="24" width="25.28515625" bestFit="1" customWidth="1"/>
    <col min="25" max="25" width="28.28515625" bestFit="1" customWidth="1"/>
  </cols>
  <sheetData>
    <row r="2" spans="1:11" x14ac:dyDescent="0.25">
      <c r="A2" s="26" t="s">
        <v>0</v>
      </c>
      <c r="B2" s="74">
        <v>2017</v>
      </c>
    </row>
    <row r="3" spans="1:11" x14ac:dyDescent="0.25">
      <c r="A3" s="26" t="s">
        <v>25</v>
      </c>
      <c r="B3" t="s">
        <v>60</v>
      </c>
    </row>
    <row r="5" spans="1:11" x14ac:dyDescent="0.25">
      <c r="A5" s="26" t="s">
        <v>119</v>
      </c>
      <c r="B5" s="26" t="s">
        <v>2</v>
      </c>
    </row>
    <row r="6" spans="1:11" x14ac:dyDescent="0.25">
      <c r="A6" s="26" t="s">
        <v>1</v>
      </c>
      <c r="B6" t="s">
        <v>13</v>
      </c>
      <c r="C6" t="s">
        <v>12</v>
      </c>
      <c r="D6" t="s">
        <v>10</v>
      </c>
      <c r="E6" t="s">
        <v>11</v>
      </c>
      <c r="F6" t="s">
        <v>15</v>
      </c>
      <c r="G6" t="s">
        <v>7</v>
      </c>
      <c r="H6" t="s">
        <v>8</v>
      </c>
      <c r="I6" t="s">
        <v>14</v>
      </c>
      <c r="J6" t="s">
        <v>9</v>
      </c>
      <c r="K6" t="s">
        <v>61</v>
      </c>
    </row>
    <row r="7" spans="1:11" x14ac:dyDescent="0.25">
      <c r="A7" t="s">
        <v>139</v>
      </c>
      <c r="B7" s="27">
        <v>0</v>
      </c>
      <c r="C7" s="27">
        <v>0</v>
      </c>
      <c r="D7" s="27">
        <v>0</v>
      </c>
      <c r="E7" s="27">
        <v>0</v>
      </c>
      <c r="F7" s="27">
        <v>0</v>
      </c>
      <c r="G7" s="27">
        <v>0.99993637231286647</v>
      </c>
      <c r="H7" s="27">
        <v>0</v>
      </c>
      <c r="I7" s="27">
        <v>0.9999030420555084</v>
      </c>
      <c r="J7" s="27">
        <v>0</v>
      </c>
      <c r="K7" s="27">
        <v>0.99992728234283068</v>
      </c>
    </row>
    <row r="8" spans="1:11" x14ac:dyDescent="0.25">
      <c r="A8" t="s">
        <v>140</v>
      </c>
      <c r="B8" s="27">
        <v>0</v>
      </c>
      <c r="C8" s="27">
        <v>0</v>
      </c>
      <c r="D8" s="27">
        <v>0</v>
      </c>
      <c r="E8" s="27">
        <v>0.99993676289246525</v>
      </c>
      <c r="F8" s="27">
        <v>0.99956812783416105</v>
      </c>
      <c r="G8" s="27">
        <v>0</v>
      </c>
      <c r="H8" s="27">
        <v>0</v>
      </c>
      <c r="I8" s="27">
        <v>0</v>
      </c>
      <c r="J8" s="27">
        <v>0</v>
      </c>
      <c r="K8" s="27">
        <v>0.99975017175691716</v>
      </c>
    </row>
    <row r="9" spans="1:11" x14ac:dyDescent="0.25">
      <c r="A9" t="s">
        <v>141</v>
      </c>
      <c r="B9" s="27">
        <v>0</v>
      </c>
      <c r="C9" s="27">
        <v>0.99987420592490095</v>
      </c>
      <c r="D9" s="27">
        <v>0</v>
      </c>
      <c r="E9" s="27">
        <v>0</v>
      </c>
      <c r="F9" s="27">
        <v>0</v>
      </c>
      <c r="G9" s="27">
        <v>0</v>
      </c>
      <c r="H9" s="27">
        <v>0.99797979797979797</v>
      </c>
      <c r="I9" s="27">
        <v>0</v>
      </c>
      <c r="J9" s="27">
        <v>0.99975223620898879</v>
      </c>
      <c r="K9" s="27">
        <v>0.99965648610113789</v>
      </c>
    </row>
    <row r="10" spans="1:11" x14ac:dyDescent="0.25">
      <c r="A10" t="s">
        <v>142</v>
      </c>
      <c r="B10" s="27">
        <v>0.99992935483301248</v>
      </c>
      <c r="C10" s="27">
        <v>0</v>
      </c>
      <c r="D10" s="27">
        <v>0</v>
      </c>
      <c r="E10" s="27">
        <v>0</v>
      </c>
      <c r="F10" s="27">
        <v>0</v>
      </c>
      <c r="G10" s="27">
        <v>0.99994253974334424</v>
      </c>
      <c r="H10" s="27">
        <v>0</v>
      </c>
      <c r="I10" s="27">
        <v>0</v>
      </c>
      <c r="J10" s="27">
        <v>0.99997476452144074</v>
      </c>
      <c r="K10" s="27">
        <v>0.99995740228937136</v>
      </c>
    </row>
    <row r="11" spans="1:11" x14ac:dyDescent="0.25">
      <c r="A11" t="s">
        <v>143</v>
      </c>
      <c r="B11" s="27">
        <v>0</v>
      </c>
      <c r="C11" s="27">
        <v>0</v>
      </c>
      <c r="D11" s="27">
        <v>0</v>
      </c>
      <c r="E11" s="27">
        <v>0</v>
      </c>
      <c r="F11" s="27">
        <v>0</v>
      </c>
      <c r="G11" s="27">
        <v>0.98268792710706154</v>
      </c>
      <c r="H11" s="27">
        <v>0</v>
      </c>
      <c r="I11" s="27">
        <v>0</v>
      </c>
      <c r="J11" s="27">
        <v>0.99983858423701699</v>
      </c>
      <c r="K11" s="27">
        <v>0.99880061210141036</v>
      </c>
    </row>
    <row r="12" spans="1:11" x14ac:dyDescent="0.25">
      <c r="A12" t="s">
        <v>144</v>
      </c>
      <c r="B12" s="27">
        <v>0</v>
      </c>
      <c r="C12" s="27">
        <v>0</v>
      </c>
      <c r="D12" s="27">
        <v>0.99756637796393577</v>
      </c>
      <c r="E12" s="27">
        <v>0</v>
      </c>
      <c r="F12" s="27">
        <v>0</v>
      </c>
      <c r="G12" s="27">
        <v>0.99992935483301248</v>
      </c>
      <c r="H12" s="27">
        <v>0.99976531330673546</v>
      </c>
      <c r="I12" s="27">
        <v>0</v>
      </c>
      <c r="J12" s="27">
        <v>0</v>
      </c>
      <c r="K12" s="27">
        <v>0.99825218226956036</v>
      </c>
    </row>
    <row r="13" spans="1:11" x14ac:dyDescent="0.25">
      <c r="A13" t="s">
        <v>145</v>
      </c>
      <c r="B13" s="27">
        <v>0</v>
      </c>
      <c r="C13" s="27">
        <v>0</v>
      </c>
      <c r="D13" s="27">
        <v>0.99962662249497636</v>
      </c>
      <c r="E13" s="27">
        <v>0</v>
      </c>
      <c r="F13" s="27">
        <v>0</v>
      </c>
      <c r="G13" s="27">
        <v>0.99977901598977159</v>
      </c>
      <c r="H13" s="27">
        <v>0</v>
      </c>
      <c r="I13" s="27">
        <v>0</v>
      </c>
      <c r="J13" s="27">
        <v>0</v>
      </c>
      <c r="K13" s="27">
        <v>0.99972299583745095</v>
      </c>
    </row>
    <row r="14" spans="1:11" x14ac:dyDescent="0.25">
      <c r="A14" t="s">
        <v>61</v>
      </c>
      <c r="B14" s="27">
        <v>0.99992935483301248</v>
      </c>
      <c r="C14" s="27">
        <v>0.99987420592490095</v>
      </c>
      <c r="D14" s="27">
        <v>0.99817400601456796</v>
      </c>
      <c r="E14" s="27">
        <v>0.99993676289246525</v>
      </c>
      <c r="F14" s="27">
        <v>0.99956812783416105</v>
      </c>
      <c r="G14" s="27">
        <v>0.99948611728091641</v>
      </c>
      <c r="H14" s="27">
        <v>0.99889151861949133</v>
      </c>
      <c r="I14" s="27">
        <v>0.9999030420555084</v>
      </c>
      <c r="J14" s="27">
        <v>0.99985181719746097</v>
      </c>
      <c r="K14" s="27">
        <v>0.99942926808331622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J31"/>
  <sheetViews>
    <sheetView workbookViewId="0">
      <selection activeCell="F27" sqref="F27"/>
    </sheetView>
  </sheetViews>
  <sheetFormatPr baseColWidth="10" defaultRowHeight="15" x14ac:dyDescent="0.25"/>
  <cols>
    <col min="1" max="1" width="15.42578125" bestFit="1" customWidth="1"/>
    <col min="2" max="2" width="32.28515625" bestFit="1" customWidth="1"/>
    <col min="3" max="3" width="17.140625" bestFit="1" customWidth="1"/>
    <col min="8" max="8" width="15.7109375" bestFit="1" customWidth="1"/>
    <col min="9" max="9" width="37" bestFit="1" customWidth="1"/>
    <col min="10" max="10" width="22" bestFit="1" customWidth="1"/>
    <col min="11" max="11" width="37" bestFit="1" customWidth="1"/>
    <col min="255" max="255" width="15.42578125" bestFit="1" customWidth="1"/>
    <col min="256" max="256" width="32.28515625" bestFit="1" customWidth="1"/>
    <col min="511" max="511" width="15.42578125" bestFit="1" customWidth="1"/>
    <col min="512" max="512" width="32.28515625" bestFit="1" customWidth="1"/>
    <col min="767" max="767" width="15.42578125" bestFit="1" customWidth="1"/>
    <col min="768" max="768" width="32.28515625" bestFit="1" customWidth="1"/>
    <col min="1023" max="1023" width="15.42578125" bestFit="1" customWidth="1"/>
    <col min="1024" max="1024" width="32.28515625" bestFit="1" customWidth="1"/>
    <col min="1279" max="1279" width="15.42578125" bestFit="1" customWidth="1"/>
    <col min="1280" max="1280" width="32.28515625" bestFit="1" customWidth="1"/>
    <col min="1535" max="1535" width="15.42578125" bestFit="1" customWidth="1"/>
    <col min="1536" max="1536" width="32.28515625" bestFit="1" customWidth="1"/>
    <col min="1791" max="1791" width="15.42578125" bestFit="1" customWidth="1"/>
    <col min="1792" max="1792" width="32.28515625" bestFit="1" customWidth="1"/>
    <col min="2047" max="2047" width="15.42578125" bestFit="1" customWidth="1"/>
    <col min="2048" max="2048" width="32.28515625" bestFit="1" customWidth="1"/>
    <col min="2303" max="2303" width="15.42578125" bestFit="1" customWidth="1"/>
    <col min="2304" max="2304" width="32.28515625" bestFit="1" customWidth="1"/>
    <col min="2559" max="2559" width="15.42578125" bestFit="1" customWidth="1"/>
    <col min="2560" max="2560" width="32.28515625" bestFit="1" customWidth="1"/>
    <col min="2815" max="2815" width="15.42578125" bestFit="1" customWidth="1"/>
    <col min="2816" max="2816" width="32.28515625" bestFit="1" customWidth="1"/>
    <col min="3071" max="3071" width="15.42578125" bestFit="1" customWidth="1"/>
    <col min="3072" max="3072" width="32.28515625" bestFit="1" customWidth="1"/>
    <col min="3327" max="3327" width="15.42578125" bestFit="1" customWidth="1"/>
    <col min="3328" max="3328" width="32.28515625" bestFit="1" customWidth="1"/>
    <col min="3583" max="3583" width="15.42578125" bestFit="1" customWidth="1"/>
    <col min="3584" max="3584" width="32.28515625" bestFit="1" customWidth="1"/>
    <col min="3839" max="3839" width="15.42578125" bestFit="1" customWidth="1"/>
    <col min="3840" max="3840" width="32.28515625" bestFit="1" customWidth="1"/>
    <col min="4095" max="4095" width="15.42578125" bestFit="1" customWidth="1"/>
    <col min="4096" max="4096" width="32.28515625" bestFit="1" customWidth="1"/>
    <col min="4351" max="4351" width="15.42578125" bestFit="1" customWidth="1"/>
    <col min="4352" max="4352" width="32.28515625" bestFit="1" customWidth="1"/>
    <col min="4607" max="4607" width="15.42578125" bestFit="1" customWidth="1"/>
    <col min="4608" max="4608" width="32.28515625" bestFit="1" customWidth="1"/>
    <col min="4863" max="4863" width="15.42578125" bestFit="1" customWidth="1"/>
    <col min="4864" max="4864" width="32.28515625" bestFit="1" customWidth="1"/>
    <col min="5119" max="5119" width="15.42578125" bestFit="1" customWidth="1"/>
    <col min="5120" max="5120" width="32.28515625" bestFit="1" customWidth="1"/>
    <col min="5375" max="5375" width="15.42578125" bestFit="1" customWidth="1"/>
    <col min="5376" max="5376" width="32.28515625" bestFit="1" customWidth="1"/>
    <col min="5631" max="5631" width="15.42578125" bestFit="1" customWidth="1"/>
    <col min="5632" max="5632" width="32.28515625" bestFit="1" customWidth="1"/>
    <col min="5887" max="5887" width="15.42578125" bestFit="1" customWidth="1"/>
    <col min="5888" max="5888" width="32.28515625" bestFit="1" customWidth="1"/>
    <col min="6143" max="6143" width="15.42578125" bestFit="1" customWidth="1"/>
    <col min="6144" max="6144" width="32.28515625" bestFit="1" customWidth="1"/>
    <col min="6399" max="6399" width="15.42578125" bestFit="1" customWidth="1"/>
    <col min="6400" max="6400" width="32.28515625" bestFit="1" customWidth="1"/>
    <col min="6655" max="6655" width="15.42578125" bestFit="1" customWidth="1"/>
    <col min="6656" max="6656" width="32.28515625" bestFit="1" customWidth="1"/>
    <col min="6911" max="6911" width="15.42578125" bestFit="1" customWidth="1"/>
    <col min="6912" max="6912" width="32.28515625" bestFit="1" customWidth="1"/>
    <col min="7167" max="7167" width="15.42578125" bestFit="1" customWidth="1"/>
    <col min="7168" max="7168" width="32.28515625" bestFit="1" customWidth="1"/>
    <col min="7423" max="7423" width="15.42578125" bestFit="1" customWidth="1"/>
    <col min="7424" max="7424" width="32.28515625" bestFit="1" customWidth="1"/>
    <col min="7679" max="7679" width="15.42578125" bestFit="1" customWidth="1"/>
    <col min="7680" max="7680" width="32.28515625" bestFit="1" customWidth="1"/>
    <col min="7935" max="7935" width="15.42578125" bestFit="1" customWidth="1"/>
    <col min="7936" max="7936" width="32.28515625" bestFit="1" customWidth="1"/>
    <col min="8191" max="8191" width="15.42578125" bestFit="1" customWidth="1"/>
    <col min="8192" max="8192" width="32.28515625" bestFit="1" customWidth="1"/>
    <col min="8447" max="8447" width="15.42578125" bestFit="1" customWidth="1"/>
    <col min="8448" max="8448" width="32.28515625" bestFit="1" customWidth="1"/>
    <col min="8703" max="8703" width="15.42578125" bestFit="1" customWidth="1"/>
    <col min="8704" max="8704" width="32.28515625" bestFit="1" customWidth="1"/>
    <col min="8959" max="8959" width="15.42578125" bestFit="1" customWidth="1"/>
    <col min="8960" max="8960" width="32.28515625" bestFit="1" customWidth="1"/>
    <col min="9215" max="9215" width="15.42578125" bestFit="1" customWidth="1"/>
    <col min="9216" max="9216" width="32.28515625" bestFit="1" customWidth="1"/>
    <col min="9471" max="9471" width="15.42578125" bestFit="1" customWidth="1"/>
    <col min="9472" max="9472" width="32.28515625" bestFit="1" customWidth="1"/>
    <col min="9727" max="9727" width="15.42578125" bestFit="1" customWidth="1"/>
    <col min="9728" max="9728" width="32.28515625" bestFit="1" customWidth="1"/>
    <col min="9983" max="9983" width="15.42578125" bestFit="1" customWidth="1"/>
    <col min="9984" max="9984" width="32.28515625" bestFit="1" customWidth="1"/>
    <col min="10239" max="10239" width="15.42578125" bestFit="1" customWidth="1"/>
    <col min="10240" max="10240" width="32.28515625" bestFit="1" customWidth="1"/>
    <col min="10495" max="10495" width="15.42578125" bestFit="1" customWidth="1"/>
    <col min="10496" max="10496" width="32.28515625" bestFit="1" customWidth="1"/>
    <col min="10751" max="10751" width="15.42578125" bestFit="1" customWidth="1"/>
    <col min="10752" max="10752" width="32.28515625" bestFit="1" customWidth="1"/>
    <col min="11007" max="11007" width="15.42578125" bestFit="1" customWidth="1"/>
    <col min="11008" max="11008" width="32.28515625" bestFit="1" customWidth="1"/>
    <col min="11263" max="11263" width="15.42578125" bestFit="1" customWidth="1"/>
    <col min="11264" max="11264" width="32.28515625" bestFit="1" customWidth="1"/>
    <col min="11519" max="11519" width="15.42578125" bestFit="1" customWidth="1"/>
    <col min="11520" max="11520" width="32.28515625" bestFit="1" customWidth="1"/>
    <col min="11775" max="11775" width="15.42578125" bestFit="1" customWidth="1"/>
    <col min="11776" max="11776" width="32.28515625" bestFit="1" customWidth="1"/>
    <col min="12031" max="12031" width="15.42578125" bestFit="1" customWidth="1"/>
    <col min="12032" max="12032" width="32.28515625" bestFit="1" customWidth="1"/>
    <col min="12287" max="12287" width="15.42578125" bestFit="1" customWidth="1"/>
    <col min="12288" max="12288" width="32.28515625" bestFit="1" customWidth="1"/>
    <col min="12543" max="12543" width="15.42578125" bestFit="1" customWidth="1"/>
    <col min="12544" max="12544" width="32.28515625" bestFit="1" customWidth="1"/>
    <col min="12799" max="12799" width="15.42578125" bestFit="1" customWidth="1"/>
    <col min="12800" max="12800" width="32.28515625" bestFit="1" customWidth="1"/>
    <col min="13055" max="13055" width="15.42578125" bestFit="1" customWidth="1"/>
    <col min="13056" max="13056" width="32.28515625" bestFit="1" customWidth="1"/>
    <col min="13311" max="13311" width="15.42578125" bestFit="1" customWidth="1"/>
    <col min="13312" max="13312" width="32.28515625" bestFit="1" customWidth="1"/>
    <col min="13567" max="13567" width="15.42578125" bestFit="1" customWidth="1"/>
    <col min="13568" max="13568" width="32.28515625" bestFit="1" customWidth="1"/>
    <col min="13823" max="13823" width="15.42578125" bestFit="1" customWidth="1"/>
    <col min="13824" max="13824" width="32.28515625" bestFit="1" customWidth="1"/>
    <col min="14079" max="14079" width="15.42578125" bestFit="1" customWidth="1"/>
    <col min="14080" max="14080" width="32.28515625" bestFit="1" customWidth="1"/>
    <col min="14335" max="14335" width="15.42578125" bestFit="1" customWidth="1"/>
    <col min="14336" max="14336" width="32.28515625" bestFit="1" customWidth="1"/>
    <col min="14591" max="14591" width="15.42578125" bestFit="1" customWidth="1"/>
    <col min="14592" max="14592" width="32.28515625" bestFit="1" customWidth="1"/>
    <col min="14847" max="14847" width="15.42578125" bestFit="1" customWidth="1"/>
    <col min="14848" max="14848" width="32.28515625" bestFit="1" customWidth="1"/>
    <col min="15103" max="15103" width="15.42578125" bestFit="1" customWidth="1"/>
    <col min="15104" max="15104" width="32.28515625" bestFit="1" customWidth="1"/>
    <col min="15359" max="15359" width="15.42578125" bestFit="1" customWidth="1"/>
    <col min="15360" max="15360" width="32.28515625" bestFit="1" customWidth="1"/>
    <col min="15615" max="15615" width="15.42578125" bestFit="1" customWidth="1"/>
    <col min="15616" max="15616" width="32.28515625" bestFit="1" customWidth="1"/>
    <col min="15871" max="15871" width="15.42578125" bestFit="1" customWidth="1"/>
    <col min="15872" max="15872" width="32.28515625" bestFit="1" customWidth="1"/>
    <col min="16127" max="16127" width="15.42578125" bestFit="1" customWidth="1"/>
    <col min="16128" max="16128" width="32.28515625" bestFit="1" customWidth="1"/>
  </cols>
  <sheetData>
    <row r="3" spans="1:10" x14ac:dyDescent="0.25">
      <c r="A3" t="s">
        <v>18</v>
      </c>
      <c r="C3" t="s">
        <v>19</v>
      </c>
      <c r="E3" t="s">
        <v>20</v>
      </c>
      <c r="F3" t="s">
        <v>46</v>
      </c>
      <c r="H3" t="s">
        <v>31</v>
      </c>
      <c r="I3" s="65" t="s">
        <v>114</v>
      </c>
      <c r="J3" s="65" t="s">
        <v>1</v>
      </c>
    </row>
    <row r="4" spans="1:10" x14ac:dyDescent="0.25">
      <c r="A4" t="s">
        <v>21</v>
      </c>
      <c r="C4" t="s">
        <v>135</v>
      </c>
      <c r="D4">
        <v>1</v>
      </c>
      <c r="E4" t="s">
        <v>16</v>
      </c>
      <c r="F4" t="s">
        <v>41</v>
      </c>
      <c r="H4" t="s">
        <v>44</v>
      </c>
      <c r="I4" s="66" t="s">
        <v>139</v>
      </c>
      <c r="J4" s="66" t="s">
        <v>139</v>
      </c>
    </row>
    <row r="5" spans="1:10" x14ac:dyDescent="0.25">
      <c r="A5" t="s">
        <v>22</v>
      </c>
      <c r="C5" t="s">
        <v>136</v>
      </c>
      <c r="D5">
        <v>2</v>
      </c>
      <c r="E5" t="s">
        <v>13</v>
      </c>
      <c r="F5" t="s">
        <v>42</v>
      </c>
      <c r="H5" t="s">
        <v>1</v>
      </c>
      <c r="I5" s="66" t="s">
        <v>140</v>
      </c>
      <c r="J5" s="66" t="s">
        <v>140</v>
      </c>
    </row>
    <row r="6" spans="1:10" x14ac:dyDescent="0.25">
      <c r="A6" t="s">
        <v>23</v>
      </c>
      <c r="C6" t="s">
        <v>137</v>
      </c>
      <c r="D6">
        <v>3</v>
      </c>
      <c r="E6" t="s">
        <v>12</v>
      </c>
      <c r="F6" t="s">
        <v>43</v>
      </c>
      <c r="I6" s="66" t="s">
        <v>141</v>
      </c>
      <c r="J6" s="66" t="s">
        <v>141</v>
      </c>
    </row>
    <row r="7" spans="1:10" x14ac:dyDescent="0.25">
      <c r="C7" t="s">
        <v>138</v>
      </c>
      <c r="D7">
        <v>4</v>
      </c>
      <c r="E7" t="s">
        <v>10</v>
      </c>
      <c r="I7" s="66" t="s">
        <v>142</v>
      </c>
      <c r="J7" s="66" t="s">
        <v>142</v>
      </c>
    </row>
    <row r="8" spans="1:10" x14ac:dyDescent="0.25">
      <c r="D8">
        <v>5</v>
      </c>
      <c r="E8" t="s">
        <v>11</v>
      </c>
      <c r="I8" s="66" t="s">
        <v>143</v>
      </c>
      <c r="J8" s="66" t="s">
        <v>143</v>
      </c>
    </row>
    <row r="9" spans="1:10" x14ac:dyDescent="0.25">
      <c r="D9">
        <v>6</v>
      </c>
      <c r="E9" t="s">
        <v>15</v>
      </c>
      <c r="I9" s="66" t="s">
        <v>144</v>
      </c>
      <c r="J9" s="66" t="s">
        <v>144</v>
      </c>
    </row>
    <row r="10" spans="1:10" x14ac:dyDescent="0.25">
      <c r="D10">
        <v>7</v>
      </c>
      <c r="E10" t="s">
        <v>7</v>
      </c>
      <c r="I10" s="66" t="s">
        <v>145</v>
      </c>
      <c r="J10" s="66" t="s">
        <v>145</v>
      </c>
    </row>
    <row r="11" spans="1:10" x14ac:dyDescent="0.25">
      <c r="D11">
        <v>8</v>
      </c>
      <c r="E11" t="s">
        <v>8</v>
      </c>
      <c r="I11" s="67"/>
      <c r="J11" s="66"/>
    </row>
    <row r="12" spans="1:10" x14ac:dyDescent="0.25">
      <c r="D12">
        <v>9</v>
      </c>
      <c r="E12" t="s">
        <v>17</v>
      </c>
      <c r="I12" s="66"/>
      <c r="J12" s="66"/>
    </row>
    <row r="13" spans="1:10" x14ac:dyDescent="0.25">
      <c r="D13">
        <v>10</v>
      </c>
      <c r="E13" t="s">
        <v>14</v>
      </c>
      <c r="I13" s="66"/>
      <c r="J13" s="66"/>
    </row>
    <row r="14" spans="1:10" x14ac:dyDescent="0.25">
      <c r="D14">
        <v>11</v>
      </c>
      <c r="E14" t="s">
        <v>9</v>
      </c>
      <c r="I14" s="67"/>
      <c r="J14" s="66"/>
    </row>
    <row r="15" spans="1:10" x14ac:dyDescent="0.25">
      <c r="D15">
        <v>12</v>
      </c>
      <c r="E15" t="s">
        <v>24</v>
      </c>
      <c r="I15" s="66"/>
      <c r="J15" s="66"/>
    </row>
    <row r="16" spans="1:10" x14ac:dyDescent="0.25">
      <c r="I16" s="67"/>
      <c r="J16" s="66"/>
    </row>
    <row r="17" spans="9:10" x14ac:dyDescent="0.25">
      <c r="I17" s="67"/>
      <c r="J17" s="67"/>
    </row>
    <row r="18" spans="9:10" x14ac:dyDescent="0.25">
      <c r="I18" s="67"/>
      <c r="J18" s="67"/>
    </row>
    <row r="19" spans="9:10" x14ac:dyDescent="0.25">
      <c r="I19" s="66"/>
      <c r="J19" s="66"/>
    </row>
    <row r="20" spans="9:10" x14ac:dyDescent="0.25">
      <c r="I20" s="67"/>
      <c r="J20" s="67"/>
    </row>
    <row r="21" spans="9:10" x14ac:dyDescent="0.25">
      <c r="I21" s="67"/>
      <c r="J21" s="67"/>
    </row>
    <row r="23" spans="9:10" x14ac:dyDescent="0.25">
      <c r="I23" s="67"/>
      <c r="J23" s="67"/>
    </row>
    <row r="24" spans="9:10" x14ac:dyDescent="0.25">
      <c r="I24" s="67"/>
      <c r="J24" s="67"/>
    </row>
    <row r="25" spans="9:10" x14ac:dyDescent="0.25">
      <c r="I25" s="66"/>
      <c r="J25" s="66"/>
    </row>
    <row r="26" spans="9:10" x14ac:dyDescent="0.25">
      <c r="I26" s="66"/>
      <c r="J26" s="66"/>
    </row>
    <row r="27" spans="9:10" x14ac:dyDescent="0.25">
      <c r="I27" s="67"/>
      <c r="J27" s="67"/>
    </row>
    <row r="28" spans="9:10" x14ac:dyDescent="0.25">
      <c r="I28" s="67"/>
      <c r="J28" s="67"/>
    </row>
    <row r="29" spans="9:10" x14ac:dyDescent="0.25">
      <c r="I29" s="67"/>
      <c r="J29" s="67"/>
    </row>
    <row r="30" spans="9:10" x14ac:dyDescent="0.25">
      <c r="I30" s="67"/>
      <c r="J30" s="67"/>
    </row>
    <row r="31" spans="9:10" x14ac:dyDescent="0.25">
      <c r="I31" s="67"/>
      <c r="J31" s="67"/>
    </row>
  </sheetData>
  <dataConsolidate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291"/>
  <sheetViews>
    <sheetView workbookViewId="0">
      <selection activeCell="D29" sqref="D29"/>
    </sheetView>
  </sheetViews>
  <sheetFormatPr baseColWidth="10" defaultRowHeight="15" x14ac:dyDescent="0.25"/>
  <cols>
    <col min="1" max="1" width="10.28515625" style="52" bestFit="1" customWidth="1"/>
    <col min="2" max="2" width="13.7109375" style="52" bestFit="1" customWidth="1"/>
    <col min="3" max="3" width="34.42578125" style="52" bestFit="1" customWidth="1"/>
    <col min="4" max="4" width="19.42578125" style="52" customWidth="1"/>
    <col min="5" max="5" width="24.7109375" style="52" bestFit="1" customWidth="1"/>
    <col min="6" max="6" width="10.140625" style="52" bestFit="1" customWidth="1"/>
    <col min="7" max="7" width="16.85546875" style="52" bestFit="1" customWidth="1"/>
    <col min="8" max="12" width="11.42578125" style="52"/>
    <col min="13" max="13" width="20.85546875" style="52" customWidth="1"/>
    <col min="14" max="15" width="24.5703125" style="52" customWidth="1"/>
    <col min="16" max="16" width="7.140625" style="52" bestFit="1" customWidth="1"/>
    <col min="17" max="16384" width="11.42578125" style="52"/>
  </cols>
  <sheetData>
    <row r="1" spans="1:16" ht="16.5" thickBot="1" x14ac:dyDescent="0.3">
      <c r="A1" s="52" t="s">
        <v>47</v>
      </c>
      <c r="B1" s="52" t="s">
        <v>48</v>
      </c>
      <c r="C1" s="52" t="s">
        <v>49</v>
      </c>
      <c r="D1" s="52" t="s">
        <v>115</v>
      </c>
      <c r="E1" s="52" t="s">
        <v>56</v>
      </c>
      <c r="F1" s="52" t="s">
        <v>108</v>
      </c>
      <c r="G1" s="65" t="s">
        <v>110</v>
      </c>
      <c r="M1" s="21" t="s">
        <v>39</v>
      </c>
      <c r="N1" s="22" t="s">
        <v>40</v>
      </c>
      <c r="O1" s="21" t="s">
        <v>109</v>
      </c>
      <c r="P1" s="53"/>
    </row>
    <row r="2" spans="1:16" x14ac:dyDescent="0.25">
      <c r="A2" s="52">
        <v>1110</v>
      </c>
      <c r="B2" s="52">
        <v>200080008</v>
      </c>
      <c r="C2" s="52" t="s">
        <v>122</v>
      </c>
      <c r="D2" s="52" t="s">
        <v>116</v>
      </c>
      <c r="E2" s="52" t="s">
        <v>131</v>
      </c>
      <c r="F2" s="52">
        <v>0</v>
      </c>
      <c r="G2" s="52">
        <f>IFERROR(VLOOKUP($F2,$L:$O,4,0),0)</f>
        <v>0</v>
      </c>
      <c r="L2" s="53" t="s">
        <v>50</v>
      </c>
      <c r="M2" s="54">
        <v>200080008</v>
      </c>
      <c r="N2" s="55" t="s">
        <v>122</v>
      </c>
      <c r="O2" s="54" t="s">
        <v>131</v>
      </c>
    </row>
    <row r="3" spans="1:16" x14ac:dyDescent="0.25">
      <c r="A3" s="52">
        <v>1110</v>
      </c>
      <c r="B3" s="52">
        <v>200100008</v>
      </c>
      <c r="C3" s="52" t="s">
        <v>123</v>
      </c>
      <c r="D3" s="52" t="s">
        <v>116</v>
      </c>
      <c r="E3" s="52" t="s">
        <v>132</v>
      </c>
      <c r="F3" s="52">
        <v>0</v>
      </c>
      <c r="G3" s="52">
        <f t="shared" ref="G3:G66" si="0">IFERROR(VLOOKUP($F3,$L:$O,4,0),0)</f>
        <v>0</v>
      </c>
      <c r="L3" s="53" t="s">
        <v>51</v>
      </c>
      <c r="M3" s="56">
        <v>200100008</v>
      </c>
      <c r="N3" s="57" t="s">
        <v>123</v>
      </c>
      <c r="O3" s="56" t="s">
        <v>132</v>
      </c>
    </row>
    <row r="4" spans="1:16" ht="15.75" thickBot="1" x14ac:dyDescent="0.3">
      <c r="A4" s="52">
        <v>1110</v>
      </c>
      <c r="B4" s="52">
        <v>200110008</v>
      </c>
      <c r="C4" s="52" t="s">
        <v>124</v>
      </c>
      <c r="D4" s="52" t="s">
        <v>116</v>
      </c>
      <c r="E4" s="52" t="s">
        <v>131</v>
      </c>
      <c r="F4" s="52">
        <v>0</v>
      </c>
      <c r="G4" s="52">
        <f t="shared" si="0"/>
        <v>0</v>
      </c>
      <c r="L4" s="53" t="s">
        <v>52</v>
      </c>
      <c r="M4" s="58">
        <v>200110008</v>
      </c>
      <c r="N4" s="23" t="s">
        <v>124</v>
      </c>
      <c r="O4" s="58" t="s">
        <v>131</v>
      </c>
    </row>
    <row r="5" spans="1:16" ht="15.75" thickBot="1" x14ac:dyDescent="0.3">
      <c r="A5" s="52">
        <v>1110</v>
      </c>
      <c r="B5" s="52">
        <v>203910010</v>
      </c>
      <c r="C5" s="52" t="s">
        <v>125</v>
      </c>
      <c r="D5" s="52" t="s">
        <v>116</v>
      </c>
      <c r="E5" s="52" t="s">
        <v>132</v>
      </c>
      <c r="F5" s="52">
        <v>0</v>
      </c>
      <c r="G5" s="52">
        <f t="shared" si="0"/>
        <v>0</v>
      </c>
      <c r="L5" s="53" t="s">
        <v>53</v>
      </c>
      <c r="M5" s="59">
        <v>203910010</v>
      </c>
      <c r="N5" s="24" t="s">
        <v>125</v>
      </c>
      <c r="O5" s="59" t="s">
        <v>132</v>
      </c>
    </row>
    <row r="6" spans="1:16" x14ac:dyDescent="0.25">
      <c r="A6" s="52">
        <v>1110</v>
      </c>
      <c r="B6" s="52">
        <v>203919010</v>
      </c>
      <c r="C6" s="52" t="s">
        <v>126</v>
      </c>
      <c r="D6" s="52" t="s">
        <v>116</v>
      </c>
      <c r="E6" s="52" t="s">
        <v>131</v>
      </c>
      <c r="F6" s="52">
        <v>0</v>
      </c>
      <c r="G6" s="52">
        <f t="shared" si="0"/>
        <v>0</v>
      </c>
      <c r="L6" s="53" t="s">
        <v>54</v>
      </c>
      <c r="M6" s="60">
        <v>203919010</v>
      </c>
      <c r="N6" s="61" t="s">
        <v>126</v>
      </c>
      <c r="O6" s="60" t="s">
        <v>131</v>
      </c>
    </row>
    <row r="7" spans="1:16" x14ac:dyDescent="0.25">
      <c r="A7" s="52">
        <v>1110</v>
      </c>
      <c r="B7" s="52">
        <v>203920006</v>
      </c>
      <c r="C7" s="52" t="s">
        <v>127</v>
      </c>
      <c r="D7" s="52" t="s">
        <v>116</v>
      </c>
      <c r="E7" s="52" t="s">
        <v>133</v>
      </c>
      <c r="F7" s="52">
        <v>0</v>
      </c>
      <c r="G7" s="52">
        <f t="shared" si="0"/>
        <v>0</v>
      </c>
      <c r="L7" s="53" t="s">
        <v>55</v>
      </c>
      <c r="M7" s="62">
        <v>203920006</v>
      </c>
      <c r="N7" s="63" t="s">
        <v>127</v>
      </c>
      <c r="O7" s="62" t="s">
        <v>133</v>
      </c>
    </row>
    <row r="8" spans="1:16" x14ac:dyDescent="0.25">
      <c r="A8" s="52">
        <v>1110</v>
      </c>
      <c r="B8" s="52">
        <v>203940012</v>
      </c>
      <c r="C8" s="52" t="s">
        <v>128</v>
      </c>
      <c r="D8" s="52" t="s">
        <v>116</v>
      </c>
      <c r="E8" s="52" t="s">
        <v>133</v>
      </c>
      <c r="F8" s="52">
        <v>0</v>
      </c>
      <c r="G8" s="52">
        <f t="shared" si="0"/>
        <v>0</v>
      </c>
    </row>
    <row r="9" spans="1:16" x14ac:dyDescent="0.25">
      <c r="A9" s="52">
        <v>1110</v>
      </c>
      <c r="B9" s="52">
        <v>203950006</v>
      </c>
      <c r="C9" s="52" t="s">
        <v>129</v>
      </c>
      <c r="D9" s="52" t="s">
        <v>116</v>
      </c>
      <c r="E9" s="52" t="s">
        <v>133</v>
      </c>
      <c r="F9" s="52">
        <v>0</v>
      </c>
      <c r="G9" s="52">
        <f t="shared" si="0"/>
        <v>0</v>
      </c>
    </row>
    <row r="10" spans="1:16" ht="15.75" thickBot="1" x14ac:dyDescent="0.3">
      <c r="A10" s="52">
        <v>1110</v>
      </c>
      <c r="B10" s="52">
        <v>203960008</v>
      </c>
      <c r="C10" s="52" t="s">
        <v>130</v>
      </c>
      <c r="D10" s="52" t="s">
        <v>116</v>
      </c>
      <c r="E10" s="52" t="s">
        <v>134</v>
      </c>
      <c r="F10" s="52">
        <v>0</v>
      </c>
      <c r="G10" s="52">
        <f t="shared" si="0"/>
        <v>0</v>
      </c>
    </row>
    <row r="11" spans="1:16" x14ac:dyDescent="0.25">
      <c r="P11" s="64"/>
    </row>
    <row r="141" spans="1:7" x14ac:dyDescent="0.25">
      <c r="A141" s="68"/>
      <c r="B141" s="68"/>
      <c r="C141" s="68"/>
      <c r="D141" s="68"/>
      <c r="F141" s="68"/>
      <c r="G141" s="68"/>
    </row>
    <row r="241" spans="1:7" x14ac:dyDescent="0.25">
      <c r="A241" s="68"/>
      <c r="B241" s="68"/>
      <c r="C241" s="68"/>
      <c r="D241" s="68"/>
      <c r="F241" s="68"/>
      <c r="G241" s="68"/>
    </row>
    <row r="243" spans="1:7" x14ac:dyDescent="0.25">
      <c r="A243" s="71"/>
      <c r="B243" s="71"/>
      <c r="C243" s="71"/>
      <c r="D243" s="71"/>
      <c r="F243" s="71"/>
      <c r="G243" s="71"/>
    </row>
    <row r="244" spans="1:7" x14ac:dyDescent="0.25">
      <c r="A244" s="71"/>
      <c r="B244" s="71"/>
      <c r="C244" s="71"/>
      <c r="D244" s="71"/>
      <c r="F244" s="71"/>
      <c r="G244" s="71"/>
    </row>
    <row r="245" spans="1:7" x14ac:dyDescent="0.25">
      <c r="A245" s="68"/>
      <c r="B245" s="68"/>
      <c r="C245" s="68"/>
      <c r="D245" s="68"/>
      <c r="F245" s="68"/>
      <c r="G245" s="68"/>
    </row>
    <row r="246" spans="1:7" x14ac:dyDescent="0.25">
      <c r="A246" s="69"/>
      <c r="B246" s="69"/>
      <c r="C246" s="69"/>
      <c r="D246" s="69"/>
      <c r="F246" s="69"/>
      <c r="G246" s="69"/>
    </row>
    <row r="247" spans="1:7" x14ac:dyDescent="0.25">
      <c r="A247" s="69"/>
      <c r="B247" s="69"/>
      <c r="C247" s="69"/>
      <c r="D247" s="69"/>
      <c r="F247" s="69"/>
      <c r="G247" s="69"/>
    </row>
    <row r="248" spans="1:7" x14ac:dyDescent="0.25">
      <c r="A248" s="72"/>
      <c r="B248" s="72"/>
      <c r="C248" s="72"/>
      <c r="D248" s="72"/>
      <c r="F248" s="72"/>
      <c r="G248" s="72"/>
    </row>
    <row r="249" spans="1:7" x14ac:dyDescent="0.25">
      <c r="A249" s="72"/>
      <c r="B249" s="72"/>
      <c r="C249" s="72"/>
      <c r="D249" s="72"/>
      <c r="F249" s="72"/>
      <c r="G249" s="72"/>
    </row>
    <row r="250" spans="1:7" x14ac:dyDescent="0.25">
      <c r="A250" s="72"/>
      <c r="B250" s="72"/>
      <c r="C250" s="72"/>
      <c r="D250" s="72"/>
      <c r="F250" s="72"/>
      <c r="G250" s="72"/>
    </row>
    <row r="255" spans="1:7" x14ac:dyDescent="0.25">
      <c r="A255" s="69"/>
      <c r="B255" s="69"/>
      <c r="C255" s="69"/>
      <c r="D255" s="69"/>
      <c r="F255" s="69"/>
      <c r="G255" s="69"/>
    </row>
    <row r="256" spans="1:7" x14ac:dyDescent="0.25">
      <c r="A256" s="69"/>
      <c r="B256" s="69"/>
      <c r="C256" s="69"/>
      <c r="D256" s="69"/>
      <c r="F256" s="69"/>
      <c r="G256" s="69"/>
    </row>
    <row r="257" spans="1:7" x14ac:dyDescent="0.25">
      <c r="A257" s="69"/>
      <c r="B257" s="69"/>
      <c r="C257" s="69"/>
      <c r="D257" s="69"/>
      <c r="F257" s="69"/>
      <c r="G257" s="69"/>
    </row>
    <row r="258" spans="1:7" x14ac:dyDescent="0.25">
      <c r="A258" s="69"/>
      <c r="B258" s="69"/>
      <c r="C258" s="69"/>
      <c r="D258" s="69"/>
      <c r="F258" s="69"/>
      <c r="G258" s="69"/>
    </row>
    <row r="261" spans="1:7" x14ac:dyDescent="0.25">
      <c r="A261" s="73"/>
      <c r="B261" s="73"/>
      <c r="C261" s="73"/>
      <c r="D261" s="73"/>
      <c r="F261" s="73"/>
      <c r="G261" s="73"/>
    </row>
    <row r="265" spans="1:7" x14ac:dyDescent="0.25">
      <c r="A265" s="68"/>
      <c r="B265" s="68"/>
      <c r="C265" s="68"/>
      <c r="D265" s="68"/>
      <c r="F265" s="68"/>
      <c r="G265" s="68"/>
    </row>
    <row r="266" spans="1:7" x14ac:dyDescent="0.25">
      <c r="A266" s="72"/>
      <c r="B266" s="72"/>
      <c r="C266" s="72"/>
      <c r="D266" s="72"/>
      <c r="F266" s="72"/>
      <c r="G266" s="72"/>
    </row>
    <row r="270" spans="1:7" x14ac:dyDescent="0.25">
      <c r="A270" s="72"/>
      <c r="B270" s="72"/>
      <c r="C270" s="72"/>
      <c r="D270" s="72"/>
      <c r="F270" s="72"/>
      <c r="G270" s="72"/>
    </row>
    <row r="278" spans="1:7" x14ac:dyDescent="0.25">
      <c r="A278" s="69"/>
      <c r="B278" s="69"/>
      <c r="C278" s="69"/>
      <c r="D278" s="69"/>
      <c r="F278" s="69"/>
      <c r="G278" s="69"/>
    </row>
    <row r="279" spans="1:7" x14ac:dyDescent="0.25">
      <c r="A279" s="69"/>
      <c r="B279" s="69"/>
      <c r="C279" s="69"/>
      <c r="D279" s="69"/>
      <c r="F279" s="69"/>
      <c r="G279" s="69"/>
    </row>
    <row r="280" spans="1:7" x14ac:dyDescent="0.25">
      <c r="A280" s="68"/>
      <c r="B280" s="68"/>
      <c r="C280" s="68"/>
      <c r="D280" s="68"/>
      <c r="F280" s="68"/>
      <c r="G280" s="68"/>
    </row>
    <row r="282" spans="1:7" x14ac:dyDescent="0.25">
      <c r="A282" s="72"/>
      <c r="B282" s="72"/>
      <c r="C282" s="72"/>
      <c r="D282" s="72"/>
      <c r="F282" s="72"/>
      <c r="G282" s="72"/>
    </row>
    <row r="285" spans="1:7" x14ac:dyDescent="0.25">
      <c r="A285" s="70"/>
      <c r="B285" s="70"/>
      <c r="C285" s="70"/>
      <c r="D285" s="70"/>
      <c r="F285" s="70"/>
      <c r="G285" s="70"/>
    </row>
    <row r="290" spans="1:7" x14ac:dyDescent="0.25">
      <c r="A290" s="72"/>
      <c r="B290" s="72"/>
      <c r="C290" s="72"/>
      <c r="D290" s="72"/>
      <c r="F290" s="72"/>
      <c r="G290" s="72"/>
    </row>
    <row r="291" spans="1:7" x14ac:dyDescent="0.25">
      <c r="A291" s="72"/>
      <c r="B291" s="72"/>
      <c r="C291" s="72"/>
      <c r="D291" s="72"/>
      <c r="F291" s="72"/>
      <c r="G291" s="72"/>
    </row>
  </sheetData>
  <autoFilter ref="A1:Q372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I21"/>
  <sheetViews>
    <sheetView zoomScale="90" zoomScaleNormal="90" workbookViewId="0">
      <selection activeCell="G33" sqref="G33"/>
    </sheetView>
  </sheetViews>
  <sheetFormatPr baseColWidth="10" defaultRowHeight="15" x14ac:dyDescent="0.25"/>
  <cols>
    <col min="1" max="1" width="20.28515625" customWidth="1"/>
    <col min="2" max="8" width="8.85546875" customWidth="1"/>
    <col min="9" max="9" width="12.5703125" customWidth="1"/>
    <col min="10" max="34" width="34.42578125" customWidth="1"/>
    <col min="35" max="35" width="11.28515625" customWidth="1"/>
    <col min="36" max="36" width="12.5703125" customWidth="1"/>
    <col min="37" max="54" width="34.42578125" customWidth="1"/>
    <col min="55" max="55" width="11.28515625" customWidth="1"/>
    <col min="56" max="62" width="33.7109375" customWidth="1"/>
    <col min="63" max="63" width="11.7109375" customWidth="1"/>
    <col min="64" max="80" width="34" customWidth="1"/>
    <col min="81" max="81" width="14.7109375" customWidth="1"/>
    <col min="82" max="82" width="12.5703125" customWidth="1"/>
    <col min="83" max="83" width="23.28515625" customWidth="1"/>
    <col min="84" max="122" width="23.28515625" bestFit="1" customWidth="1"/>
    <col min="123" max="123" width="23.28515625" customWidth="1"/>
    <col min="124" max="126" width="23.28515625" bestFit="1" customWidth="1"/>
    <col min="127" max="127" width="25.28515625" bestFit="1" customWidth="1"/>
    <col min="128" max="128" width="28.28515625" bestFit="1" customWidth="1"/>
    <col min="129" max="129" width="13.28515625" bestFit="1" customWidth="1"/>
    <col min="130" max="130" width="10" customWidth="1"/>
    <col min="131" max="133" width="13.28515625" bestFit="1" customWidth="1"/>
    <col min="134" max="134" width="9.28515625" customWidth="1"/>
    <col min="135" max="138" width="13.28515625" bestFit="1" customWidth="1"/>
    <col min="139" max="139" width="9.42578125" customWidth="1"/>
    <col min="140" max="175" width="13.28515625" bestFit="1" customWidth="1"/>
    <col min="176" max="176" width="11.28515625" customWidth="1"/>
    <col min="177" max="187" width="13.28515625" bestFit="1" customWidth="1"/>
    <col min="188" max="188" width="10.140625" customWidth="1"/>
    <col min="189" max="191" width="13.28515625" bestFit="1" customWidth="1"/>
    <col min="192" max="192" width="15.7109375" bestFit="1" customWidth="1"/>
    <col min="193" max="201" width="13.28515625" bestFit="1" customWidth="1"/>
    <col min="202" max="202" width="13" bestFit="1" customWidth="1"/>
    <col min="203" max="212" width="13.28515625" bestFit="1" customWidth="1"/>
    <col min="213" max="213" width="15.28515625" bestFit="1" customWidth="1"/>
    <col min="214" max="214" width="25.28515625" bestFit="1" customWidth="1"/>
    <col min="215" max="215" width="28.28515625" bestFit="1" customWidth="1"/>
  </cols>
  <sheetData>
    <row r="3" spans="1:9" x14ac:dyDescent="0.25">
      <c r="A3" s="26" t="s">
        <v>18</v>
      </c>
      <c r="B3" t="s">
        <v>60</v>
      </c>
    </row>
    <row r="4" spans="1:9" x14ac:dyDescent="0.25">
      <c r="A4" s="26" t="s">
        <v>25</v>
      </c>
      <c r="B4" t="s">
        <v>60</v>
      </c>
    </row>
    <row r="5" spans="1:9" x14ac:dyDescent="0.25">
      <c r="A5" s="26" t="s">
        <v>5</v>
      </c>
      <c r="B5" t="s">
        <v>60</v>
      </c>
    </row>
    <row r="6" spans="1:9" x14ac:dyDescent="0.25">
      <c r="A6" s="26" t="s">
        <v>0</v>
      </c>
      <c r="B6" t="s">
        <v>60</v>
      </c>
    </row>
    <row r="7" spans="1:9" x14ac:dyDescent="0.25">
      <c r="A7" s="26" t="s">
        <v>3</v>
      </c>
      <c r="B7" t="s">
        <v>60</v>
      </c>
    </row>
    <row r="8" spans="1:9" x14ac:dyDescent="0.25">
      <c r="A8" s="26" t="s">
        <v>4</v>
      </c>
      <c r="B8" t="s">
        <v>60</v>
      </c>
    </row>
    <row r="10" spans="1:9" x14ac:dyDescent="0.25">
      <c r="A10" s="26" t="s">
        <v>65</v>
      </c>
      <c r="B10" s="26" t="s">
        <v>1</v>
      </c>
    </row>
    <row r="11" spans="1:9" x14ac:dyDescent="0.25">
      <c r="A11" s="26" t="s">
        <v>2</v>
      </c>
      <c r="B11" t="s">
        <v>139</v>
      </c>
      <c r="C11" t="s">
        <v>140</v>
      </c>
      <c r="D11" t="s">
        <v>141</v>
      </c>
      <c r="E11" t="s">
        <v>142</v>
      </c>
      <c r="F11" t="s">
        <v>143</v>
      </c>
      <c r="G11" t="s">
        <v>144</v>
      </c>
      <c r="H11" t="s">
        <v>145</v>
      </c>
      <c r="I11" t="s">
        <v>61</v>
      </c>
    </row>
    <row r="12" spans="1:9" x14ac:dyDescent="0.25">
      <c r="A12" t="s">
        <v>13</v>
      </c>
      <c r="B12" s="5"/>
      <c r="C12" s="5"/>
      <c r="D12" s="5"/>
      <c r="E12" s="5">
        <v>113242</v>
      </c>
      <c r="F12" s="5"/>
      <c r="G12" s="5"/>
      <c r="H12" s="5"/>
      <c r="I12" s="5">
        <v>113242</v>
      </c>
    </row>
    <row r="13" spans="1:9" x14ac:dyDescent="0.25">
      <c r="A13" t="s">
        <v>12</v>
      </c>
      <c r="B13" s="5"/>
      <c r="C13" s="5"/>
      <c r="D13" s="5">
        <v>95394</v>
      </c>
      <c r="E13" s="5"/>
      <c r="F13" s="5"/>
      <c r="G13" s="5"/>
      <c r="H13" s="5"/>
      <c r="I13" s="5">
        <v>95394</v>
      </c>
    </row>
    <row r="14" spans="1:9" x14ac:dyDescent="0.25">
      <c r="A14" t="s">
        <v>10</v>
      </c>
      <c r="B14" s="5"/>
      <c r="C14" s="5"/>
      <c r="D14" s="5"/>
      <c r="E14" s="5"/>
      <c r="F14" s="5"/>
      <c r="G14" s="5">
        <v>352150</v>
      </c>
      <c r="H14" s="5">
        <v>147304</v>
      </c>
      <c r="I14" s="5">
        <v>499454</v>
      </c>
    </row>
    <row r="15" spans="1:9" x14ac:dyDescent="0.25">
      <c r="A15" t="s">
        <v>11</v>
      </c>
      <c r="B15" s="5"/>
      <c r="C15" s="5">
        <v>126508</v>
      </c>
      <c r="D15" s="5"/>
      <c r="E15" s="5"/>
      <c r="F15" s="5"/>
      <c r="G15" s="5"/>
      <c r="H15" s="5"/>
      <c r="I15" s="5">
        <v>126508</v>
      </c>
    </row>
    <row r="16" spans="1:9" x14ac:dyDescent="0.25">
      <c r="A16" t="s">
        <v>15</v>
      </c>
      <c r="B16" s="5"/>
      <c r="C16" s="5">
        <v>129668</v>
      </c>
      <c r="D16" s="5"/>
      <c r="E16" s="5"/>
      <c r="F16" s="5"/>
      <c r="G16" s="5"/>
      <c r="H16" s="5"/>
      <c r="I16" s="5">
        <v>129668</v>
      </c>
    </row>
    <row r="17" spans="1:9" x14ac:dyDescent="0.25">
      <c r="A17" t="s">
        <v>7</v>
      </c>
      <c r="B17" s="5">
        <v>220030</v>
      </c>
      <c r="C17" s="5"/>
      <c r="D17" s="5"/>
      <c r="E17" s="5">
        <v>156630</v>
      </c>
      <c r="F17" s="5">
        <v>17560</v>
      </c>
      <c r="G17" s="5">
        <v>113242</v>
      </c>
      <c r="H17" s="5">
        <v>253412</v>
      </c>
      <c r="I17" s="5">
        <v>760874</v>
      </c>
    </row>
    <row r="18" spans="1:9" x14ac:dyDescent="0.25">
      <c r="A18" t="s">
        <v>8</v>
      </c>
      <c r="B18" s="5">
        <v>0</v>
      </c>
      <c r="C18" s="5">
        <v>0</v>
      </c>
      <c r="D18" s="5">
        <v>32670</v>
      </c>
      <c r="E18" s="5"/>
      <c r="F18" s="5"/>
      <c r="G18" s="5">
        <v>34088</v>
      </c>
      <c r="H18" s="5"/>
      <c r="I18" s="5">
        <v>66758</v>
      </c>
    </row>
    <row r="19" spans="1:9" x14ac:dyDescent="0.25">
      <c r="A19" t="s">
        <v>14</v>
      </c>
      <c r="B19" s="5">
        <v>82510</v>
      </c>
      <c r="C19" s="5"/>
      <c r="D19" s="5"/>
      <c r="E19" s="5"/>
      <c r="F19" s="5"/>
      <c r="G19" s="5"/>
      <c r="H19" s="5"/>
      <c r="I19" s="5">
        <v>82510</v>
      </c>
    </row>
    <row r="20" spans="1:9" x14ac:dyDescent="0.25">
      <c r="A20" t="s">
        <v>9</v>
      </c>
      <c r="B20" s="5"/>
      <c r="C20" s="5"/>
      <c r="D20" s="5">
        <v>355177</v>
      </c>
      <c r="E20" s="5">
        <v>317014</v>
      </c>
      <c r="F20" s="5">
        <v>272588</v>
      </c>
      <c r="G20" s="5"/>
      <c r="H20" s="5"/>
      <c r="I20" s="5">
        <v>944779</v>
      </c>
    </row>
    <row r="21" spans="1:9" x14ac:dyDescent="0.25">
      <c r="A21" t="s">
        <v>61</v>
      </c>
      <c r="B21" s="5">
        <v>302540</v>
      </c>
      <c r="C21" s="5">
        <v>256176</v>
      </c>
      <c r="D21" s="5">
        <v>483241</v>
      </c>
      <c r="E21" s="5">
        <v>586886</v>
      </c>
      <c r="F21" s="5">
        <v>290148</v>
      </c>
      <c r="G21" s="5">
        <v>499480</v>
      </c>
      <c r="H21" s="5">
        <v>400716</v>
      </c>
      <c r="I21" s="5">
        <v>2819187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130"/>
  <sheetViews>
    <sheetView workbookViewId="0">
      <selection activeCell="F14" sqref="F14"/>
    </sheetView>
  </sheetViews>
  <sheetFormatPr baseColWidth="10" defaultRowHeight="15" x14ac:dyDescent="0.25"/>
  <cols>
    <col min="1" max="1" width="24.85546875" bestFit="1" customWidth="1"/>
    <col min="2" max="2" width="13.28515625" style="66" customWidth="1"/>
    <col min="3" max="3" width="20.5703125" style="66" customWidth="1"/>
    <col min="4" max="4" width="38.42578125" style="66" bestFit="1" customWidth="1"/>
    <col min="5" max="5" width="23.140625" customWidth="1"/>
    <col min="6" max="7" width="23.28515625" customWidth="1"/>
    <col min="10" max="10" width="14.5703125" customWidth="1"/>
    <col min="12" max="12" width="15.42578125" bestFit="1" customWidth="1"/>
    <col min="13" max="13" width="16.140625" bestFit="1" customWidth="1"/>
    <col min="14" max="14" width="11.42578125" style="4"/>
  </cols>
  <sheetData>
    <row r="1" spans="1:14" x14ac:dyDescent="0.25">
      <c r="A1" t="s">
        <v>1</v>
      </c>
      <c r="B1" s="66" t="s">
        <v>111</v>
      </c>
      <c r="C1" s="66" t="s">
        <v>112</v>
      </c>
      <c r="D1" s="66" t="s">
        <v>113</v>
      </c>
      <c r="E1" t="s">
        <v>6</v>
      </c>
      <c r="F1" s="25" t="s">
        <v>57</v>
      </c>
      <c r="G1" s="25" t="s">
        <v>105</v>
      </c>
      <c r="H1" s="25" t="s">
        <v>38</v>
      </c>
      <c r="I1" s="25" t="s">
        <v>0</v>
      </c>
      <c r="J1" s="25" t="s">
        <v>104</v>
      </c>
      <c r="K1" s="25" t="s">
        <v>34</v>
      </c>
      <c r="L1" s="25" t="s">
        <v>58</v>
      </c>
      <c r="M1" s="25" t="s">
        <v>59</v>
      </c>
      <c r="N1" s="75" t="s">
        <v>111</v>
      </c>
    </row>
    <row r="2" spans="1:14" x14ac:dyDescent="0.25">
      <c r="A2" s="66" t="s">
        <v>139</v>
      </c>
      <c r="B2" s="66" t="s">
        <v>70</v>
      </c>
      <c r="C2" s="93">
        <v>200080008</v>
      </c>
      <c r="D2" s="66" t="s">
        <v>122</v>
      </c>
      <c r="E2">
        <v>52632</v>
      </c>
      <c r="F2" s="30">
        <f>$C2</f>
        <v>200080008</v>
      </c>
      <c r="G2" s="30" t="str">
        <f>LEFT($B2,2)</f>
        <v>32</v>
      </c>
      <c r="H2" s="30" t="str">
        <f>VLOOKUP(MONTH(7*$G2+DATE($I2,1,3)-WEEKDAY(DATE($I2,1,3))-3),Détail!$D:$E,2,0)</f>
        <v>Août</v>
      </c>
      <c r="I2" s="30" t="str">
        <f>RIGHT($B2,4)</f>
        <v>2017</v>
      </c>
      <c r="J2" s="30" t="str">
        <f>IFERROR(VLOOKUP($A2,Détail!$I:$J,2,0),0)</f>
        <v>AAA</v>
      </c>
      <c r="K2" s="30" t="str">
        <f>RIGHT($C2,2)</f>
        <v>08</v>
      </c>
      <c r="L2" s="29">
        <f>$E2/$K2</f>
        <v>6579</v>
      </c>
      <c r="M2">
        <f>E2</f>
        <v>52632</v>
      </c>
      <c r="N2" s="4">
        <f>7*$G2+DATE($I2,1,3)-WEEKDAY(DATE($I2,1,3))-5</f>
        <v>42954</v>
      </c>
    </row>
    <row r="3" spans="1:14" x14ac:dyDescent="0.25">
      <c r="A3" s="66" t="s">
        <v>140</v>
      </c>
      <c r="B3" s="66" t="s">
        <v>71</v>
      </c>
      <c r="C3" s="93">
        <v>200100008</v>
      </c>
      <c r="D3" s="66" t="s">
        <v>123</v>
      </c>
      <c r="E3">
        <v>50820</v>
      </c>
      <c r="F3" s="30">
        <f t="shared" ref="F3:F60" si="0">$C3</f>
        <v>200100008</v>
      </c>
      <c r="G3" s="30" t="str">
        <f t="shared" ref="G3:G60" si="1">LEFT($B3,2)</f>
        <v>06</v>
      </c>
      <c r="H3" s="30" t="str">
        <f>VLOOKUP(MONTH(7*$G3+DATE($I3,1,3)-WEEKDAY(DATE($I3,1,3))-3),Détail!$D:$E,2,0)</f>
        <v>Février</v>
      </c>
      <c r="I3" s="30" t="str">
        <f t="shared" ref="I3:I60" si="2">RIGHT($B3,4)</f>
        <v>2017</v>
      </c>
      <c r="J3" s="30" t="str">
        <f>IFERROR(VLOOKUP($A3,Détail!$I:$J,2,0),0)</f>
        <v>AAB</v>
      </c>
      <c r="K3" s="30" t="str">
        <f t="shared" ref="K3:K60" si="3">RIGHT($C3,2)</f>
        <v>08</v>
      </c>
      <c r="L3" s="29">
        <f t="shared" ref="L3:L60" si="4">$E3/$K3</f>
        <v>6352.5</v>
      </c>
      <c r="M3">
        <f t="shared" ref="M3:M60" si="5">E3</f>
        <v>50820</v>
      </c>
      <c r="N3" s="4">
        <f t="shared" ref="N3:N60" si="6">7*$G3+DATE($I3,1,3)-WEEKDAY(DATE($I3,1,3))-5</f>
        <v>42772</v>
      </c>
    </row>
    <row r="4" spans="1:14" x14ac:dyDescent="0.25">
      <c r="A4" s="66" t="s">
        <v>141</v>
      </c>
      <c r="B4" s="66" t="s">
        <v>72</v>
      </c>
      <c r="C4" s="93">
        <v>200110008</v>
      </c>
      <c r="D4" s="66" t="s">
        <v>124</v>
      </c>
      <c r="E4">
        <v>48288</v>
      </c>
      <c r="F4" s="30">
        <f t="shared" si="0"/>
        <v>200110008</v>
      </c>
      <c r="G4" s="30" t="str">
        <f t="shared" si="1"/>
        <v>16</v>
      </c>
      <c r="H4" s="30" t="str">
        <f>VLOOKUP(MONTH(7*$G4+DATE($I4,1,3)-WEEKDAY(DATE($I4,1,3))-3),Détail!$D:$E,2,0)</f>
        <v>Avril</v>
      </c>
      <c r="I4" s="30" t="str">
        <f t="shared" si="2"/>
        <v>2017</v>
      </c>
      <c r="J4" s="30" t="str">
        <f>IFERROR(VLOOKUP($A4,Détail!$I:$J,2,0),0)</f>
        <v>ABB</v>
      </c>
      <c r="K4" s="30" t="str">
        <f t="shared" si="3"/>
        <v>08</v>
      </c>
      <c r="L4" s="29">
        <f t="shared" si="4"/>
        <v>6036</v>
      </c>
      <c r="M4">
        <f t="shared" si="5"/>
        <v>48288</v>
      </c>
      <c r="N4" s="4">
        <f t="shared" si="6"/>
        <v>42842</v>
      </c>
    </row>
    <row r="5" spans="1:14" x14ac:dyDescent="0.25">
      <c r="A5" s="66" t="s">
        <v>142</v>
      </c>
      <c r="B5" s="66" t="s">
        <v>73</v>
      </c>
      <c r="C5" s="93">
        <v>203910010</v>
      </c>
      <c r="D5" s="66" t="s">
        <v>125</v>
      </c>
      <c r="E5">
        <v>47232</v>
      </c>
      <c r="F5" s="30">
        <f t="shared" si="0"/>
        <v>203910010</v>
      </c>
      <c r="G5" s="30" t="str">
        <f t="shared" si="1"/>
        <v>33</v>
      </c>
      <c r="H5" s="30" t="str">
        <f>VLOOKUP(MONTH(7*$G5+DATE($I5,1,3)-WEEKDAY(DATE($I5,1,3))-3),Détail!$D:$E,2,0)</f>
        <v>Août</v>
      </c>
      <c r="I5" s="30" t="str">
        <f t="shared" si="2"/>
        <v>2017</v>
      </c>
      <c r="J5" s="30" t="str">
        <f>IFERROR(VLOOKUP($A5,Détail!$I:$J,2,0),0)</f>
        <v>BBB</v>
      </c>
      <c r="K5" s="30" t="str">
        <f t="shared" si="3"/>
        <v>10</v>
      </c>
      <c r="L5" s="29">
        <f t="shared" si="4"/>
        <v>4723.2</v>
      </c>
      <c r="M5">
        <f t="shared" si="5"/>
        <v>47232</v>
      </c>
      <c r="N5" s="4">
        <f t="shared" si="6"/>
        <v>42961</v>
      </c>
    </row>
    <row r="6" spans="1:14" x14ac:dyDescent="0.25">
      <c r="A6" s="66" t="s">
        <v>143</v>
      </c>
      <c r="B6" s="66" t="s">
        <v>74</v>
      </c>
      <c r="C6" s="93">
        <v>203919010</v>
      </c>
      <c r="D6" s="66" t="s">
        <v>126</v>
      </c>
      <c r="E6">
        <v>46800</v>
      </c>
      <c r="F6" s="30">
        <f t="shared" si="0"/>
        <v>203919010</v>
      </c>
      <c r="G6" s="30" t="str">
        <f t="shared" si="1"/>
        <v>22</v>
      </c>
      <c r="H6" s="30" t="str">
        <f>VLOOKUP(MONTH(7*$G6+DATE($I6,1,3)-WEEKDAY(DATE($I6,1,3))-3),Détail!$D:$E,2,0)</f>
        <v>Mai</v>
      </c>
      <c r="I6" s="30" t="str">
        <f t="shared" si="2"/>
        <v>2017</v>
      </c>
      <c r="J6" s="30" t="str">
        <f>IFERROR(VLOOKUP($A6,Détail!$I:$J,2,0),0)</f>
        <v>BBC</v>
      </c>
      <c r="K6" s="30" t="str">
        <f t="shared" si="3"/>
        <v>10</v>
      </c>
      <c r="L6" s="29">
        <f t="shared" si="4"/>
        <v>4680</v>
      </c>
      <c r="M6">
        <f t="shared" si="5"/>
        <v>46800</v>
      </c>
      <c r="N6" s="4">
        <f t="shared" si="6"/>
        <v>42884</v>
      </c>
    </row>
    <row r="7" spans="1:14" x14ac:dyDescent="0.25">
      <c r="A7" s="66" t="s">
        <v>144</v>
      </c>
      <c r="B7" s="66" t="s">
        <v>75</v>
      </c>
      <c r="C7" s="93">
        <v>203920006</v>
      </c>
      <c r="D7" s="66" t="s">
        <v>127</v>
      </c>
      <c r="E7">
        <v>44520</v>
      </c>
      <c r="F7" s="30">
        <f t="shared" si="0"/>
        <v>203920006</v>
      </c>
      <c r="G7" s="30" t="str">
        <f t="shared" si="1"/>
        <v>04</v>
      </c>
      <c r="H7" s="30" t="str">
        <f>VLOOKUP(MONTH(7*$G7+DATE($I7,1,3)-WEEKDAY(DATE($I7,1,3))-3),Détail!$D:$E,2,0)</f>
        <v>Janvier</v>
      </c>
      <c r="I7" s="30" t="str">
        <f t="shared" si="2"/>
        <v>2017</v>
      </c>
      <c r="J7" s="30" t="str">
        <f>IFERROR(VLOOKUP($A7,Détail!$I:$J,2,0),0)</f>
        <v>BCC</v>
      </c>
      <c r="K7" s="30" t="str">
        <f t="shared" si="3"/>
        <v>06</v>
      </c>
      <c r="L7" s="29">
        <f t="shared" si="4"/>
        <v>7420</v>
      </c>
      <c r="M7">
        <f t="shared" si="5"/>
        <v>44520</v>
      </c>
      <c r="N7" s="4">
        <f t="shared" si="6"/>
        <v>42758</v>
      </c>
    </row>
    <row r="8" spans="1:14" x14ac:dyDescent="0.25">
      <c r="A8" s="66" t="s">
        <v>145</v>
      </c>
      <c r="B8" s="66" t="s">
        <v>76</v>
      </c>
      <c r="C8" s="93">
        <v>203940012</v>
      </c>
      <c r="D8" s="66" t="s">
        <v>128</v>
      </c>
      <c r="E8">
        <v>43644</v>
      </c>
      <c r="F8" s="30">
        <f t="shared" si="0"/>
        <v>203940012</v>
      </c>
      <c r="G8" s="30" t="str">
        <f t="shared" si="1"/>
        <v>03</v>
      </c>
      <c r="H8" s="30" t="str">
        <f>VLOOKUP(MONTH(7*$G8+DATE($I8,1,3)-WEEKDAY(DATE($I8,1,3))-3),Détail!$D:$E,2,0)</f>
        <v>Janvier</v>
      </c>
      <c r="I8" s="30" t="str">
        <f t="shared" si="2"/>
        <v>2017</v>
      </c>
      <c r="J8" s="30" t="str">
        <f>IFERROR(VLOOKUP($A8,Détail!$I:$J,2,0),0)</f>
        <v>CCC</v>
      </c>
      <c r="K8" s="30" t="str">
        <f t="shared" si="3"/>
        <v>12</v>
      </c>
      <c r="L8" s="29">
        <f t="shared" si="4"/>
        <v>3637</v>
      </c>
      <c r="M8">
        <f t="shared" si="5"/>
        <v>43644</v>
      </c>
      <c r="N8" s="4">
        <f t="shared" si="6"/>
        <v>42751</v>
      </c>
    </row>
    <row r="9" spans="1:14" x14ac:dyDescent="0.25">
      <c r="A9" s="66" t="s">
        <v>139</v>
      </c>
      <c r="B9" s="66" t="s">
        <v>77</v>
      </c>
      <c r="C9" s="93">
        <v>203950006</v>
      </c>
      <c r="D9" s="66" t="s">
        <v>129</v>
      </c>
      <c r="E9">
        <v>42570</v>
      </c>
      <c r="F9" s="30">
        <f t="shared" si="0"/>
        <v>203950006</v>
      </c>
      <c r="G9" s="30" t="str">
        <f t="shared" si="1"/>
        <v>10</v>
      </c>
      <c r="H9" s="30" t="str">
        <f>VLOOKUP(MONTH(7*$G9+DATE($I9,1,3)-WEEKDAY(DATE($I9,1,3))-3),Détail!$D:$E,2,0)</f>
        <v>Mars</v>
      </c>
      <c r="I9" s="30" t="str">
        <f t="shared" si="2"/>
        <v>2017</v>
      </c>
      <c r="J9" s="30" t="str">
        <f>IFERROR(VLOOKUP($A9,Détail!$I:$J,2,0),0)</f>
        <v>AAA</v>
      </c>
      <c r="K9" s="30" t="str">
        <f t="shared" si="3"/>
        <v>06</v>
      </c>
      <c r="L9" s="29">
        <f t="shared" si="4"/>
        <v>7095</v>
      </c>
      <c r="M9">
        <f t="shared" si="5"/>
        <v>42570</v>
      </c>
      <c r="N9" s="4">
        <f t="shared" si="6"/>
        <v>42800</v>
      </c>
    </row>
    <row r="10" spans="1:14" x14ac:dyDescent="0.25">
      <c r="A10" s="66" t="s">
        <v>142</v>
      </c>
      <c r="B10" s="94" t="s">
        <v>79</v>
      </c>
      <c r="C10" s="66">
        <v>203960008</v>
      </c>
      <c r="D10" s="66" t="s">
        <v>130</v>
      </c>
      <c r="E10" s="78">
        <v>19110</v>
      </c>
      <c r="F10" s="30">
        <f>$C10</f>
        <v>203960008</v>
      </c>
      <c r="G10" s="30" t="str">
        <f>LEFT($B10,2)</f>
        <v>05</v>
      </c>
      <c r="H10" s="30" t="str">
        <f>VLOOKUP(MONTH(7*$G10+DATE($I10,1,3)-WEEKDAY(DATE($I10,1,3))-3),Détail!$D:$E,2,0)</f>
        <v>Février</v>
      </c>
      <c r="I10" s="30" t="str">
        <f>RIGHT($B10,4)</f>
        <v>2017</v>
      </c>
      <c r="J10" s="30" t="str">
        <f>IFERROR(VLOOKUP($A10,Détail!$I:$J,2,0),0)</f>
        <v>BBB</v>
      </c>
      <c r="K10" s="30" t="str">
        <f>RIGHT($C10,2)</f>
        <v>08</v>
      </c>
      <c r="L10" s="29">
        <f>$E10/$K10</f>
        <v>2388.75</v>
      </c>
      <c r="M10">
        <f>E10</f>
        <v>19110</v>
      </c>
      <c r="N10" s="4">
        <f>7*$G10+DATE($I10,1,3)-WEEKDAY(DATE($I10,1,3))-5</f>
        <v>42765</v>
      </c>
    </row>
    <row r="11" spans="1:14" x14ac:dyDescent="0.25">
      <c r="A11" s="66" t="s">
        <v>141</v>
      </c>
      <c r="B11" s="66" t="s">
        <v>79</v>
      </c>
      <c r="C11" s="93">
        <v>200080008</v>
      </c>
      <c r="D11" s="66" t="s">
        <v>122</v>
      </c>
      <c r="E11">
        <v>41160</v>
      </c>
      <c r="F11" s="30">
        <f>$C11</f>
        <v>200080008</v>
      </c>
      <c r="G11" s="30" t="str">
        <f>LEFT($B11,2)</f>
        <v>05</v>
      </c>
      <c r="H11" s="30" t="str">
        <f>VLOOKUP(MONTH(7*$G11+DATE($I11,1,3)-WEEKDAY(DATE($I11,1,3))-3),Détail!$D:$E,2,0)</f>
        <v>Février</v>
      </c>
      <c r="I11" s="30" t="str">
        <f>RIGHT($B11,4)</f>
        <v>2017</v>
      </c>
      <c r="J11" s="30" t="str">
        <f>IFERROR(VLOOKUP($A11,Détail!$I:$J,2,0),0)</f>
        <v>ABB</v>
      </c>
      <c r="K11" s="30" t="str">
        <f>RIGHT($C11,2)</f>
        <v>08</v>
      </c>
      <c r="L11" s="29">
        <f>$E11/$K11</f>
        <v>5145</v>
      </c>
      <c r="M11">
        <f>E11</f>
        <v>41160</v>
      </c>
      <c r="N11" s="4">
        <f>7*$G11+DATE($I11,1,3)-WEEKDAY(DATE($I11,1,3))-5</f>
        <v>42765</v>
      </c>
    </row>
    <row r="12" spans="1:14" x14ac:dyDescent="0.25">
      <c r="A12" s="66" t="s">
        <v>142</v>
      </c>
      <c r="B12" s="66" t="s">
        <v>79</v>
      </c>
      <c r="C12" s="93">
        <v>200100008</v>
      </c>
      <c r="D12" s="66" t="s">
        <v>123</v>
      </c>
      <c r="E12">
        <v>40552</v>
      </c>
      <c r="F12" s="30">
        <f>$C12</f>
        <v>200100008</v>
      </c>
      <c r="G12" s="30" t="str">
        <f>LEFT($B12,2)</f>
        <v>05</v>
      </c>
      <c r="H12" s="30" t="str">
        <f>VLOOKUP(MONTH(7*$G12+DATE($I12,1,3)-WEEKDAY(DATE($I12,1,3))-3),Détail!$D:$E,2,0)</f>
        <v>Février</v>
      </c>
      <c r="I12" s="30" t="str">
        <f>RIGHT($B12,4)</f>
        <v>2017</v>
      </c>
      <c r="J12" s="30" t="str">
        <f>IFERROR(VLOOKUP($A12,Détail!$I:$J,2,0),0)</f>
        <v>BBB</v>
      </c>
      <c r="K12" s="30" t="str">
        <f>RIGHT($C12,2)</f>
        <v>08</v>
      </c>
      <c r="L12" s="29">
        <f>$E12/$K12</f>
        <v>5069</v>
      </c>
      <c r="M12">
        <f>E12</f>
        <v>40552</v>
      </c>
      <c r="N12" s="4">
        <f>7*$G12+DATE($I12,1,3)-WEEKDAY(DATE($I12,1,3))-5</f>
        <v>42765</v>
      </c>
    </row>
    <row r="13" spans="1:14" x14ac:dyDescent="0.25">
      <c r="A13" s="66" t="s">
        <v>143</v>
      </c>
      <c r="B13" s="66" t="s">
        <v>80</v>
      </c>
      <c r="C13" s="93">
        <v>200110008</v>
      </c>
      <c r="D13" s="66" t="s">
        <v>124</v>
      </c>
      <c r="E13">
        <v>40332</v>
      </c>
      <c r="F13" s="30">
        <f>$C13</f>
        <v>200110008</v>
      </c>
      <c r="G13" s="30" t="str">
        <f>LEFT($B13,2)</f>
        <v>35</v>
      </c>
      <c r="H13" s="30" t="str">
        <f>VLOOKUP(MONTH(7*$G13+DATE($I13,1,3)-WEEKDAY(DATE($I13,1,3))-3),Détail!$D:$E,2,0)</f>
        <v>Août</v>
      </c>
      <c r="I13" s="30" t="str">
        <f>RIGHT($B13,4)</f>
        <v>2017</v>
      </c>
      <c r="J13" s="30" t="str">
        <f>IFERROR(VLOOKUP($A13,Détail!$I:$J,2,0),0)</f>
        <v>BBC</v>
      </c>
      <c r="K13" s="30" t="str">
        <f>RIGHT($C13,2)</f>
        <v>08</v>
      </c>
      <c r="L13" s="29">
        <f>$E13/$K13</f>
        <v>5041.5</v>
      </c>
      <c r="M13">
        <f>E13</f>
        <v>40332</v>
      </c>
      <c r="N13" s="4">
        <f>7*$G13+DATE($I13,1,3)-WEEKDAY(DATE($I13,1,3))-5</f>
        <v>42975</v>
      </c>
    </row>
    <row r="14" spans="1:14" x14ac:dyDescent="0.25">
      <c r="A14" s="66" t="s">
        <v>144</v>
      </c>
      <c r="B14" s="66" t="s">
        <v>82</v>
      </c>
      <c r="C14" s="93">
        <v>203910010</v>
      </c>
      <c r="D14" s="66" t="s">
        <v>125</v>
      </c>
      <c r="E14">
        <v>38130</v>
      </c>
      <c r="F14" s="30">
        <f>$C14</f>
        <v>203910010</v>
      </c>
      <c r="G14" s="30" t="str">
        <f>LEFT($B14,2)</f>
        <v>11</v>
      </c>
      <c r="H14" s="30" t="str">
        <f>VLOOKUP(MONTH(7*$G14+DATE($I14,1,3)-WEEKDAY(DATE($I14,1,3))-3),Détail!$D:$E,2,0)</f>
        <v>Mars</v>
      </c>
      <c r="I14" s="30" t="str">
        <f>RIGHT($B14,4)</f>
        <v>2017</v>
      </c>
      <c r="J14" s="30" t="str">
        <f>IFERROR(VLOOKUP($A14,Détail!$I:$J,2,0),0)</f>
        <v>BCC</v>
      </c>
      <c r="K14" s="30" t="str">
        <f>RIGHT($C14,2)</f>
        <v>10</v>
      </c>
      <c r="L14" s="29">
        <f>$E14/$K14</f>
        <v>3813</v>
      </c>
      <c r="M14">
        <f>E14</f>
        <v>38130</v>
      </c>
      <c r="N14" s="4">
        <f>7*$G14+DATE($I14,1,3)-WEEKDAY(DATE($I14,1,3))-5</f>
        <v>42807</v>
      </c>
    </row>
    <row r="15" spans="1:14" x14ac:dyDescent="0.25">
      <c r="A15" s="66" t="s">
        <v>145</v>
      </c>
      <c r="B15" s="66" t="s">
        <v>75</v>
      </c>
      <c r="C15" s="93">
        <v>203919010</v>
      </c>
      <c r="D15" s="66" t="s">
        <v>126</v>
      </c>
      <c r="E15">
        <v>38052</v>
      </c>
      <c r="F15" s="30">
        <f>$C15</f>
        <v>203919010</v>
      </c>
      <c r="G15" s="30" t="str">
        <f>LEFT($B15,2)</f>
        <v>04</v>
      </c>
      <c r="H15" s="30" t="str">
        <f>VLOOKUP(MONTH(7*$G15+DATE($I15,1,3)-WEEKDAY(DATE($I15,1,3))-3),Détail!$D:$E,2,0)</f>
        <v>Janvier</v>
      </c>
      <c r="I15" s="30" t="str">
        <f>RIGHT($B15,4)</f>
        <v>2017</v>
      </c>
      <c r="J15" s="30" t="str">
        <f>IFERROR(VLOOKUP($A15,Détail!$I:$J,2,0),0)</f>
        <v>CCC</v>
      </c>
      <c r="K15" s="30" t="str">
        <f>RIGHT($C15,2)</f>
        <v>10</v>
      </c>
      <c r="L15" s="29">
        <f>$E15/$K15</f>
        <v>3805.2</v>
      </c>
      <c r="M15">
        <f>E15</f>
        <v>38052</v>
      </c>
      <c r="N15" s="4">
        <f>7*$G15+DATE($I15,1,3)-WEEKDAY(DATE($I15,1,3))-5</f>
        <v>42758</v>
      </c>
    </row>
    <row r="16" spans="1:14" x14ac:dyDescent="0.25">
      <c r="A16" s="66" t="s">
        <v>139</v>
      </c>
      <c r="B16" s="66" t="s">
        <v>71</v>
      </c>
      <c r="C16" s="93">
        <v>203920006</v>
      </c>
      <c r="D16" s="66" t="s">
        <v>127</v>
      </c>
      <c r="E16">
        <v>37990</v>
      </c>
      <c r="F16" s="30">
        <f>$C16</f>
        <v>203920006</v>
      </c>
      <c r="G16" s="30" t="str">
        <f>LEFT($B16,2)</f>
        <v>06</v>
      </c>
      <c r="H16" s="30" t="str">
        <f>VLOOKUP(MONTH(7*$G16+DATE($I16,1,3)-WEEKDAY(DATE($I16,1,3))-3),Détail!$D:$E,2,0)</f>
        <v>Février</v>
      </c>
      <c r="I16" s="30" t="str">
        <f>RIGHT($B16,4)</f>
        <v>2017</v>
      </c>
      <c r="J16" s="30" t="str">
        <f>IFERROR(VLOOKUP($A16,Détail!$I:$J,2,0),0)</f>
        <v>AAA</v>
      </c>
      <c r="K16" s="30" t="str">
        <f>RIGHT($C16,2)</f>
        <v>06</v>
      </c>
      <c r="L16" s="29">
        <f>$E16/$K16</f>
        <v>6331.666666666667</v>
      </c>
      <c r="M16">
        <f>E16</f>
        <v>37990</v>
      </c>
      <c r="N16" s="4">
        <f>7*$G16+DATE($I16,1,3)-WEEKDAY(DATE($I16,1,3))-5</f>
        <v>42772</v>
      </c>
    </row>
    <row r="17" spans="1:14" x14ac:dyDescent="0.25">
      <c r="A17" s="66" t="s">
        <v>140</v>
      </c>
      <c r="B17" s="66" t="s">
        <v>76</v>
      </c>
      <c r="C17" s="93">
        <v>203940012</v>
      </c>
      <c r="D17" s="66" t="s">
        <v>128</v>
      </c>
      <c r="E17">
        <v>36960</v>
      </c>
      <c r="F17" s="30">
        <f>$C17</f>
        <v>203940012</v>
      </c>
      <c r="G17" s="30" t="str">
        <f>LEFT($B17,2)</f>
        <v>03</v>
      </c>
      <c r="H17" s="30" t="str">
        <f>VLOOKUP(MONTH(7*$G17+DATE($I17,1,3)-WEEKDAY(DATE($I17,1,3))-3),Détail!$D:$E,2,0)</f>
        <v>Janvier</v>
      </c>
      <c r="I17" s="30" t="str">
        <f>RIGHT($B17,4)</f>
        <v>2017</v>
      </c>
      <c r="J17" s="30" t="str">
        <f>IFERROR(VLOOKUP($A17,Détail!$I:$J,2,0),0)</f>
        <v>AAB</v>
      </c>
      <c r="K17" s="30" t="str">
        <f>RIGHT($C17,2)</f>
        <v>12</v>
      </c>
      <c r="L17" s="29">
        <f>$E17/$K17</f>
        <v>3080</v>
      </c>
      <c r="M17">
        <f>E17</f>
        <v>36960</v>
      </c>
      <c r="N17" s="4">
        <f>7*$G17+DATE($I17,1,3)-WEEKDAY(DATE($I17,1,3))-5</f>
        <v>42751</v>
      </c>
    </row>
    <row r="18" spans="1:14" x14ac:dyDescent="0.25">
      <c r="A18" s="66" t="s">
        <v>141</v>
      </c>
      <c r="B18" s="66" t="s">
        <v>81</v>
      </c>
      <c r="C18" s="93">
        <v>203950006</v>
      </c>
      <c r="D18" s="66" t="s">
        <v>129</v>
      </c>
      <c r="E18">
        <v>35772</v>
      </c>
      <c r="F18" s="30">
        <f>$C18</f>
        <v>203950006</v>
      </c>
      <c r="G18" s="30" t="str">
        <f>LEFT($B18,2)</f>
        <v>19</v>
      </c>
      <c r="H18" s="30" t="str">
        <f>VLOOKUP(MONTH(7*$G18+DATE($I18,1,3)-WEEKDAY(DATE($I18,1,3))-3),Détail!$D:$E,2,0)</f>
        <v>Mai</v>
      </c>
      <c r="I18" s="30" t="str">
        <f>RIGHT($B18,4)</f>
        <v>2017</v>
      </c>
      <c r="J18" s="30" t="str">
        <f>IFERROR(VLOOKUP($A18,Détail!$I:$J,2,0),0)</f>
        <v>ABB</v>
      </c>
      <c r="K18" s="30" t="str">
        <f>RIGHT($C18,2)</f>
        <v>06</v>
      </c>
      <c r="L18" s="29">
        <f>$E18/$K18</f>
        <v>5962</v>
      </c>
      <c r="M18">
        <f>E18</f>
        <v>35772</v>
      </c>
      <c r="N18" s="4">
        <f>7*$G18+DATE($I18,1,3)-WEEKDAY(DATE($I18,1,3))-5</f>
        <v>42863</v>
      </c>
    </row>
    <row r="19" spans="1:14" x14ac:dyDescent="0.25">
      <c r="A19" s="66" t="s">
        <v>143</v>
      </c>
      <c r="B19" s="66" t="s">
        <v>79</v>
      </c>
      <c r="C19" s="93">
        <v>203960008</v>
      </c>
      <c r="D19" s="66" t="s">
        <v>130</v>
      </c>
      <c r="E19">
        <v>14830</v>
      </c>
      <c r="F19" s="30">
        <f>$C19</f>
        <v>203960008</v>
      </c>
      <c r="G19" s="30" t="str">
        <f>LEFT($B19,2)</f>
        <v>05</v>
      </c>
      <c r="H19" s="30" t="str">
        <f>VLOOKUP(MONTH(7*$G19+DATE($I19,1,3)-WEEKDAY(DATE($I19,1,3))-3),Détail!$D:$E,2,0)</f>
        <v>Février</v>
      </c>
      <c r="I19" s="30" t="str">
        <f>RIGHT($B19,4)</f>
        <v>2017</v>
      </c>
      <c r="J19" s="30" t="str">
        <f>IFERROR(VLOOKUP($A19,Détail!$I:$J,2,0),0)</f>
        <v>BBC</v>
      </c>
      <c r="K19" s="30" t="str">
        <f>RIGHT($C19,2)</f>
        <v>08</v>
      </c>
      <c r="L19" s="29">
        <f>$E19/$K19</f>
        <v>1853.75</v>
      </c>
      <c r="M19">
        <f>E19</f>
        <v>14830</v>
      </c>
      <c r="N19" s="4">
        <f>7*$G19+DATE($I19,1,3)-WEEKDAY(DATE($I19,1,3))-5</f>
        <v>42765</v>
      </c>
    </row>
    <row r="20" spans="1:14" x14ac:dyDescent="0.25">
      <c r="A20" s="66" t="s">
        <v>143</v>
      </c>
      <c r="B20" s="66" t="s">
        <v>82</v>
      </c>
      <c r="C20" s="93">
        <v>200080008</v>
      </c>
      <c r="D20" s="66" t="s">
        <v>122</v>
      </c>
      <c r="E20">
        <v>34640</v>
      </c>
      <c r="F20" s="30">
        <f>$C20</f>
        <v>200080008</v>
      </c>
      <c r="G20" s="30" t="str">
        <f>LEFT($B20,2)</f>
        <v>11</v>
      </c>
      <c r="H20" s="30" t="str">
        <f>VLOOKUP(MONTH(7*$G20+DATE($I20,1,3)-WEEKDAY(DATE($I20,1,3))-3),Détail!$D:$E,2,0)</f>
        <v>Mars</v>
      </c>
      <c r="I20" s="30" t="str">
        <f>RIGHT($B20,4)</f>
        <v>2017</v>
      </c>
      <c r="J20" s="30" t="str">
        <f>IFERROR(VLOOKUP($A20,Détail!$I:$J,2,0),0)</f>
        <v>BBC</v>
      </c>
      <c r="K20" s="30" t="str">
        <f>RIGHT($C20,2)</f>
        <v>08</v>
      </c>
      <c r="L20" s="29">
        <f>$E20/$K20</f>
        <v>4330</v>
      </c>
      <c r="M20">
        <f>E20</f>
        <v>34640</v>
      </c>
      <c r="N20" s="4">
        <f>7*$G20+DATE($I20,1,3)-WEEKDAY(DATE($I20,1,3))-5</f>
        <v>42807</v>
      </c>
    </row>
    <row r="21" spans="1:14" x14ac:dyDescent="0.25">
      <c r="A21" s="66" t="s">
        <v>144</v>
      </c>
      <c r="B21" s="66" t="s">
        <v>83</v>
      </c>
      <c r="C21" s="93">
        <v>200100008</v>
      </c>
      <c r="D21" s="66" t="s">
        <v>123</v>
      </c>
      <c r="E21">
        <v>34560</v>
      </c>
      <c r="F21" s="30">
        <f>$C21</f>
        <v>200100008</v>
      </c>
      <c r="G21" s="30" t="str">
        <f>LEFT($B21,2)</f>
        <v>34</v>
      </c>
      <c r="H21" s="30" t="str">
        <f>VLOOKUP(MONTH(7*$G21+DATE($I21,1,3)-WEEKDAY(DATE($I21,1,3))-3),Détail!$D:$E,2,0)</f>
        <v>Août</v>
      </c>
      <c r="I21" s="30" t="str">
        <f>RIGHT($B21,4)</f>
        <v>2017</v>
      </c>
      <c r="J21" s="30" t="str">
        <f>IFERROR(VLOOKUP($A21,Détail!$I:$J,2,0),0)</f>
        <v>BCC</v>
      </c>
      <c r="K21" s="30" t="str">
        <f>RIGHT($C21,2)</f>
        <v>08</v>
      </c>
      <c r="L21" s="29">
        <f>$E21/$K21</f>
        <v>4320</v>
      </c>
      <c r="M21">
        <f>E21</f>
        <v>34560</v>
      </c>
      <c r="N21" s="4">
        <f>7*$G21+DATE($I21,1,3)-WEEKDAY(DATE($I21,1,3))-5</f>
        <v>42968</v>
      </c>
    </row>
    <row r="22" spans="1:14" x14ac:dyDescent="0.25">
      <c r="A22" s="66" t="s">
        <v>145</v>
      </c>
      <c r="B22" s="66" t="s">
        <v>84</v>
      </c>
      <c r="C22" s="93">
        <v>200110008</v>
      </c>
      <c r="D22" s="66" t="s">
        <v>124</v>
      </c>
      <c r="E22">
        <v>34524</v>
      </c>
      <c r="F22" s="30">
        <f>$C22</f>
        <v>200110008</v>
      </c>
      <c r="G22" s="30" t="str">
        <f>LEFT($B22,2)</f>
        <v>24</v>
      </c>
      <c r="H22" s="30" t="str">
        <f>VLOOKUP(MONTH(7*$G22+DATE($I22,1,3)-WEEKDAY(DATE($I22,1,3))-3),Détail!$D:$E,2,0)</f>
        <v>Juin</v>
      </c>
      <c r="I22" s="30" t="str">
        <f>RIGHT($B22,4)</f>
        <v>2017</v>
      </c>
      <c r="J22" s="30" t="str">
        <f>IFERROR(VLOOKUP($A22,Détail!$I:$J,2,0),0)</f>
        <v>CCC</v>
      </c>
      <c r="K22" s="30" t="str">
        <f>RIGHT($C22,2)</f>
        <v>08</v>
      </c>
      <c r="L22" s="29">
        <f>$E22/$K22</f>
        <v>4315.5</v>
      </c>
      <c r="M22">
        <f>E22</f>
        <v>34524</v>
      </c>
      <c r="N22" s="4">
        <f>7*$G22+DATE($I22,1,3)-WEEKDAY(DATE($I22,1,3))-5</f>
        <v>42898</v>
      </c>
    </row>
    <row r="23" spans="1:14" x14ac:dyDescent="0.25">
      <c r="A23" s="66" t="s">
        <v>139</v>
      </c>
      <c r="B23" s="66" t="s">
        <v>85</v>
      </c>
      <c r="C23" s="93">
        <v>203910010</v>
      </c>
      <c r="D23" s="66" t="s">
        <v>125</v>
      </c>
      <c r="E23">
        <v>34488</v>
      </c>
      <c r="F23" s="30">
        <f>$C23</f>
        <v>203910010</v>
      </c>
      <c r="G23" s="30" t="str">
        <f>LEFT($B23,2)</f>
        <v>02</v>
      </c>
      <c r="H23" s="30" t="str">
        <f>VLOOKUP(MONTH(7*$G23+DATE($I23,1,3)-WEEKDAY(DATE($I23,1,3))-3),Détail!$D:$E,2,0)</f>
        <v>Janvier</v>
      </c>
      <c r="I23" s="30" t="str">
        <f>RIGHT($B23,4)</f>
        <v>2017</v>
      </c>
      <c r="J23" s="30" t="str">
        <f>IFERROR(VLOOKUP($A23,Détail!$I:$J,2,0),0)</f>
        <v>AAA</v>
      </c>
      <c r="K23" s="30" t="str">
        <f>RIGHT($C23,2)</f>
        <v>10</v>
      </c>
      <c r="L23" s="29">
        <f>$E23/$K23</f>
        <v>3448.8</v>
      </c>
      <c r="M23">
        <f>E23</f>
        <v>34488</v>
      </c>
      <c r="N23" s="4">
        <f>7*$G23+DATE($I23,1,3)-WEEKDAY(DATE($I23,1,3))-5</f>
        <v>42744</v>
      </c>
    </row>
    <row r="24" spans="1:14" x14ac:dyDescent="0.25">
      <c r="A24" s="66" t="s">
        <v>140</v>
      </c>
      <c r="B24" s="66" t="s">
        <v>86</v>
      </c>
      <c r="C24" s="93">
        <v>203919010</v>
      </c>
      <c r="D24" s="66" t="s">
        <v>126</v>
      </c>
      <c r="E24">
        <v>34464</v>
      </c>
      <c r="F24" s="30">
        <f>$C24</f>
        <v>203919010</v>
      </c>
      <c r="G24" s="30" t="str">
        <f>LEFT($B24,2)</f>
        <v>36</v>
      </c>
      <c r="H24" s="30" t="str">
        <f>VLOOKUP(MONTH(7*$G24+DATE($I24,1,3)-WEEKDAY(DATE($I24,1,3))-3),Détail!$D:$E,2,0)</f>
        <v>Septembre</v>
      </c>
      <c r="I24" s="30" t="str">
        <f>RIGHT($B24,4)</f>
        <v>2017</v>
      </c>
      <c r="J24" s="30" t="str">
        <f>IFERROR(VLOOKUP($A24,Détail!$I:$J,2,0),0)</f>
        <v>AAB</v>
      </c>
      <c r="K24" s="30" t="str">
        <f>RIGHT($C24,2)</f>
        <v>10</v>
      </c>
      <c r="L24" s="29">
        <f>$E24/$K24</f>
        <v>3446.4</v>
      </c>
      <c r="M24">
        <f>E24</f>
        <v>34464</v>
      </c>
      <c r="N24" s="4">
        <f>7*$G24+DATE($I24,1,3)-WEEKDAY(DATE($I24,1,3))-5</f>
        <v>42982</v>
      </c>
    </row>
    <row r="25" spans="1:14" x14ac:dyDescent="0.25">
      <c r="A25" s="66" t="s">
        <v>141</v>
      </c>
      <c r="B25" s="66" t="s">
        <v>74</v>
      </c>
      <c r="C25" s="93">
        <v>203920006</v>
      </c>
      <c r="D25" s="66" t="s">
        <v>127</v>
      </c>
      <c r="E25">
        <v>34104</v>
      </c>
      <c r="F25" s="30">
        <f>$C25</f>
        <v>203920006</v>
      </c>
      <c r="G25" s="30" t="str">
        <f>LEFT($B25,2)</f>
        <v>22</v>
      </c>
      <c r="H25" s="30" t="str">
        <f>VLOOKUP(MONTH(7*$G25+DATE($I25,1,3)-WEEKDAY(DATE($I25,1,3))-3),Détail!$D:$E,2,0)</f>
        <v>Mai</v>
      </c>
      <c r="I25" s="30" t="str">
        <f>RIGHT($B25,4)</f>
        <v>2017</v>
      </c>
      <c r="J25" s="30" t="str">
        <f>IFERROR(VLOOKUP($A25,Détail!$I:$J,2,0),0)</f>
        <v>ABB</v>
      </c>
      <c r="K25" s="30" t="str">
        <f>RIGHT($C25,2)</f>
        <v>06</v>
      </c>
      <c r="L25" s="29">
        <f>$E25/$K25</f>
        <v>5684</v>
      </c>
      <c r="M25">
        <f>E25</f>
        <v>34104</v>
      </c>
      <c r="N25" s="4">
        <f>7*$G25+DATE($I25,1,3)-WEEKDAY(DATE($I25,1,3))-5</f>
        <v>42884</v>
      </c>
    </row>
    <row r="26" spans="1:14" x14ac:dyDescent="0.25">
      <c r="A26" s="66" t="s">
        <v>142</v>
      </c>
      <c r="B26" s="66" t="s">
        <v>87</v>
      </c>
      <c r="C26" s="93">
        <v>203940012</v>
      </c>
      <c r="D26" s="66" t="s">
        <v>128</v>
      </c>
      <c r="E26">
        <v>33440</v>
      </c>
      <c r="F26" s="30">
        <f>$C26</f>
        <v>203940012</v>
      </c>
      <c r="G26" s="30" t="str">
        <f>LEFT($B26,2)</f>
        <v>07</v>
      </c>
      <c r="H26" s="30" t="str">
        <f>VLOOKUP(MONTH(7*$G26+DATE($I26,1,3)-WEEKDAY(DATE($I26,1,3))-3),Détail!$D:$E,2,0)</f>
        <v>Février</v>
      </c>
      <c r="I26" s="30" t="str">
        <f>RIGHT($B26,4)</f>
        <v>2017</v>
      </c>
      <c r="J26" s="30" t="str">
        <f>IFERROR(VLOOKUP($A26,Détail!$I:$J,2,0),0)</f>
        <v>BBB</v>
      </c>
      <c r="K26" s="30" t="str">
        <f>RIGHT($C26,2)</f>
        <v>12</v>
      </c>
      <c r="L26" s="29">
        <f>$E26/$K26</f>
        <v>2786.6666666666665</v>
      </c>
      <c r="M26">
        <f>E26</f>
        <v>33440</v>
      </c>
      <c r="N26" s="4">
        <f>7*$G26+DATE($I26,1,3)-WEEKDAY(DATE($I26,1,3))-5</f>
        <v>42779</v>
      </c>
    </row>
    <row r="27" spans="1:14" x14ac:dyDescent="0.25">
      <c r="A27" s="66" t="s">
        <v>143</v>
      </c>
      <c r="B27" s="66" t="s">
        <v>88</v>
      </c>
      <c r="C27" s="93">
        <v>203950006</v>
      </c>
      <c r="D27" s="66" t="s">
        <v>129</v>
      </c>
      <c r="E27">
        <v>32670</v>
      </c>
      <c r="F27" s="30">
        <f>$C27</f>
        <v>203950006</v>
      </c>
      <c r="G27" s="30" t="str">
        <f>LEFT($B27,2)</f>
        <v>09</v>
      </c>
      <c r="H27" s="30" t="str">
        <f>VLOOKUP(MONTH(7*$G27+DATE($I27,1,3)-WEEKDAY(DATE($I27,1,3))-3),Détail!$D:$E,2,0)</f>
        <v>Mars</v>
      </c>
      <c r="I27" s="30" t="str">
        <f>RIGHT($B27,4)</f>
        <v>2017</v>
      </c>
      <c r="J27" s="30" t="str">
        <f>IFERROR(VLOOKUP($A27,Détail!$I:$J,2,0),0)</f>
        <v>BBC</v>
      </c>
      <c r="K27" s="30" t="str">
        <f>RIGHT($C27,2)</f>
        <v>06</v>
      </c>
      <c r="L27" s="29">
        <f>$E27/$K27</f>
        <v>5445</v>
      </c>
      <c r="M27">
        <f>E27</f>
        <v>32670</v>
      </c>
      <c r="N27" s="4">
        <f>7*$G27+DATE($I27,1,3)-WEEKDAY(DATE($I27,1,3))-5</f>
        <v>42793</v>
      </c>
    </row>
    <row r="28" spans="1:14" x14ac:dyDescent="0.25">
      <c r="A28" s="66" t="s">
        <v>142</v>
      </c>
      <c r="B28" s="66" t="s">
        <v>71</v>
      </c>
      <c r="C28" s="93">
        <v>203960008</v>
      </c>
      <c r="D28" s="66" t="s">
        <v>130</v>
      </c>
      <c r="E28">
        <v>35664</v>
      </c>
      <c r="F28" s="30">
        <f>$C28</f>
        <v>203960008</v>
      </c>
      <c r="G28" s="30" t="str">
        <f>LEFT($B28,2)</f>
        <v>06</v>
      </c>
      <c r="H28" s="30" t="str">
        <f>VLOOKUP(MONTH(7*$G28+DATE($I28,1,3)-WEEKDAY(DATE($I28,1,3))-3),Détail!$D:$E,2,0)</f>
        <v>Février</v>
      </c>
      <c r="I28" s="30" t="str">
        <f>RIGHT($B28,4)</f>
        <v>2017</v>
      </c>
      <c r="J28" s="30" t="str">
        <f>IFERROR(VLOOKUP($A28,Détail!$I:$J,2,0),0)</f>
        <v>BBB</v>
      </c>
      <c r="K28" s="30" t="str">
        <f>RIGHT($C28,2)</f>
        <v>08</v>
      </c>
      <c r="L28" s="29">
        <f>$E28/$K28</f>
        <v>4458</v>
      </c>
      <c r="M28">
        <f>E28</f>
        <v>35664</v>
      </c>
      <c r="N28" s="4">
        <f>7*$G28+DATE($I28,1,3)-WEEKDAY(DATE($I28,1,3))-5</f>
        <v>42772</v>
      </c>
    </row>
    <row r="29" spans="1:14" x14ac:dyDescent="0.25">
      <c r="A29" s="66" t="s">
        <v>145</v>
      </c>
      <c r="B29" s="66" t="s">
        <v>89</v>
      </c>
      <c r="C29" s="93">
        <v>200080008</v>
      </c>
      <c r="D29" s="66" t="s">
        <v>122</v>
      </c>
      <c r="E29">
        <v>31752</v>
      </c>
      <c r="F29" s="30">
        <f>$C29</f>
        <v>200080008</v>
      </c>
      <c r="G29" s="30" t="str">
        <f>LEFT($B29,2)</f>
        <v>20</v>
      </c>
      <c r="H29" s="30" t="str">
        <f>VLOOKUP(MONTH(7*$G29+DATE($I29,1,3)-WEEKDAY(DATE($I29,1,3))-3),Détail!$D:$E,2,0)</f>
        <v>Mai</v>
      </c>
      <c r="I29" s="30" t="str">
        <f>RIGHT($B29,4)</f>
        <v>2017</v>
      </c>
      <c r="J29" s="30" t="str">
        <f>IFERROR(VLOOKUP($A29,Détail!$I:$J,2,0),0)</f>
        <v>CCC</v>
      </c>
      <c r="K29" s="30" t="str">
        <f>RIGHT($C29,2)</f>
        <v>08</v>
      </c>
      <c r="L29" s="29">
        <f>$E29/$K29</f>
        <v>3969</v>
      </c>
      <c r="M29">
        <f>E29</f>
        <v>31752</v>
      </c>
      <c r="N29" s="4">
        <f>7*$G29+DATE($I29,1,3)-WEEKDAY(DATE($I29,1,3))-5</f>
        <v>42870</v>
      </c>
    </row>
    <row r="30" spans="1:14" x14ac:dyDescent="0.25">
      <c r="A30" s="66" t="s">
        <v>139</v>
      </c>
      <c r="B30" s="66" t="s">
        <v>90</v>
      </c>
      <c r="C30" s="93">
        <v>200100008</v>
      </c>
      <c r="D30" s="66" t="s">
        <v>123</v>
      </c>
      <c r="E30">
        <v>30936</v>
      </c>
      <c r="F30" s="30">
        <f>$C30</f>
        <v>200100008</v>
      </c>
      <c r="G30" s="30" t="str">
        <f>LEFT($B30,2)</f>
        <v>17</v>
      </c>
      <c r="H30" s="30" t="str">
        <f>VLOOKUP(MONTH(7*$G30+DATE($I30,1,3)-WEEKDAY(DATE($I30,1,3))-3),Détail!$D:$E,2,0)</f>
        <v>Avril</v>
      </c>
      <c r="I30" s="30" t="str">
        <f>RIGHT($B30,4)</f>
        <v>2017</v>
      </c>
      <c r="J30" s="30" t="str">
        <f>IFERROR(VLOOKUP($A30,Détail!$I:$J,2,0),0)</f>
        <v>AAA</v>
      </c>
      <c r="K30" s="30" t="str">
        <f>RIGHT($C30,2)</f>
        <v>08</v>
      </c>
      <c r="L30" s="29">
        <f>$E30/$K30</f>
        <v>3867</v>
      </c>
      <c r="M30">
        <f>E30</f>
        <v>30936</v>
      </c>
      <c r="N30" s="4">
        <f>7*$G30+DATE($I30,1,3)-WEEKDAY(DATE($I30,1,3))-5</f>
        <v>42849</v>
      </c>
    </row>
    <row r="31" spans="1:14" x14ac:dyDescent="0.25">
      <c r="A31" s="66" t="s">
        <v>140</v>
      </c>
      <c r="B31" s="66" t="s">
        <v>98</v>
      </c>
      <c r="C31" s="93">
        <v>200110008</v>
      </c>
      <c r="D31" s="66" t="s">
        <v>124</v>
      </c>
      <c r="E31">
        <v>29961</v>
      </c>
      <c r="F31" s="30">
        <f>$C31</f>
        <v>200110008</v>
      </c>
      <c r="G31" s="30" t="str">
        <f>LEFT($B31,2)</f>
        <v>13</v>
      </c>
      <c r="H31" s="30" t="str">
        <f>VLOOKUP(MONTH(7*$G31+DATE($I31,1,3)-WEEKDAY(DATE($I31,1,3))-3),Détail!$D:$E,2,0)</f>
        <v>Mars</v>
      </c>
      <c r="I31" s="30" t="str">
        <f>RIGHT($B31,4)</f>
        <v>2017</v>
      </c>
      <c r="J31" s="30" t="str">
        <f>IFERROR(VLOOKUP($A31,Détail!$I:$J,2,0),0)</f>
        <v>AAB</v>
      </c>
      <c r="K31" s="30" t="str">
        <f>RIGHT($C31,2)</f>
        <v>08</v>
      </c>
      <c r="L31" s="29">
        <f>$E31/$K31</f>
        <v>3745.125</v>
      </c>
      <c r="M31">
        <f>E31</f>
        <v>29961</v>
      </c>
      <c r="N31" s="4">
        <f>7*$G31+DATE($I31,1,3)-WEEKDAY(DATE($I31,1,3))-5</f>
        <v>42821</v>
      </c>
    </row>
    <row r="32" spans="1:14" x14ac:dyDescent="0.25">
      <c r="A32" s="66" t="s">
        <v>141</v>
      </c>
      <c r="B32" s="66" t="s">
        <v>91</v>
      </c>
      <c r="C32" s="93">
        <v>203910010</v>
      </c>
      <c r="D32" s="66" t="s">
        <v>125</v>
      </c>
      <c r="E32">
        <v>29952</v>
      </c>
      <c r="F32" s="30">
        <f>$C32</f>
        <v>203910010</v>
      </c>
      <c r="G32" s="30" t="str">
        <f>LEFT($B32,2)</f>
        <v>37</v>
      </c>
      <c r="H32" s="30" t="str">
        <f>VLOOKUP(MONTH(7*$G32+DATE($I32,1,3)-WEEKDAY(DATE($I32,1,3))-3),Détail!$D:$E,2,0)</f>
        <v>Septembre</v>
      </c>
      <c r="I32" s="30" t="str">
        <f>RIGHT($B32,4)</f>
        <v>2017</v>
      </c>
      <c r="J32" s="30" t="str">
        <f>IFERROR(VLOOKUP($A32,Détail!$I:$J,2,0),0)</f>
        <v>ABB</v>
      </c>
      <c r="K32" s="30" t="str">
        <f>RIGHT($C32,2)</f>
        <v>10</v>
      </c>
      <c r="L32" s="29">
        <f>$E32/$K32</f>
        <v>2995.2</v>
      </c>
      <c r="M32">
        <f>E32</f>
        <v>29952</v>
      </c>
      <c r="N32" s="4">
        <f>7*$G32+DATE($I32,1,3)-WEEKDAY(DATE($I32,1,3))-5</f>
        <v>42989</v>
      </c>
    </row>
    <row r="33" spans="1:14" x14ac:dyDescent="0.25">
      <c r="A33" s="66" t="s">
        <v>142</v>
      </c>
      <c r="B33" s="66" t="s">
        <v>75</v>
      </c>
      <c r="C33" s="93">
        <v>203919010</v>
      </c>
      <c r="D33" s="66" t="s">
        <v>126</v>
      </c>
      <c r="E33">
        <v>29512</v>
      </c>
      <c r="F33" s="30">
        <f>$C33</f>
        <v>203919010</v>
      </c>
      <c r="G33" s="30" t="str">
        <f>LEFT($B33,2)</f>
        <v>04</v>
      </c>
      <c r="H33" s="30" t="str">
        <f>VLOOKUP(MONTH(7*$G33+DATE($I33,1,3)-WEEKDAY(DATE($I33,1,3))-3),Détail!$D:$E,2,0)</f>
        <v>Janvier</v>
      </c>
      <c r="I33" s="30" t="str">
        <f>RIGHT($B33,4)</f>
        <v>2017</v>
      </c>
      <c r="J33" s="30" t="str">
        <f>IFERROR(VLOOKUP($A33,Détail!$I:$J,2,0),0)</f>
        <v>BBB</v>
      </c>
      <c r="K33" s="30" t="str">
        <f>RIGHT($C33,2)</f>
        <v>10</v>
      </c>
      <c r="L33" s="29">
        <f>$E33/$K33</f>
        <v>2951.2</v>
      </c>
      <c r="M33">
        <f>E33</f>
        <v>29512</v>
      </c>
      <c r="N33" s="4">
        <f>7*$G33+DATE($I33,1,3)-WEEKDAY(DATE($I33,1,3))-5</f>
        <v>42758</v>
      </c>
    </row>
    <row r="34" spans="1:14" x14ac:dyDescent="0.25">
      <c r="A34" s="66" t="s">
        <v>143</v>
      </c>
      <c r="B34" s="66" t="s">
        <v>99</v>
      </c>
      <c r="C34" s="93">
        <v>203920006</v>
      </c>
      <c r="D34" s="66" t="s">
        <v>127</v>
      </c>
      <c r="E34">
        <v>28824</v>
      </c>
      <c r="F34" s="30">
        <f>$C34</f>
        <v>203920006</v>
      </c>
      <c r="G34" s="30" t="str">
        <f>LEFT($B34,2)</f>
        <v>14</v>
      </c>
      <c r="H34" s="30" t="str">
        <f>VLOOKUP(MONTH(7*$G34+DATE($I34,1,3)-WEEKDAY(DATE($I34,1,3))-3),Détail!$D:$E,2,0)</f>
        <v>Avril</v>
      </c>
      <c r="I34" s="30" t="str">
        <f>RIGHT($B34,4)</f>
        <v>2017</v>
      </c>
      <c r="J34" s="30" t="str">
        <f>IFERROR(VLOOKUP($A34,Détail!$I:$J,2,0),0)</f>
        <v>BBC</v>
      </c>
      <c r="K34" s="30" t="str">
        <f>RIGHT($C34,2)</f>
        <v>06</v>
      </c>
      <c r="L34" s="29">
        <f>$E34/$K34</f>
        <v>4804</v>
      </c>
      <c r="M34">
        <f>E34</f>
        <v>28824</v>
      </c>
      <c r="N34" s="4">
        <f>7*$G34+DATE($I34,1,3)-WEEKDAY(DATE($I34,1,3))-5</f>
        <v>42828</v>
      </c>
    </row>
    <row r="35" spans="1:14" x14ac:dyDescent="0.25">
      <c r="A35" s="66" t="s">
        <v>144</v>
      </c>
      <c r="B35" s="66" t="s">
        <v>92</v>
      </c>
      <c r="C35" s="93">
        <v>203940012</v>
      </c>
      <c r="D35" s="66" t="s">
        <v>128</v>
      </c>
      <c r="E35">
        <v>28788</v>
      </c>
      <c r="F35" s="30">
        <f>$C35</f>
        <v>203940012</v>
      </c>
      <c r="G35" s="30" t="str">
        <f>LEFT($B35,2)</f>
        <v>01</v>
      </c>
      <c r="H35" s="30" t="str">
        <f>VLOOKUP(MONTH(7*$G35+DATE($I35,1,3)-WEEKDAY(DATE($I35,1,3))-3),Détail!$D:$E,2,0)</f>
        <v>Janvier</v>
      </c>
      <c r="I35" s="30" t="str">
        <f>RIGHT($B35,4)</f>
        <v>2017</v>
      </c>
      <c r="J35" s="30" t="str">
        <f>IFERROR(VLOOKUP($A35,Détail!$I:$J,2,0),0)</f>
        <v>BCC</v>
      </c>
      <c r="K35" s="30" t="str">
        <f>RIGHT($C35,2)</f>
        <v>12</v>
      </c>
      <c r="L35" s="29">
        <f>$E35/$K35</f>
        <v>2399</v>
      </c>
      <c r="M35">
        <f>E35</f>
        <v>28788</v>
      </c>
      <c r="N35" s="4">
        <f>7*$G35+DATE($I35,1,3)-WEEKDAY(DATE($I35,1,3))-5</f>
        <v>42737</v>
      </c>
    </row>
    <row r="36" spans="1:14" x14ac:dyDescent="0.25">
      <c r="A36" s="66" t="s">
        <v>145</v>
      </c>
      <c r="B36" s="66" t="s">
        <v>86</v>
      </c>
      <c r="C36" s="93">
        <v>203950006</v>
      </c>
      <c r="D36" s="66" t="s">
        <v>129</v>
      </c>
      <c r="E36">
        <v>28752</v>
      </c>
      <c r="F36" s="30">
        <f>$C36</f>
        <v>203950006</v>
      </c>
      <c r="G36" s="30" t="str">
        <f>LEFT($B36,2)</f>
        <v>36</v>
      </c>
      <c r="H36" s="30" t="str">
        <f>VLOOKUP(MONTH(7*$G36+DATE($I36,1,3)-WEEKDAY(DATE($I36,1,3))-3),Détail!$D:$E,2,0)</f>
        <v>Septembre</v>
      </c>
      <c r="I36" s="30" t="str">
        <f>RIGHT($B36,4)</f>
        <v>2017</v>
      </c>
      <c r="J36" s="30" t="str">
        <f>IFERROR(VLOOKUP($A36,Détail!$I:$J,2,0),0)</f>
        <v>CCC</v>
      </c>
      <c r="K36" s="30" t="str">
        <f>RIGHT($C36,2)</f>
        <v>06</v>
      </c>
      <c r="L36" s="29">
        <f>$E36/$K36</f>
        <v>4792</v>
      </c>
      <c r="M36">
        <f>E36</f>
        <v>28752</v>
      </c>
      <c r="N36" s="4">
        <f>7*$G36+DATE($I36,1,3)-WEEKDAY(DATE($I36,1,3))-5</f>
        <v>42982</v>
      </c>
    </row>
    <row r="37" spans="1:14" x14ac:dyDescent="0.25">
      <c r="A37" s="66" t="s">
        <v>143</v>
      </c>
      <c r="B37" s="66" t="s">
        <v>71</v>
      </c>
      <c r="C37" s="93">
        <v>203960008</v>
      </c>
      <c r="D37" s="66" t="s">
        <v>130</v>
      </c>
      <c r="E37">
        <v>24944</v>
      </c>
      <c r="F37" s="30">
        <f>$C37</f>
        <v>203960008</v>
      </c>
      <c r="G37" s="30" t="str">
        <f>LEFT($B37,2)</f>
        <v>06</v>
      </c>
      <c r="H37" s="30" t="str">
        <f>VLOOKUP(MONTH(7*$G37+DATE($I37,1,3)-WEEKDAY(DATE($I37,1,3))-3),Détail!$D:$E,2,0)</f>
        <v>Février</v>
      </c>
      <c r="I37" s="30" t="str">
        <f>RIGHT($B37,4)</f>
        <v>2017</v>
      </c>
      <c r="J37" s="30" t="str">
        <f>IFERROR(VLOOKUP($A37,Détail!$I:$J,2,0),0)</f>
        <v>BBC</v>
      </c>
      <c r="K37" s="30" t="str">
        <f>RIGHT($C37,2)</f>
        <v>08</v>
      </c>
      <c r="L37" s="29">
        <f>$E37/$K37</f>
        <v>3118</v>
      </c>
      <c r="M37">
        <f>E37</f>
        <v>24944</v>
      </c>
      <c r="N37" s="4">
        <f>7*$G37+DATE($I37,1,3)-WEEKDAY(DATE($I37,1,3))-5</f>
        <v>42772</v>
      </c>
    </row>
    <row r="38" spans="1:14" x14ac:dyDescent="0.25">
      <c r="A38" s="66" t="s">
        <v>140</v>
      </c>
      <c r="B38" s="66" t="s">
        <v>86</v>
      </c>
      <c r="C38" s="93">
        <v>200080008</v>
      </c>
      <c r="D38" s="66" t="s">
        <v>122</v>
      </c>
      <c r="E38">
        <v>27980</v>
      </c>
      <c r="F38" s="30">
        <f>$C38</f>
        <v>200080008</v>
      </c>
      <c r="G38" s="30" t="str">
        <f>LEFT($B38,2)</f>
        <v>36</v>
      </c>
      <c r="H38" s="30" t="str">
        <f>VLOOKUP(MONTH(7*$G38+DATE($I38,1,3)-WEEKDAY(DATE($I38,1,3))-3),Détail!$D:$E,2,0)</f>
        <v>Septembre</v>
      </c>
      <c r="I38" s="30" t="str">
        <f>RIGHT($B38,4)</f>
        <v>2017</v>
      </c>
      <c r="J38" s="30" t="str">
        <f>IFERROR(VLOOKUP($A38,Détail!$I:$J,2,0),0)</f>
        <v>AAB</v>
      </c>
      <c r="K38" s="30" t="str">
        <f>RIGHT($C38,2)</f>
        <v>08</v>
      </c>
      <c r="L38" s="29">
        <f>$E38/$K38</f>
        <v>3497.5</v>
      </c>
      <c r="M38">
        <f>E38</f>
        <v>27980</v>
      </c>
      <c r="N38" s="4">
        <f>7*$G38+DATE($I38,1,3)-WEEKDAY(DATE($I38,1,3))-5</f>
        <v>42982</v>
      </c>
    </row>
    <row r="39" spans="1:14" x14ac:dyDescent="0.25">
      <c r="A39" s="66" t="s">
        <v>141</v>
      </c>
      <c r="B39" s="66" t="s">
        <v>93</v>
      </c>
      <c r="C39" s="93">
        <v>200100008</v>
      </c>
      <c r="D39" s="66" t="s">
        <v>123</v>
      </c>
      <c r="E39">
        <v>27648</v>
      </c>
      <c r="F39" s="30">
        <f>$C39</f>
        <v>200100008</v>
      </c>
      <c r="G39" s="30" t="str">
        <f>LEFT($B39,2)</f>
        <v>25</v>
      </c>
      <c r="H39" s="30" t="str">
        <f>VLOOKUP(MONTH(7*$G39+DATE($I39,1,3)-WEEKDAY(DATE($I39,1,3))-3),Détail!$D:$E,2,0)</f>
        <v>Juin</v>
      </c>
      <c r="I39" s="30" t="str">
        <f>RIGHT($B39,4)</f>
        <v>2017</v>
      </c>
      <c r="J39" s="30" t="str">
        <f>IFERROR(VLOOKUP($A39,Détail!$I:$J,2,0),0)</f>
        <v>ABB</v>
      </c>
      <c r="K39" s="30" t="str">
        <f>RIGHT($C39,2)</f>
        <v>08</v>
      </c>
      <c r="L39" s="29">
        <f>$E39/$K39</f>
        <v>3456</v>
      </c>
      <c r="M39">
        <f>E39</f>
        <v>27648</v>
      </c>
      <c r="N39" s="4">
        <f>7*$G39+DATE($I39,1,3)-WEEKDAY(DATE($I39,1,3))-5</f>
        <v>42905</v>
      </c>
    </row>
    <row r="40" spans="1:14" x14ac:dyDescent="0.25">
      <c r="A40" s="66" t="s">
        <v>142</v>
      </c>
      <c r="B40" s="66" t="s">
        <v>89</v>
      </c>
      <c r="C40" s="93">
        <v>200110008</v>
      </c>
      <c r="D40" s="66" t="s">
        <v>124</v>
      </c>
      <c r="E40">
        <v>27600</v>
      </c>
      <c r="F40" s="30">
        <f>$C40</f>
        <v>200110008</v>
      </c>
      <c r="G40" s="30" t="str">
        <f>LEFT($B40,2)</f>
        <v>20</v>
      </c>
      <c r="H40" s="30" t="str">
        <f>VLOOKUP(MONTH(7*$G40+DATE($I40,1,3)-WEEKDAY(DATE($I40,1,3))-3),Détail!$D:$E,2,0)</f>
        <v>Mai</v>
      </c>
      <c r="I40" s="30" t="str">
        <f>RIGHT($B40,4)</f>
        <v>2017</v>
      </c>
      <c r="J40" s="30" t="str">
        <f>IFERROR(VLOOKUP($A40,Détail!$I:$J,2,0),0)</f>
        <v>BBB</v>
      </c>
      <c r="K40" s="30" t="str">
        <f>RIGHT($C40,2)</f>
        <v>08</v>
      </c>
      <c r="L40" s="29">
        <f>$E40/$K40</f>
        <v>3450</v>
      </c>
      <c r="M40">
        <f>E40</f>
        <v>27600</v>
      </c>
      <c r="N40" s="4">
        <f>7*$G40+DATE($I40,1,3)-WEEKDAY(DATE($I40,1,3))-5</f>
        <v>42870</v>
      </c>
    </row>
    <row r="41" spans="1:14" x14ac:dyDescent="0.25">
      <c r="A41" s="66" t="s">
        <v>142</v>
      </c>
      <c r="B41" s="66" t="s">
        <v>76</v>
      </c>
      <c r="C41" s="93">
        <v>200080008</v>
      </c>
      <c r="D41" s="66" t="s">
        <v>122</v>
      </c>
      <c r="E41">
        <v>26410</v>
      </c>
      <c r="F41" s="30">
        <f>$C41</f>
        <v>200080008</v>
      </c>
      <c r="G41" s="30" t="str">
        <f>LEFT($B41,2)</f>
        <v>03</v>
      </c>
      <c r="H41" s="30" t="str">
        <f>VLOOKUP(MONTH(7*$G41+DATE($I41,1,3)-WEEKDAY(DATE($I41,1,3))-3),Détail!$D:$E,2,0)</f>
        <v>Janvier</v>
      </c>
      <c r="I41" s="30" t="str">
        <f>RIGHT($B41,4)</f>
        <v>2017</v>
      </c>
      <c r="J41" s="30" t="str">
        <f>IFERROR(VLOOKUP($A41,Détail!$I:$J,2,0),0)</f>
        <v>BBB</v>
      </c>
      <c r="K41" s="30" t="str">
        <f>RIGHT($C41,2)</f>
        <v>08</v>
      </c>
      <c r="L41" s="29">
        <f>$E41/$K41</f>
        <v>3301.25</v>
      </c>
      <c r="M41">
        <f>E41</f>
        <v>26410</v>
      </c>
      <c r="N41" s="4">
        <f>7*$G41+DATE($I41,1,3)-WEEKDAY(DATE($I41,1,3))-5</f>
        <v>42751</v>
      </c>
    </row>
    <row r="42" spans="1:14" x14ac:dyDescent="0.25">
      <c r="A42" s="66" t="s">
        <v>143</v>
      </c>
      <c r="B42" s="66" t="s">
        <v>77</v>
      </c>
      <c r="C42" s="93">
        <v>200100008</v>
      </c>
      <c r="D42" s="66" t="s">
        <v>123</v>
      </c>
      <c r="E42">
        <v>26330</v>
      </c>
      <c r="F42" s="30">
        <f>$C42</f>
        <v>200100008</v>
      </c>
      <c r="G42" s="30" t="str">
        <f>LEFT($B42,2)</f>
        <v>10</v>
      </c>
      <c r="H42" s="30" t="str">
        <f>VLOOKUP(MONTH(7*$G42+DATE($I42,1,3)-WEEKDAY(DATE($I42,1,3))-3),Détail!$D:$E,2,0)</f>
        <v>Mars</v>
      </c>
      <c r="I42" s="30" t="str">
        <f>RIGHT($B42,4)</f>
        <v>2017</v>
      </c>
      <c r="J42" s="30" t="str">
        <f>IFERROR(VLOOKUP($A42,Détail!$I:$J,2,0),0)</f>
        <v>BBC</v>
      </c>
      <c r="K42" s="30" t="str">
        <f>RIGHT($C42,2)</f>
        <v>08</v>
      </c>
      <c r="L42" s="29">
        <f>$E42/$K42</f>
        <v>3291.25</v>
      </c>
      <c r="M42">
        <f>E42</f>
        <v>26330</v>
      </c>
      <c r="N42" s="4">
        <f>7*$G42+DATE($I42,1,3)-WEEKDAY(DATE($I42,1,3))-5</f>
        <v>42800</v>
      </c>
    </row>
    <row r="43" spans="1:14" x14ac:dyDescent="0.25">
      <c r="A43" s="66" t="s">
        <v>144</v>
      </c>
      <c r="B43" s="66" t="s">
        <v>78</v>
      </c>
      <c r="C43" s="93">
        <v>200110008</v>
      </c>
      <c r="D43" s="66" t="s">
        <v>124</v>
      </c>
      <c r="E43">
        <v>26330</v>
      </c>
      <c r="F43" s="30">
        <f>$C43</f>
        <v>200110008</v>
      </c>
      <c r="G43" s="30" t="str">
        <f>LEFT($B43,2)</f>
        <v>18</v>
      </c>
      <c r="H43" s="30" t="str">
        <f>VLOOKUP(MONTH(7*$G43+DATE($I43,1,3)-WEEKDAY(DATE($I43,1,3))-3),Détail!$D:$E,2,0)</f>
        <v>Mai</v>
      </c>
      <c r="I43" s="30" t="str">
        <f>RIGHT($B43,4)</f>
        <v>2017</v>
      </c>
      <c r="J43" s="30" t="str">
        <f>IFERROR(VLOOKUP($A43,Détail!$I:$J,2,0),0)</f>
        <v>BCC</v>
      </c>
      <c r="K43" s="30" t="str">
        <f>RIGHT($C43,2)</f>
        <v>08</v>
      </c>
      <c r="L43" s="29">
        <f>$E43/$K43</f>
        <v>3291.25</v>
      </c>
      <c r="M43">
        <f>E43</f>
        <v>26330</v>
      </c>
      <c r="N43" s="4">
        <f>7*$G43+DATE($I43,1,3)-WEEKDAY(DATE($I43,1,3))-5</f>
        <v>42856</v>
      </c>
    </row>
    <row r="44" spans="1:14" x14ac:dyDescent="0.25">
      <c r="A44" s="66" t="s">
        <v>145</v>
      </c>
      <c r="B44" s="66" t="s">
        <v>79</v>
      </c>
      <c r="C44" s="93">
        <v>203910010</v>
      </c>
      <c r="D44" s="66" t="s">
        <v>125</v>
      </c>
      <c r="E44">
        <v>25644</v>
      </c>
      <c r="F44" s="30">
        <f>$C44</f>
        <v>203910010</v>
      </c>
      <c r="G44" s="30" t="str">
        <f>LEFT($B44,2)</f>
        <v>05</v>
      </c>
      <c r="H44" s="30" t="str">
        <f>VLOOKUP(MONTH(7*$G44+DATE($I44,1,3)-WEEKDAY(DATE($I44,1,3))-3),Détail!$D:$E,2,0)</f>
        <v>Février</v>
      </c>
      <c r="I44" s="30" t="str">
        <f>RIGHT($B44,4)</f>
        <v>2017</v>
      </c>
      <c r="J44" s="30" t="str">
        <f>IFERROR(VLOOKUP($A44,Détail!$I:$J,2,0),0)</f>
        <v>CCC</v>
      </c>
      <c r="K44" s="30" t="str">
        <f>RIGHT($C44,2)</f>
        <v>10</v>
      </c>
      <c r="L44" s="29">
        <f>$E44/$K44</f>
        <v>2564.4</v>
      </c>
      <c r="M44">
        <f>E44</f>
        <v>25644</v>
      </c>
      <c r="N44" s="4">
        <f>7*$G44+DATE($I44,1,3)-WEEKDAY(DATE($I44,1,3))-5</f>
        <v>42765</v>
      </c>
    </row>
    <row r="45" spans="1:14" x14ac:dyDescent="0.25">
      <c r="A45" s="66" t="s">
        <v>139</v>
      </c>
      <c r="B45" s="66" t="s">
        <v>79</v>
      </c>
      <c r="C45" s="93">
        <v>203919010</v>
      </c>
      <c r="D45" s="66" t="s">
        <v>126</v>
      </c>
      <c r="E45">
        <v>25380</v>
      </c>
      <c r="F45" s="30">
        <f>$C45</f>
        <v>203919010</v>
      </c>
      <c r="G45" s="30" t="str">
        <f>LEFT($B45,2)</f>
        <v>05</v>
      </c>
      <c r="H45" s="30" t="str">
        <f>VLOOKUP(MONTH(7*$G45+DATE($I45,1,3)-WEEKDAY(DATE($I45,1,3))-3),Détail!$D:$E,2,0)</f>
        <v>Février</v>
      </c>
      <c r="I45" s="30" t="str">
        <f>RIGHT($B45,4)</f>
        <v>2017</v>
      </c>
      <c r="J45" s="30" t="str">
        <f>IFERROR(VLOOKUP($A45,Détail!$I:$J,2,0),0)</f>
        <v>AAA</v>
      </c>
      <c r="K45" s="30" t="str">
        <f>RIGHT($C45,2)</f>
        <v>10</v>
      </c>
      <c r="L45" s="29">
        <f>$E45/$K45</f>
        <v>2538</v>
      </c>
      <c r="M45">
        <f>E45</f>
        <v>25380</v>
      </c>
      <c r="N45" s="4">
        <f>7*$G45+DATE($I45,1,3)-WEEKDAY(DATE($I45,1,3))-5</f>
        <v>42765</v>
      </c>
    </row>
    <row r="46" spans="1:14" x14ac:dyDescent="0.25">
      <c r="A46" s="66" t="s">
        <v>140</v>
      </c>
      <c r="B46" s="66" t="s">
        <v>80</v>
      </c>
      <c r="C46" s="93">
        <v>203920006</v>
      </c>
      <c r="D46" s="66" t="s">
        <v>127</v>
      </c>
      <c r="E46">
        <v>25370</v>
      </c>
      <c r="F46" s="30">
        <f>$C46</f>
        <v>203920006</v>
      </c>
      <c r="G46" s="30" t="str">
        <f>LEFT($B46,2)</f>
        <v>35</v>
      </c>
      <c r="H46" s="30" t="str">
        <f>VLOOKUP(MONTH(7*$G46+DATE($I46,1,3)-WEEKDAY(DATE($I46,1,3))-3),Détail!$D:$E,2,0)</f>
        <v>Août</v>
      </c>
      <c r="I46" s="30" t="str">
        <f>RIGHT($B46,4)</f>
        <v>2017</v>
      </c>
      <c r="J46" s="30" t="str">
        <f>IFERROR(VLOOKUP($A46,Détail!$I:$J,2,0),0)</f>
        <v>AAB</v>
      </c>
      <c r="K46" s="30" t="str">
        <f>RIGHT($C46,2)</f>
        <v>06</v>
      </c>
      <c r="L46" s="29">
        <f>$E46/$K46</f>
        <v>4228.333333333333</v>
      </c>
      <c r="M46">
        <f>E46</f>
        <v>25370</v>
      </c>
      <c r="N46" s="4">
        <f>7*$G46+DATE($I46,1,3)-WEEKDAY(DATE($I46,1,3))-5</f>
        <v>42975</v>
      </c>
    </row>
    <row r="47" spans="1:14" x14ac:dyDescent="0.25">
      <c r="A47" s="66" t="s">
        <v>141</v>
      </c>
      <c r="B47" s="66" t="s">
        <v>82</v>
      </c>
      <c r="C47" s="93">
        <v>203940012</v>
      </c>
      <c r="D47" s="66" t="s">
        <v>128</v>
      </c>
      <c r="E47">
        <v>25360</v>
      </c>
      <c r="F47" s="30">
        <f>$C47</f>
        <v>203940012</v>
      </c>
      <c r="G47" s="30" t="str">
        <f>LEFT($B47,2)</f>
        <v>11</v>
      </c>
      <c r="H47" s="30" t="str">
        <f>VLOOKUP(MONTH(7*$G47+DATE($I47,1,3)-WEEKDAY(DATE($I47,1,3))-3),Détail!$D:$E,2,0)</f>
        <v>Mars</v>
      </c>
      <c r="I47" s="30" t="str">
        <f>RIGHT($B47,4)</f>
        <v>2017</v>
      </c>
      <c r="J47" s="30" t="str">
        <f>IFERROR(VLOOKUP($A47,Détail!$I:$J,2,0),0)</f>
        <v>ABB</v>
      </c>
      <c r="K47" s="30" t="str">
        <f>RIGHT($C47,2)</f>
        <v>12</v>
      </c>
      <c r="L47" s="29">
        <f>$E47/$K47</f>
        <v>2113.3333333333335</v>
      </c>
      <c r="M47">
        <f>E47</f>
        <v>25360</v>
      </c>
      <c r="N47" s="4">
        <f>7*$G47+DATE($I47,1,3)-WEEKDAY(DATE($I47,1,3))-5</f>
        <v>42807</v>
      </c>
    </row>
    <row r="48" spans="1:14" x14ac:dyDescent="0.25">
      <c r="A48" s="66" t="s">
        <v>142</v>
      </c>
      <c r="B48" s="66" t="s">
        <v>75</v>
      </c>
      <c r="C48" s="93">
        <v>203950006</v>
      </c>
      <c r="D48" s="66" t="s">
        <v>129</v>
      </c>
      <c r="E48">
        <v>25310</v>
      </c>
      <c r="F48" s="30">
        <f>$C48</f>
        <v>203950006</v>
      </c>
      <c r="G48" s="30" t="str">
        <f>LEFT($B48,2)</f>
        <v>04</v>
      </c>
      <c r="H48" s="30" t="str">
        <f>VLOOKUP(MONTH(7*$G48+DATE($I48,1,3)-WEEKDAY(DATE($I48,1,3))-3),Détail!$D:$E,2,0)</f>
        <v>Janvier</v>
      </c>
      <c r="I48" s="30" t="str">
        <f>RIGHT($B48,4)</f>
        <v>2017</v>
      </c>
      <c r="J48" s="30" t="str">
        <f>IFERROR(VLOOKUP($A48,Détail!$I:$J,2,0),0)</f>
        <v>BBB</v>
      </c>
      <c r="K48" s="30" t="str">
        <f>RIGHT($C48,2)</f>
        <v>06</v>
      </c>
      <c r="L48" s="29">
        <f>$E48/$K48</f>
        <v>4218.333333333333</v>
      </c>
      <c r="M48">
        <f>E48</f>
        <v>25310</v>
      </c>
      <c r="N48" s="4">
        <f>7*$G48+DATE($I48,1,3)-WEEKDAY(DATE($I48,1,3))-5</f>
        <v>42758</v>
      </c>
    </row>
    <row r="49" spans="1:14" x14ac:dyDescent="0.25">
      <c r="A49" s="66" t="s">
        <v>144</v>
      </c>
      <c r="B49" s="66" t="s">
        <v>87</v>
      </c>
      <c r="C49" s="93">
        <v>203960008</v>
      </c>
      <c r="D49" s="66" t="s">
        <v>130</v>
      </c>
      <c r="E49">
        <v>31960</v>
      </c>
      <c r="F49" s="30">
        <f>$C49</f>
        <v>203960008</v>
      </c>
      <c r="G49" s="30" t="str">
        <f>LEFT($B49,2)</f>
        <v>07</v>
      </c>
      <c r="H49" s="30" t="str">
        <f>VLOOKUP(MONTH(7*$G49+DATE($I49,1,3)-WEEKDAY(DATE($I49,1,3))-3),Détail!$D:$E,2,0)</f>
        <v>Février</v>
      </c>
      <c r="I49" s="30" t="str">
        <f>RIGHT($B49,4)</f>
        <v>2017</v>
      </c>
      <c r="J49" s="30" t="str">
        <f>IFERROR(VLOOKUP($A49,Détail!$I:$J,2,0),0)</f>
        <v>BCC</v>
      </c>
      <c r="K49" s="30" t="str">
        <f>RIGHT($C49,2)</f>
        <v>08</v>
      </c>
      <c r="L49" s="29">
        <f>$E49/$K49</f>
        <v>3995</v>
      </c>
      <c r="M49">
        <f>E49</f>
        <v>31960</v>
      </c>
      <c r="N49" s="4">
        <f>7*$G49+DATE($I49,1,3)-WEEKDAY(DATE($I49,1,3))-5</f>
        <v>42779</v>
      </c>
    </row>
    <row r="50" spans="1:14" x14ac:dyDescent="0.25">
      <c r="A50" s="66" t="s">
        <v>144</v>
      </c>
      <c r="B50" s="66" t="s">
        <v>76</v>
      </c>
      <c r="C50" s="93">
        <v>200080008</v>
      </c>
      <c r="D50" s="66" t="s">
        <v>122</v>
      </c>
      <c r="E50">
        <v>24516</v>
      </c>
      <c r="F50" s="30">
        <f>$C50</f>
        <v>200080008</v>
      </c>
      <c r="G50" s="30" t="str">
        <f>LEFT($B50,2)</f>
        <v>03</v>
      </c>
      <c r="H50" s="30" t="str">
        <f>VLOOKUP(MONTH(7*$G50+DATE($I50,1,3)-WEEKDAY(DATE($I50,1,3))-3),Détail!$D:$E,2,0)</f>
        <v>Janvier</v>
      </c>
      <c r="I50" s="30" t="str">
        <f>RIGHT($B50,4)</f>
        <v>2017</v>
      </c>
      <c r="J50" s="30" t="str">
        <f>IFERROR(VLOOKUP($A50,Détail!$I:$J,2,0),0)</f>
        <v>BCC</v>
      </c>
      <c r="K50" s="30" t="str">
        <f>RIGHT($C50,2)</f>
        <v>08</v>
      </c>
      <c r="L50" s="29">
        <f>$E50/$K50</f>
        <v>3064.5</v>
      </c>
      <c r="M50">
        <f>E50</f>
        <v>24516</v>
      </c>
      <c r="N50" s="4">
        <f>7*$G50+DATE($I50,1,3)-WEEKDAY(DATE($I50,1,3))-5</f>
        <v>42751</v>
      </c>
    </row>
    <row r="51" spans="1:14" x14ac:dyDescent="0.25">
      <c r="A51" s="66" t="s">
        <v>145</v>
      </c>
      <c r="B51" s="66" t="s">
        <v>81</v>
      </c>
      <c r="C51" s="93">
        <v>200100008</v>
      </c>
      <c r="D51" s="66" t="s">
        <v>123</v>
      </c>
      <c r="E51">
        <v>24471</v>
      </c>
      <c r="F51" s="30">
        <f>$C51</f>
        <v>200100008</v>
      </c>
      <c r="G51" s="30" t="str">
        <f>LEFT($B51,2)</f>
        <v>19</v>
      </c>
      <c r="H51" s="30" t="str">
        <f>VLOOKUP(MONTH(7*$G51+DATE($I51,1,3)-WEEKDAY(DATE($I51,1,3))-3),Détail!$D:$E,2,0)</f>
        <v>Mai</v>
      </c>
      <c r="I51" s="30" t="str">
        <f>RIGHT($B51,4)</f>
        <v>2017</v>
      </c>
      <c r="J51" s="30" t="str">
        <f>IFERROR(VLOOKUP($A51,Détail!$I:$J,2,0),0)</f>
        <v>CCC</v>
      </c>
      <c r="K51" s="30" t="str">
        <f>RIGHT($C51,2)</f>
        <v>08</v>
      </c>
      <c r="L51" s="29">
        <f>$E51/$K51</f>
        <v>3058.875</v>
      </c>
      <c r="M51">
        <f>E51</f>
        <v>24471</v>
      </c>
      <c r="N51" s="4">
        <f>7*$G51+DATE($I51,1,3)-WEEKDAY(DATE($I51,1,3))-5</f>
        <v>42863</v>
      </c>
    </row>
    <row r="52" spans="1:14" x14ac:dyDescent="0.25">
      <c r="A52" s="66" t="s">
        <v>139</v>
      </c>
      <c r="B52" s="66" t="s">
        <v>71</v>
      </c>
      <c r="C52" s="93">
        <v>200110008</v>
      </c>
      <c r="D52" s="66" t="s">
        <v>124</v>
      </c>
      <c r="E52">
        <v>24310</v>
      </c>
      <c r="F52" s="30">
        <f>$C52</f>
        <v>200110008</v>
      </c>
      <c r="G52" s="30" t="str">
        <f>LEFT($B52,2)</f>
        <v>06</v>
      </c>
      <c r="H52" s="30" t="str">
        <f>VLOOKUP(MONTH(7*$G52+DATE($I52,1,3)-WEEKDAY(DATE($I52,1,3))-3),Détail!$D:$E,2,0)</f>
        <v>Février</v>
      </c>
      <c r="I52" s="30" t="str">
        <f>RIGHT($B52,4)</f>
        <v>2017</v>
      </c>
      <c r="J52" s="30" t="str">
        <f>IFERROR(VLOOKUP($A52,Détail!$I:$J,2,0),0)</f>
        <v>AAA</v>
      </c>
      <c r="K52" s="30" t="str">
        <f>RIGHT($C52,2)</f>
        <v>08</v>
      </c>
      <c r="L52" s="29">
        <f>$E52/$K52</f>
        <v>3038.75</v>
      </c>
      <c r="M52">
        <f>E52</f>
        <v>24310</v>
      </c>
      <c r="N52" s="4">
        <f>7*$G52+DATE($I52,1,3)-WEEKDAY(DATE($I52,1,3))-5</f>
        <v>42772</v>
      </c>
    </row>
    <row r="53" spans="1:14" x14ac:dyDescent="0.25">
      <c r="A53" s="66" t="s">
        <v>140</v>
      </c>
      <c r="B53" s="66" t="s">
        <v>82</v>
      </c>
      <c r="C53" s="93">
        <v>203910010</v>
      </c>
      <c r="D53" s="66" t="s">
        <v>125</v>
      </c>
      <c r="E53">
        <v>24024</v>
      </c>
      <c r="F53" s="30">
        <f>$C53</f>
        <v>203910010</v>
      </c>
      <c r="G53" s="30" t="str">
        <f>LEFT($B53,2)</f>
        <v>11</v>
      </c>
      <c r="H53" s="30" t="str">
        <f>VLOOKUP(MONTH(7*$G53+DATE($I53,1,3)-WEEKDAY(DATE($I53,1,3))-3),Détail!$D:$E,2,0)</f>
        <v>Mars</v>
      </c>
      <c r="I53" s="30" t="str">
        <f>RIGHT($B53,4)</f>
        <v>2017</v>
      </c>
      <c r="J53" s="30" t="str">
        <f>IFERROR(VLOOKUP($A53,Détail!$I:$J,2,0),0)</f>
        <v>AAB</v>
      </c>
      <c r="K53" s="30" t="str">
        <f>RIGHT($C53,2)</f>
        <v>10</v>
      </c>
      <c r="L53" s="29">
        <f>$E53/$K53</f>
        <v>2402.4</v>
      </c>
      <c r="M53">
        <f>E53</f>
        <v>24024</v>
      </c>
      <c r="N53" s="4">
        <f>7*$G53+DATE($I53,1,3)-WEEKDAY(DATE($I53,1,3))-5</f>
        <v>42807</v>
      </c>
    </row>
    <row r="54" spans="1:14" x14ac:dyDescent="0.25">
      <c r="A54" s="66" t="s">
        <v>141</v>
      </c>
      <c r="B54" s="66" t="s">
        <v>83</v>
      </c>
      <c r="C54" s="93">
        <v>203919010</v>
      </c>
      <c r="D54" s="66" t="s">
        <v>126</v>
      </c>
      <c r="E54">
        <v>23760</v>
      </c>
      <c r="F54" s="30">
        <f>$C54</f>
        <v>203919010</v>
      </c>
      <c r="G54" s="30" t="str">
        <f>LEFT($B54,2)</f>
        <v>34</v>
      </c>
      <c r="H54" s="30" t="str">
        <f>VLOOKUP(MONTH(7*$G54+DATE($I54,1,3)-WEEKDAY(DATE($I54,1,3))-3),Détail!$D:$E,2,0)</f>
        <v>Août</v>
      </c>
      <c r="I54" s="30" t="str">
        <f>RIGHT($B54,4)</f>
        <v>2017</v>
      </c>
      <c r="J54" s="30" t="str">
        <f>IFERROR(VLOOKUP($A54,Détail!$I:$J,2,0),0)</f>
        <v>ABB</v>
      </c>
      <c r="K54" s="30" t="str">
        <f>RIGHT($C54,2)</f>
        <v>10</v>
      </c>
      <c r="L54" s="29">
        <f>$E54/$K54</f>
        <v>2376</v>
      </c>
      <c r="M54">
        <f>E54</f>
        <v>23760</v>
      </c>
      <c r="N54" s="4">
        <f>7*$G54+DATE($I54,1,3)-WEEKDAY(DATE($I54,1,3))-5</f>
        <v>42968</v>
      </c>
    </row>
    <row r="55" spans="1:14" x14ac:dyDescent="0.25">
      <c r="A55" s="66" t="s">
        <v>142</v>
      </c>
      <c r="B55" s="66" t="s">
        <v>84</v>
      </c>
      <c r="C55" s="93">
        <v>203920006</v>
      </c>
      <c r="D55" s="66" t="s">
        <v>127</v>
      </c>
      <c r="E55">
        <v>23632</v>
      </c>
      <c r="F55" s="30">
        <f>$C55</f>
        <v>203920006</v>
      </c>
      <c r="G55" s="30" t="str">
        <f>LEFT($B55,2)</f>
        <v>24</v>
      </c>
      <c r="H55" s="30" t="str">
        <f>VLOOKUP(MONTH(7*$G55+DATE($I55,1,3)-WEEKDAY(DATE($I55,1,3))-3),Détail!$D:$E,2,0)</f>
        <v>Juin</v>
      </c>
      <c r="I55" s="30" t="str">
        <f>RIGHT($B55,4)</f>
        <v>2017</v>
      </c>
      <c r="J55" s="30" t="str">
        <f>IFERROR(VLOOKUP($A55,Détail!$I:$J,2,0),0)</f>
        <v>BBB</v>
      </c>
      <c r="K55" s="30" t="str">
        <f>RIGHT($C55,2)</f>
        <v>06</v>
      </c>
      <c r="L55" s="29">
        <f>$E55/$K55</f>
        <v>3938.6666666666665</v>
      </c>
      <c r="M55">
        <f>E55</f>
        <v>23632</v>
      </c>
      <c r="N55" s="4">
        <f>7*$G55+DATE($I55,1,3)-WEEKDAY(DATE($I55,1,3))-5</f>
        <v>42898</v>
      </c>
    </row>
    <row r="56" spans="1:14" x14ac:dyDescent="0.25">
      <c r="A56" s="66" t="s">
        <v>143</v>
      </c>
      <c r="B56" s="66" t="s">
        <v>85</v>
      </c>
      <c r="C56" s="93">
        <v>203940012</v>
      </c>
      <c r="D56" s="66" t="s">
        <v>128</v>
      </c>
      <c r="E56">
        <v>23220</v>
      </c>
      <c r="F56" s="30">
        <f>$C56</f>
        <v>203940012</v>
      </c>
      <c r="G56" s="30" t="str">
        <f>LEFT($B56,2)</f>
        <v>02</v>
      </c>
      <c r="H56" s="30" t="str">
        <f>VLOOKUP(MONTH(7*$G56+DATE($I56,1,3)-WEEKDAY(DATE($I56,1,3))-3),Détail!$D:$E,2,0)</f>
        <v>Janvier</v>
      </c>
      <c r="I56" s="30" t="str">
        <f>RIGHT($B56,4)</f>
        <v>2017</v>
      </c>
      <c r="J56" s="30" t="str">
        <f>IFERROR(VLOOKUP($A56,Détail!$I:$J,2,0),0)</f>
        <v>BBC</v>
      </c>
      <c r="K56" s="30" t="str">
        <f>RIGHT($C56,2)</f>
        <v>12</v>
      </c>
      <c r="L56" s="29">
        <f>$E56/$K56</f>
        <v>1935</v>
      </c>
      <c r="M56">
        <f>E56</f>
        <v>23220</v>
      </c>
      <c r="N56" s="4">
        <f>7*$G56+DATE($I56,1,3)-WEEKDAY(DATE($I56,1,3))-5</f>
        <v>42744</v>
      </c>
    </row>
    <row r="57" spans="1:14" x14ac:dyDescent="0.25">
      <c r="A57" s="66" t="s">
        <v>144</v>
      </c>
      <c r="B57" s="66" t="s">
        <v>86</v>
      </c>
      <c r="C57" s="93">
        <v>203950006</v>
      </c>
      <c r="D57" s="66" t="s">
        <v>129</v>
      </c>
      <c r="E57">
        <v>22800</v>
      </c>
      <c r="F57" s="30">
        <f>$C57</f>
        <v>203950006</v>
      </c>
      <c r="G57" s="30" t="str">
        <f>LEFT($B57,2)</f>
        <v>36</v>
      </c>
      <c r="H57" s="30" t="str">
        <f>VLOOKUP(MONTH(7*$G57+DATE($I57,1,3)-WEEKDAY(DATE($I57,1,3))-3),Détail!$D:$E,2,0)</f>
        <v>Septembre</v>
      </c>
      <c r="I57" s="30" t="str">
        <f>RIGHT($B57,4)</f>
        <v>2017</v>
      </c>
      <c r="J57" s="30" t="str">
        <f>IFERROR(VLOOKUP($A57,Détail!$I:$J,2,0),0)</f>
        <v>BCC</v>
      </c>
      <c r="K57" s="30" t="str">
        <f>RIGHT($C57,2)</f>
        <v>06</v>
      </c>
      <c r="L57" s="29">
        <f>$E57/$K57</f>
        <v>3800</v>
      </c>
      <c r="M57">
        <f>E57</f>
        <v>22800</v>
      </c>
      <c r="N57" s="4">
        <f>7*$G57+DATE($I57,1,3)-WEEKDAY(DATE($I57,1,3))-5</f>
        <v>42982</v>
      </c>
    </row>
    <row r="58" spans="1:14" x14ac:dyDescent="0.25">
      <c r="A58" s="66" t="s">
        <v>140</v>
      </c>
      <c r="B58" s="66" t="s">
        <v>99</v>
      </c>
      <c r="C58" s="93">
        <v>203960008</v>
      </c>
      <c r="D58" s="66" t="s">
        <v>130</v>
      </c>
      <c r="E58">
        <v>20796</v>
      </c>
      <c r="F58" s="30">
        <f>$C58</f>
        <v>203960008</v>
      </c>
      <c r="G58" s="30" t="str">
        <f>LEFT($B58,2)</f>
        <v>14</v>
      </c>
      <c r="H58" s="30" t="str">
        <f>VLOOKUP(MONTH(7*$G58+DATE($I58,1,3)-WEEKDAY(DATE($I58,1,3))-3),Détail!$D:$E,2,0)</f>
        <v>Avril</v>
      </c>
      <c r="I58" s="30" t="str">
        <f>RIGHT($B58,4)</f>
        <v>2017</v>
      </c>
      <c r="J58" s="30" t="str">
        <f>IFERROR(VLOOKUP($A58,Détail!$I:$J,2,0),0)</f>
        <v>AAB</v>
      </c>
      <c r="K58" s="30" t="str">
        <f>RIGHT($C58,2)</f>
        <v>08</v>
      </c>
      <c r="L58" s="29">
        <f>$E58/$K58</f>
        <v>2599.5</v>
      </c>
      <c r="M58">
        <f>E58</f>
        <v>20796</v>
      </c>
      <c r="N58" s="4">
        <f>7*$G58+DATE($I58,1,3)-WEEKDAY(DATE($I58,1,3))-5</f>
        <v>42828</v>
      </c>
    </row>
    <row r="59" spans="1:14" x14ac:dyDescent="0.25">
      <c r="A59" s="66" t="s">
        <v>139</v>
      </c>
      <c r="B59" s="66" t="s">
        <v>87</v>
      </c>
      <c r="C59" s="93">
        <v>200080008</v>
      </c>
      <c r="D59" s="66" t="s">
        <v>122</v>
      </c>
      <c r="E59">
        <v>22430</v>
      </c>
      <c r="F59" s="30">
        <f>$C59</f>
        <v>200080008</v>
      </c>
      <c r="G59" s="30" t="str">
        <f>LEFT($B59,2)</f>
        <v>07</v>
      </c>
      <c r="H59" s="30" t="str">
        <f>VLOOKUP(MONTH(7*$G59+DATE($I59,1,3)-WEEKDAY(DATE($I59,1,3))-3),Détail!$D:$E,2,0)</f>
        <v>Février</v>
      </c>
      <c r="I59" s="30" t="str">
        <f>RIGHT($B59,4)</f>
        <v>2017</v>
      </c>
      <c r="J59" s="30" t="str">
        <f>IFERROR(VLOOKUP($A59,Détail!$I:$J,2,0),0)</f>
        <v>AAA</v>
      </c>
      <c r="K59" s="30" t="str">
        <f>RIGHT($C59,2)</f>
        <v>08</v>
      </c>
      <c r="L59" s="29">
        <f>$E59/$K59</f>
        <v>2803.75</v>
      </c>
      <c r="M59">
        <f>E59</f>
        <v>22430</v>
      </c>
      <c r="N59" s="4">
        <f>7*$G59+DATE($I59,1,3)-WEEKDAY(DATE($I59,1,3))-5</f>
        <v>42779</v>
      </c>
    </row>
    <row r="60" spans="1:14" x14ac:dyDescent="0.25">
      <c r="A60" s="66" t="s">
        <v>140</v>
      </c>
      <c r="B60" s="66" t="s">
        <v>88</v>
      </c>
      <c r="C60" s="93">
        <v>200100008</v>
      </c>
      <c r="D60" s="66" t="s">
        <v>123</v>
      </c>
      <c r="E60">
        <v>21870</v>
      </c>
      <c r="F60" s="30">
        <f>$C60</f>
        <v>200100008</v>
      </c>
      <c r="G60" s="30" t="str">
        <f>LEFT($B60,2)</f>
        <v>09</v>
      </c>
      <c r="H60" s="30" t="str">
        <f>VLOOKUP(MONTH(7*$G60+DATE($I60,1,3)-WEEKDAY(DATE($I60,1,3))-3),Détail!$D:$E,2,0)</f>
        <v>Mars</v>
      </c>
      <c r="I60" s="30" t="str">
        <f>RIGHT($B60,4)</f>
        <v>2017</v>
      </c>
      <c r="J60" s="30" t="str">
        <f>IFERROR(VLOOKUP($A60,Détail!$I:$J,2,0),0)</f>
        <v>AAB</v>
      </c>
      <c r="K60" s="30" t="str">
        <f>RIGHT($C60,2)</f>
        <v>08</v>
      </c>
      <c r="L60" s="29">
        <f>$E60/$K60</f>
        <v>2733.75</v>
      </c>
      <c r="M60">
        <f>E60</f>
        <v>21870</v>
      </c>
      <c r="N60" s="4">
        <f>7*$G60+DATE($I60,1,3)-WEEKDAY(DATE($I60,1,3))-5</f>
        <v>42793</v>
      </c>
    </row>
    <row r="61" spans="1:14" x14ac:dyDescent="0.25">
      <c r="A61" s="66" t="s">
        <v>141</v>
      </c>
      <c r="B61" s="66" t="s">
        <v>87</v>
      </c>
      <c r="C61" s="93">
        <v>200110008</v>
      </c>
      <c r="D61" s="66" t="s">
        <v>124</v>
      </c>
      <c r="E61">
        <v>21632</v>
      </c>
      <c r="F61" s="30">
        <f>$C61</f>
        <v>200110008</v>
      </c>
      <c r="G61" s="30" t="str">
        <f>LEFT($B61,2)</f>
        <v>07</v>
      </c>
      <c r="H61" s="30" t="str">
        <f>VLOOKUP(MONTH(7*$G61+DATE($I61,1,3)-WEEKDAY(DATE($I61,1,3))-3),Détail!$D:$E,2,0)</f>
        <v>Février</v>
      </c>
      <c r="I61" s="30" t="str">
        <f>RIGHT($B61,4)</f>
        <v>2017</v>
      </c>
      <c r="J61" s="30" t="str">
        <f>IFERROR(VLOOKUP($A61,Détail!$I:$J,2,0),0)</f>
        <v>ABB</v>
      </c>
      <c r="K61" s="30" t="str">
        <f>RIGHT($C61,2)</f>
        <v>08</v>
      </c>
      <c r="L61" s="29">
        <f>$E61/$K61</f>
        <v>2704</v>
      </c>
      <c r="M61">
        <f>E61</f>
        <v>21632</v>
      </c>
      <c r="N61" s="4">
        <f>7*$G61+DATE($I61,1,3)-WEEKDAY(DATE($I61,1,3))-5</f>
        <v>42779</v>
      </c>
    </row>
    <row r="62" spans="1:14" x14ac:dyDescent="0.25">
      <c r="A62" s="66" t="s">
        <v>142</v>
      </c>
      <c r="B62" s="66" t="s">
        <v>89</v>
      </c>
      <c r="C62" s="93">
        <v>203910010</v>
      </c>
      <c r="D62" s="66" t="s">
        <v>125</v>
      </c>
      <c r="E62">
        <v>21480</v>
      </c>
      <c r="F62" s="30">
        <f>$C62</f>
        <v>203910010</v>
      </c>
      <c r="G62" s="30" t="str">
        <f>LEFT($B62,2)</f>
        <v>20</v>
      </c>
      <c r="H62" s="30" t="str">
        <f>VLOOKUP(MONTH(7*$G62+DATE($I62,1,3)-WEEKDAY(DATE($I62,1,3))-3),Détail!$D:$E,2,0)</f>
        <v>Mai</v>
      </c>
      <c r="I62" s="30" t="str">
        <f>RIGHT($B62,4)</f>
        <v>2017</v>
      </c>
      <c r="J62" s="30" t="str">
        <f>IFERROR(VLOOKUP($A62,Détail!$I:$J,2,0),0)</f>
        <v>BBB</v>
      </c>
      <c r="K62" s="30" t="str">
        <f>RIGHT($C62,2)</f>
        <v>10</v>
      </c>
      <c r="L62" s="29">
        <f>$E62/$K62</f>
        <v>2148</v>
      </c>
      <c r="M62">
        <f>E62</f>
        <v>21480</v>
      </c>
      <c r="N62" s="4">
        <f>7*$G62+DATE($I62,1,3)-WEEKDAY(DATE($I62,1,3))-5</f>
        <v>42870</v>
      </c>
    </row>
    <row r="63" spans="1:14" x14ac:dyDescent="0.25">
      <c r="A63" s="66" t="s">
        <v>143</v>
      </c>
      <c r="B63" s="66" t="s">
        <v>90</v>
      </c>
      <c r="C63" s="93">
        <v>203919010</v>
      </c>
      <c r="D63" s="66" t="s">
        <v>126</v>
      </c>
      <c r="E63">
        <v>21310</v>
      </c>
      <c r="F63" s="30">
        <f>$C63</f>
        <v>203919010</v>
      </c>
      <c r="G63" s="30" t="str">
        <f>LEFT($B63,2)</f>
        <v>17</v>
      </c>
      <c r="H63" s="30" t="str">
        <f>VLOOKUP(MONTH(7*$G63+DATE($I63,1,3)-WEEKDAY(DATE($I63,1,3))-3),Détail!$D:$E,2,0)</f>
        <v>Avril</v>
      </c>
      <c r="I63" s="30" t="str">
        <f>RIGHT($B63,4)</f>
        <v>2017</v>
      </c>
      <c r="J63" s="30" t="str">
        <f>IFERROR(VLOOKUP($A63,Détail!$I:$J,2,0),0)</f>
        <v>BBC</v>
      </c>
      <c r="K63" s="30" t="str">
        <f>RIGHT($C63,2)</f>
        <v>10</v>
      </c>
      <c r="L63" s="29">
        <f>$E63/$K63</f>
        <v>2131</v>
      </c>
      <c r="M63">
        <f>E63</f>
        <v>21310</v>
      </c>
      <c r="N63" s="4">
        <f>7*$G63+DATE($I63,1,3)-WEEKDAY(DATE($I63,1,3))-5</f>
        <v>42849</v>
      </c>
    </row>
    <row r="64" spans="1:14" x14ac:dyDescent="0.25">
      <c r="A64" s="66" t="s">
        <v>144</v>
      </c>
      <c r="B64" s="66" t="s">
        <v>98</v>
      </c>
      <c r="C64" s="93">
        <v>203920006</v>
      </c>
      <c r="D64" s="66" t="s">
        <v>127</v>
      </c>
      <c r="E64">
        <v>21050</v>
      </c>
      <c r="F64" s="30">
        <f>$C64</f>
        <v>203920006</v>
      </c>
      <c r="G64" s="30" t="str">
        <f>LEFT($B64,2)</f>
        <v>13</v>
      </c>
      <c r="H64" s="30" t="str">
        <f>VLOOKUP(MONTH(7*$G64+DATE($I64,1,3)-WEEKDAY(DATE($I64,1,3))-3),Détail!$D:$E,2,0)</f>
        <v>Mars</v>
      </c>
      <c r="I64" s="30" t="str">
        <f>RIGHT($B64,4)</f>
        <v>2017</v>
      </c>
      <c r="J64" s="30" t="str">
        <f>IFERROR(VLOOKUP($A64,Détail!$I:$J,2,0),0)</f>
        <v>BCC</v>
      </c>
      <c r="K64" s="30" t="str">
        <f>RIGHT($C64,2)</f>
        <v>06</v>
      </c>
      <c r="L64" s="29">
        <f>$E64/$K64</f>
        <v>3508.3333333333335</v>
      </c>
      <c r="M64">
        <f>E64</f>
        <v>21050</v>
      </c>
      <c r="N64" s="4">
        <f>7*$G64+DATE($I64,1,3)-WEEKDAY(DATE($I64,1,3))-5</f>
        <v>42821</v>
      </c>
    </row>
    <row r="65" spans="1:14" x14ac:dyDescent="0.25">
      <c r="A65" s="66" t="s">
        <v>145</v>
      </c>
      <c r="B65" s="66" t="s">
        <v>91</v>
      </c>
      <c r="C65" s="93">
        <v>203940012</v>
      </c>
      <c r="D65" s="66" t="s">
        <v>128</v>
      </c>
      <c r="E65">
        <v>21000</v>
      </c>
      <c r="F65" s="30">
        <f>$C65</f>
        <v>203940012</v>
      </c>
      <c r="G65" s="30" t="str">
        <f>LEFT($B65,2)</f>
        <v>37</v>
      </c>
      <c r="H65" s="30" t="str">
        <f>VLOOKUP(MONTH(7*$G65+DATE($I65,1,3)-WEEKDAY(DATE($I65,1,3))-3),Détail!$D:$E,2,0)</f>
        <v>Septembre</v>
      </c>
      <c r="I65" s="30" t="str">
        <f>RIGHT($B65,4)</f>
        <v>2017</v>
      </c>
      <c r="J65" s="30" t="str">
        <f>IFERROR(VLOOKUP($A65,Détail!$I:$J,2,0),0)</f>
        <v>CCC</v>
      </c>
      <c r="K65" s="30" t="str">
        <f>RIGHT($C65,2)</f>
        <v>12</v>
      </c>
      <c r="L65" s="29">
        <f>$E65/$K65</f>
        <v>1750</v>
      </c>
      <c r="M65">
        <f>E65</f>
        <v>21000</v>
      </c>
      <c r="N65" s="4">
        <f>7*$G65+DATE($I65,1,3)-WEEKDAY(DATE($I65,1,3))-5</f>
        <v>42989</v>
      </c>
    </row>
    <row r="66" spans="1:14" x14ac:dyDescent="0.25">
      <c r="A66" s="66" t="s">
        <v>139</v>
      </c>
      <c r="B66" s="66" t="s">
        <v>75</v>
      </c>
      <c r="C66" s="93">
        <v>203950006</v>
      </c>
      <c r="D66" s="66" t="s">
        <v>129</v>
      </c>
      <c r="E66">
        <v>20800</v>
      </c>
      <c r="F66" s="30">
        <f>$C66</f>
        <v>203950006</v>
      </c>
      <c r="G66" s="30" t="str">
        <f>LEFT($B66,2)</f>
        <v>04</v>
      </c>
      <c r="H66" s="30" t="str">
        <f>VLOOKUP(MONTH(7*$G66+DATE($I66,1,3)-WEEKDAY(DATE($I66,1,3))-3),Détail!$D:$E,2,0)</f>
        <v>Janvier</v>
      </c>
      <c r="I66" s="30" t="str">
        <f>RIGHT($B66,4)</f>
        <v>2017</v>
      </c>
      <c r="J66" s="30" t="str">
        <f>IFERROR(VLOOKUP($A66,Détail!$I:$J,2,0),0)</f>
        <v>AAA</v>
      </c>
      <c r="K66" s="30" t="str">
        <f>RIGHT($C66,2)</f>
        <v>06</v>
      </c>
      <c r="L66" s="29">
        <f>$E66/$K66</f>
        <v>3466.6666666666665</v>
      </c>
      <c r="M66">
        <f>E66</f>
        <v>20800</v>
      </c>
      <c r="N66" s="4">
        <f>7*$G66+DATE($I66,1,3)-WEEKDAY(DATE($I66,1,3))-5</f>
        <v>42758</v>
      </c>
    </row>
    <row r="67" spans="1:14" x14ac:dyDescent="0.25">
      <c r="A67" s="66" t="s">
        <v>139</v>
      </c>
      <c r="B67" s="66" t="s">
        <v>90</v>
      </c>
      <c r="C67" s="93">
        <v>203960008</v>
      </c>
      <c r="D67" s="66" t="s">
        <v>130</v>
      </c>
      <c r="E67">
        <v>28600</v>
      </c>
      <c r="F67" s="30">
        <f>$C67</f>
        <v>203960008</v>
      </c>
      <c r="G67" s="30" t="str">
        <f>LEFT($B67,2)</f>
        <v>17</v>
      </c>
      <c r="H67" s="30" t="str">
        <f>VLOOKUP(MONTH(7*$G67+DATE($I67,1,3)-WEEKDAY(DATE($I67,1,3))-3),Détail!$D:$E,2,0)</f>
        <v>Avril</v>
      </c>
      <c r="I67" s="30" t="str">
        <f>RIGHT($B67,4)</f>
        <v>2017</v>
      </c>
      <c r="J67" s="30" t="str">
        <f>IFERROR(VLOOKUP($A67,Détail!$I:$J,2,0),0)</f>
        <v>AAA</v>
      </c>
      <c r="K67" s="30" t="str">
        <f>RIGHT($C67,2)</f>
        <v>08</v>
      </c>
      <c r="L67" s="29">
        <f>$E67/$K67</f>
        <v>3575</v>
      </c>
      <c r="M67">
        <f>E67</f>
        <v>28600</v>
      </c>
      <c r="N67" s="4">
        <f>7*$G67+DATE($I67,1,3)-WEEKDAY(DATE($I67,1,3))-5</f>
        <v>42849</v>
      </c>
    </row>
    <row r="68" spans="1:14" x14ac:dyDescent="0.25">
      <c r="A68" s="66" t="s">
        <v>141</v>
      </c>
      <c r="B68" s="66" t="s">
        <v>92</v>
      </c>
      <c r="C68" s="93">
        <v>200080008</v>
      </c>
      <c r="D68" s="66" t="s">
        <v>122</v>
      </c>
      <c r="E68">
        <v>20770</v>
      </c>
      <c r="F68" s="30">
        <f>$C68</f>
        <v>200080008</v>
      </c>
      <c r="G68" s="30" t="str">
        <f>LEFT($B68,2)</f>
        <v>01</v>
      </c>
      <c r="H68" s="30" t="str">
        <f>VLOOKUP(MONTH(7*$G68+DATE($I68,1,3)-WEEKDAY(DATE($I68,1,3))-3),Détail!$D:$E,2,0)</f>
        <v>Janvier</v>
      </c>
      <c r="I68" s="30" t="str">
        <f>RIGHT($B68,4)</f>
        <v>2017</v>
      </c>
      <c r="J68" s="30" t="str">
        <f>IFERROR(VLOOKUP($A68,Détail!$I:$J,2,0),0)</f>
        <v>ABB</v>
      </c>
      <c r="K68" s="30" t="str">
        <f>RIGHT($C68,2)</f>
        <v>08</v>
      </c>
      <c r="L68" s="29">
        <f>$E68/$K68</f>
        <v>2596.25</v>
      </c>
      <c r="M68">
        <f>E68</f>
        <v>20770</v>
      </c>
      <c r="N68" s="4">
        <f>7*$G68+DATE($I68,1,3)-WEEKDAY(DATE($I68,1,3))-5</f>
        <v>42737</v>
      </c>
    </row>
    <row r="69" spans="1:14" x14ac:dyDescent="0.25">
      <c r="A69" s="66" t="s">
        <v>142</v>
      </c>
      <c r="B69" s="66" t="s">
        <v>86</v>
      </c>
      <c r="C69" s="93">
        <v>200100008</v>
      </c>
      <c r="D69" s="66" t="s">
        <v>123</v>
      </c>
      <c r="E69">
        <v>20232</v>
      </c>
      <c r="F69" s="30">
        <f>$C69</f>
        <v>200100008</v>
      </c>
      <c r="G69" s="30" t="str">
        <f>LEFT($B69,2)</f>
        <v>36</v>
      </c>
      <c r="H69" s="30" t="str">
        <f>VLOOKUP(MONTH(7*$G69+DATE($I69,1,3)-WEEKDAY(DATE($I69,1,3))-3),Détail!$D:$E,2,0)</f>
        <v>Septembre</v>
      </c>
      <c r="I69" s="30" t="str">
        <f>RIGHT($B69,4)</f>
        <v>2017</v>
      </c>
      <c r="J69" s="30" t="str">
        <f>IFERROR(VLOOKUP($A69,Détail!$I:$J,2,0),0)</f>
        <v>BBB</v>
      </c>
      <c r="K69" s="30" t="str">
        <f>RIGHT($C69,2)</f>
        <v>08</v>
      </c>
      <c r="L69" s="29">
        <f>$E69/$K69</f>
        <v>2529</v>
      </c>
      <c r="M69">
        <f>E69</f>
        <v>20232</v>
      </c>
      <c r="N69" s="4">
        <f>7*$G69+DATE($I69,1,3)-WEEKDAY(DATE($I69,1,3))-5</f>
        <v>42982</v>
      </c>
    </row>
    <row r="70" spans="1:14" x14ac:dyDescent="0.25">
      <c r="A70" s="66" t="s">
        <v>143</v>
      </c>
      <c r="B70" s="66" t="s">
        <v>90</v>
      </c>
      <c r="C70" s="93">
        <v>200110008</v>
      </c>
      <c r="D70" s="66" t="s">
        <v>124</v>
      </c>
      <c r="E70">
        <v>19900</v>
      </c>
      <c r="F70" s="30">
        <f>$C70</f>
        <v>200110008</v>
      </c>
      <c r="G70" s="30" t="str">
        <f>LEFT($B70,2)</f>
        <v>17</v>
      </c>
      <c r="H70" s="30" t="str">
        <f>VLOOKUP(MONTH(7*$G70+DATE($I70,1,3)-WEEKDAY(DATE($I70,1,3))-3),Détail!$D:$E,2,0)</f>
        <v>Avril</v>
      </c>
      <c r="I70" s="30" t="str">
        <f>RIGHT($B70,4)</f>
        <v>2017</v>
      </c>
      <c r="J70" s="30" t="str">
        <f>IFERROR(VLOOKUP($A70,Détail!$I:$J,2,0),0)</f>
        <v>BBC</v>
      </c>
      <c r="K70" s="30" t="str">
        <f>RIGHT($C70,2)</f>
        <v>08</v>
      </c>
      <c r="L70" s="29">
        <f>$E70/$K70</f>
        <v>2487.5</v>
      </c>
      <c r="M70">
        <f>E70</f>
        <v>19900</v>
      </c>
      <c r="N70" s="4">
        <f>7*$G70+DATE($I70,1,3)-WEEKDAY(DATE($I70,1,3))-5</f>
        <v>42849</v>
      </c>
    </row>
    <row r="71" spans="1:14" x14ac:dyDescent="0.25">
      <c r="A71" s="66" t="s">
        <v>144</v>
      </c>
      <c r="B71" s="66" t="s">
        <v>86</v>
      </c>
      <c r="C71" s="93">
        <v>203910010</v>
      </c>
      <c r="D71" s="66" t="s">
        <v>125</v>
      </c>
      <c r="E71">
        <v>19750</v>
      </c>
      <c r="F71" s="30">
        <f>$C71</f>
        <v>203910010</v>
      </c>
      <c r="G71" s="30" t="str">
        <f>LEFT($B71,2)</f>
        <v>36</v>
      </c>
      <c r="H71" s="30" t="str">
        <f>VLOOKUP(MONTH(7*$G71+DATE($I71,1,3)-WEEKDAY(DATE($I71,1,3))-3),Détail!$D:$E,2,0)</f>
        <v>Septembre</v>
      </c>
      <c r="I71" s="30" t="str">
        <f>RIGHT($B71,4)</f>
        <v>2017</v>
      </c>
      <c r="J71" s="30" t="str">
        <f>IFERROR(VLOOKUP($A71,Détail!$I:$J,2,0),0)</f>
        <v>BCC</v>
      </c>
      <c r="K71" s="30" t="str">
        <f>RIGHT($C71,2)</f>
        <v>10</v>
      </c>
      <c r="L71" s="29">
        <f>$E71/$K71</f>
        <v>1975</v>
      </c>
      <c r="M71">
        <f>E71</f>
        <v>19750</v>
      </c>
      <c r="N71" s="4">
        <f>7*$G71+DATE($I71,1,3)-WEEKDAY(DATE($I71,1,3))-5</f>
        <v>42982</v>
      </c>
    </row>
    <row r="72" spans="1:14" x14ac:dyDescent="0.25">
      <c r="A72" s="66" t="s">
        <v>145</v>
      </c>
      <c r="B72" s="66" t="s">
        <v>93</v>
      </c>
      <c r="C72" s="93">
        <v>203919010</v>
      </c>
      <c r="D72" s="66" t="s">
        <v>126</v>
      </c>
      <c r="E72">
        <v>19656</v>
      </c>
      <c r="F72" s="30">
        <f>$C72</f>
        <v>203919010</v>
      </c>
      <c r="G72" s="30" t="str">
        <f>LEFT($B72,2)</f>
        <v>25</v>
      </c>
      <c r="H72" s="30" t="str">
        <f>VLOOKUP(MONTH(7*$G72+DATE($I72,1,3)-WEEKDAY(DATE($I72,1,3))-3),Détail!$D:$E,2,0)</f>
        <v>Juin</v>
      </c>
      <c r="I72" s="30" t="str">
        <f>RIGHT($B72,4)</f>
        <v>2017</v>
      </c>
      <c r="J72" s="30" t="str">
        <f>IFERROR(VLOOKUP($A72,Détail!$I:$J,2,0),0)</f>
        <v>CCC</v>
      </c>
      <c r="K72" s="30" t="str">
        <f>RIGHT($C72,2)</f>
        <v>10</v>
      </c>
      <c r="L72" s="29">
        <f>$E72/$K72</f>
        <v>1965.6</v>
      </c>
      <c r="M72">
        <f>E72</f>
        <v>19656</v>
      </c>
      <c r="N72" s="4">
        <f>7*$G72+DATE($I72,1,3)-WEEKDAY(DATE($I72,1,3))-5</f>
        <v>42905</v>
      </c>
    </row>
    <row r="73" spans="1:14" x14ac:dyDescent="0.25">
      <c r="A73" s="66" t="s">
        <v>139</v>
      </c>
      <c r="B73" s="66" t="s">
        <v>89</v>
      </c>
      <c r="C73" s="93">
        <v>203920006</v>
      </c>
      <c r="D73" s="66" t="s">
        <v>127</v>
      </c>
      <c r="E73">
        <v>19600</v>
      </c>
      <c r="F73" s="30">
        <f>$C73</f>
        <v>203920006</v>
      </c>
      <c r="G73" s="30" t="str">
        <f>LEFT($B73,2)</f>
        <v>20</v>
      </c>
      <c r="H73" s="30" t="str">
        <f>VLOOKUP(MONTH(7*$G73+DATE($I73,1,3)-WEEKDAY(DATE($I73,1,3))-3),Détail!$D:$E,2,0)</f>
        <v>Mai</v>
      </c>
      <c r="I73" s="30" t="str">
        <f>RIGHT($B73,4)</f>
        <v>2017</v>
      </c>
      <c r="J73" s="30" t="str">
        <f>IFERROR(VLOOKUP($A73,Détail!$I:$J,2,0),0)</f>
        <v>AAA</v>
      </c>
      <c r="K73" s="30" t="str">
        <f>RIGHT($C73,2)</f>
        <v>06</v>
      </c>
      <c r="L73" s="29">
        <f>$E73/$K73</f>
        <v>3266.6666666666665</v>
      </c>
      <c r="M73">
        <f>E73</f>
        <v>19600</v>
      </c>
      <c r="N73" s="4">
        <f>7*$G73+DATE($I73,1,3)-WEEKDAY(DATE($I73,1,3))-5</f>
        <v>42870</v>
      </c>
    </row>
    <row r="74" spans="1:14" x14ac:dyDescent="0.25">
      <c r="A74" s="66" t="s">
        <v>140</v>
      </c>
      <c r="B74" s="66" t="s">
        <v>85</v>
      </c>
      <c r="C74" s="93">
        <v>203940012</v>
      </c>
      <c r="D74" s="66" t="s">
        <v>128</v>
      </c>
      <c r="E74">
        <v>19590</v>
      </c>
      <c r="F74" s="30">
        <f>$C74</f>
        <v>203940012</v>
      </c>
      <c r="G74" s="30" t="str">
        <f>LEFT($B74,2)</f>
        <v>02</v>
      </c>
      <c r="H74" s="30" t="str">
        <f>VLOOKUP(MONTH(7*$G74+DATE($I74,1,3)-WEEKDAY(DATE($I74,1,3))-3),Détail!$D:$E,2,0)</f>
        <v>Janvier</v>
      </c>
      <c r="I74" s="30" t="str">
        <f>RIGHT($B74,4)</f>
        <v>2017</v>
      </c>
      <c r="J74" s="30" t="str">
        <f>IFERROR(VLOOKUP($A74,Détail!$I:$J,2,0),0)</f>
        <v>AAB</v>
      </c>
      <c r="K74" s="30" t="str">
        <f>RIGHT($C74,2)</f>
        <v>12</v>
      </c>
      <c r="L74" s="29">
        <f>$E74/$K74</f>
        <v>1632.5</v>
      </c>
      <c r="M74">
        <f>E74</f>
        <v>19590</v>
      </c>
      <c r="N74" s="4">
        <f>7*$G74+DATE($I74,1,3)-WEEKDAY(DATE($I74,1,3))-5</f>
        <v>42744</v>
      </c>
    </row>
    <row r="75" spans="1:14" x14ac:dyDescent="0.25">
      <c r="A75" s="66" t="s">
        <v>141</v>
      </c>
      <c r="B75" s="66" t="s">
        <v>99</v>
      </c>
      <c r="C75" s="93">
        <v>203950006</v>
      </c>
      <c r="D75" s="66" t="s">
        <v>129</v>
      </c>
      <c r="E75">
        <v>19330</v>
      </c>
      <c r="F75" s="30">
        <f>$C75</f>
        <v>203950006</v>
      </c>
      <c r="G75" s="30" t="str">
        <f>LEFT($B75,2)</f>
        <v>14</v>
      </c>
      <c r="H75" s="30" t="str">
        <f>VLOOKUP(MONTH(7*$G75+DATE($I75,1,3)-WEEKDAY(DATE($I75,1,3))-3),Détail!$D:$E,2,0)</f>
        <v>Avril</v>
      </c>
      <c r="I75" s="30" t="str">
        <f>RIGHT($B75,4)</f>
        <v>2017</v>
      </c>
      <c r="J75" s="30" t="str">
        <f>IFERROR(VLOOKUP($A75,Détail!$I:$J,2,0),0)</f>
        <v>ABB</v>
      </c>
      <c r="K75" s="30" t="str">
        <f>RIGHT($C75,2)</f>
        <v>06</v>
      </c>
      <c r="L75" s="29">
        <f>$E75/$K75</f>
        <v>3221.6666666666665</v>
      </c>
      <c r="M75">
        <f>E75</f>
        <v>19330</v>
      </c>
      <c r="N75" s="4">
        <f>7*$G75+DATE($I75,1,3)-WEEKDAY(DATE($I75,1,3))-5</f>
        <v>42828</v>
      </c>
    </row>
    <row r="76" spans="1:14" x14ac:dyDescent="0.25">
      <c r="A76" s="66" t="s">
        <v>144</v>
      </c>
      <c r="B76" s="66" t="s">
        <v>90</v>
      </c>
      <c r="C76" s="93">
        <v>203960008</v>
      </c>
      <c r="D76" s="66" t="s">
        <v>130</v>
      </c>
      <c r="E76">
        <v>17768</v>
      </c>
      <c r="F76" s="30">
        <f>$C76</f>
        <v>203960008</v>
      </c>
      <c r="G76" s="30" t="str">
        <f>LEFT($B76,2)</f>
        <v>17</v>
      </c>
      <c r="H76" s="30" t="str">
        <f>VLOOKUP(MONTH(7*$G76+DATE($I76,1,3)-WEEKDAY(DATE($I76,1,3))-3),Détail!$D:$E,2,0)</f>
        <v>Avril</v>
      </c>
      <c r="I76" s="30" t="str">
        <f>RIGHT($B76,4)</f>
        <v>2017</v>
      </c>
      <c r="J76" s="30" t="str">
        <f>IFERROR(VLOOKUP($A76,Détail!$I:$J,2,0),0)</f>
        <v>BCC</v>
      </c>
      <c r="K76" s="30" t="str">
        <f>RIGHT($C76,2)</f>
        <v>08</v>
      </c>
      <c r="L76" s="29">
        <f>$E76/$K76</f>
        <v>2221</v>
      </c>
      <c r="M76">
        <f>E76</f>
        <v>17768</v>
      </c>
      <c r="N76" s="4">
        <f>7*$G76+DATE($I76,1,3)-WEEKDAY(DATE($I76,1,3))-5</f>
        <v>42849</v>
      </c>
    </row>
    <row r="77" spans="1:14" x14ac:dyDescent="0.25">
      <c r="A77" s="66" t="s">
        <v>143</v>
      </c>
      <c r="B77" s="66" t="s">
        <v>75</v>
      </c>
      <c r="C77" s="93">
        <v>200080008</v>
      </c>
      <c r="D77" s="66" t="s">
        <v>122</v>
      </c>
      <c r="E77">
        <v>18304</v>
      </c>
      <c r="F77" s="30">
        <f>$C77</f>
        <v>200080008</v>
      </c>
      <c r="G77" s="30" t="str">
        <f>LEFT($B77,2)</f>
        <v>04</v>
      </c>
      <c r="H77" s="30" t="str">
        <f>VLOOKUP(MONTH(7*$G77+DATE($I77,1,3)-WEEKDAY(DATE($I77,1,3))-3),Détail!$D:$E,2,0)</f>
        <v>Janvier</v>
      </c>
      <c r="I77" s="30" t="str">
        <f>RIGHT($B77,4)</f>
        <v>2017</v>
      </c>
      <c r="J77" s="30" t="str">
        <f>IFERROR(VLOOKUP($A77,Détail!$I:$J,2,0),0)</f>
        <v>BBC</v>
      </c>
      <c r="K77" s="30" t="str">
        <f>RIGHT($C77,2)</f>
        <v>08</v>
      </c>
      <c r="L77" s="29">
        <f>$E77/$K77</f>
        <v>2288</v>
      </c>
      <c r="M77">
        <f>E77</f>
        <v>18304</v>
      </c>
      <c r="N77" s="4">
        <f>7*$G77+DATE($I77,1,3)-WEEKDAY(DATE($I77,1,3))-5</f>
        <v>42758</v>
      </c>
    </row>
    <row r="78" spans="1:14" x14ac:dyDescent="0.25">
      <c r="A78" s="66" t="s">
        <v>144</v>
      </c>
      <c r="B78" s="66" t="s">
        <v>90</v>
      </c>
      <c r="C78" s="93">
        <v>200100008</v>
      </c>
      <c r="D78" s="66" t="s">
        <v>123</v>
      </c>
      <c r="E78">
        <v>18304</v>
      </c>
      <c r="F78" s="30">
        <f>$C78</f>
        <v>200100008</v>
      </c>
      <c r="G78" s="30" t="str">
        <f>LEFT($B78,2)</f>
        <v>17</v>
      </c>
      <c r="H78" s="30" t="str">
        <f>VLOOKUP(MONTH(7*$G78+DATE($I78,1,3)-WEEKDAY(DATE($I78,1,3))-3),Détail!$D:$E,2,0)</f>
        <v>Avril</v>
      </c>
      <c r="I78" s="30" t="str">
        <f>RIGHT($B78,4)</f>
        <v>2017</v>
      </c>
      <c r="J78" s="30" t="str">
        <f>IFERROR(VLOOKUP($A78,Détail!$I:$J,2,0),0)</f>
        <v>BCC</v>
      </c>
      <c r="K78" s="30" t="str">
        <f>RIGHT($C78,2)</f>
        <v>08</v>
      </c>
      <c r="L78" s="29">
        <f>$E78/$K78</f>
        <v>2288</v>
      </c>
      <c r="M78">
        <f>E78</f>
        <v>18304</v>
      </c>
      <c r="N78" s="4">
        <f>7*$G78+DATE($I78,1,3)-WEEKDAY(DATE($I78,1,3))-5</f>
        <v>42849</v>
      </c>
    </row>
    <row r="79" spans="1:14" x14ac:dyDescent="0.25">
      <c r="A79" s="66" t="s">
        <v>145</v>
      </c>
      <c r="B79" s="66" t="s">
        <v>90</v>
      </c>
      <c r="C79" s="93">
        <v>200110008</v>
      </c>
      <c r="D79" s="66" t="s">
        <v>124</v>
      </c>
      <c r="E79">
        <v>18220</v>
      </c>
      <c r="F79" s="30">
        <f>$C79</f>
        <v>200110008</v>
      </c>
      <c r="G79" s="30" t="str">
        <f>LEFT($B79,2)</f>
        <v>17</v>
      </c>
      <c r="H79" s="30" t="str">
        <f>VLOOKUP(MONTH(7*$G79+DATE($I79,1,3)-WEEKDAY(DATE($I79,1,3))-3),Détail!$D:$E,2,0)</f>
        <v>Avril</v>
      </c>
      <c r="I79" s="30" t="str">
        <f>RIGHT($B79,4)</f>
        <v>2017</v>
      </c>
      <c r="J79" s="30" t="str">
        <f>IFERROR(VLOOKUP($A79,Détail!$I:$J,2,0),0)</f>
        <v>CCC</v>
      </c>
      <c r="K79" s="30" t="str">
        <f>RIGHT($C79,2)</f>
        <v>08</v>
      </c>
      <c r="L79" s="29">
        <f>$E79/$K79</f>
        <v>2277.5</v>
      </c>
      <c r="M79">
        <f>E79</f>
        <v>18220</v>
      </c>
      <c r="N79" s="4">
        <f>7*$G79+DATE($I79,1,3)-WEEKDAY(DATE($I79,1,3))-5</f>
        <v>42849</v>
      </c>
    </row>
    <row r="80" spans="1:14" x14ac:dyDescent="0.25">
      <c r="A80" s="66" t="s">
        <v>139</v>
      </c>
      <c r="B80" s="66" t="s">
        <v>85</v>
      </c>
      <c r="C80" s="93">
        <v>203910010</v>
      </c>
      <c r="D80" s="66" t="s">
        <v>125</v>
      </c>
      <c r="E80">
        <v>18200</v>
      </c>
      <c r="F80" s="30">
        <f>$C80</f>
        <v>203910010</v>
      </c>
      <c r="G80" s="30" t="str">
        <f>LEFT($B80,2)</f>
        <v>02</v>
      </c>
      <c r="H80" s="30" t="str">
        <f>VLOOKUP(MONTH(7*$G80+DATE($I80,1,3)-WEEKDAY(DATE($I80,1,3))-3),Détail!$D:$E,2,0)</f>
        <v>Janvier</v>
      </c>
      <c r="I80" s="30" t="str">
        <f>RIGHT($B80,4)</f>
        <v>2017</v>
      </c>
      <c r="J80" s="30" t="str">
        <f>IFERROR(VLOOKUP($A80,Détail!$I:$J,2,0),0)</f>
        <v>AAA</v>
      </c>
      <c r="K80" s="30" t="str">
        <f>RIGHT($C80,2)</f>
        <v>10</v>
      </c>
      <c r="L80" s="29">
        <f>$E80/$K80</f>
        <v>1820</v>
      </c>
      <c r="M80">
        <f>E80</f>
        <v>18200</v>
      </c>
      <c r="N80" s="4">
        <f>7*$G80+DATE($I80,1,3)-WEEKDAY(DATE($I80,1,3))-5</f>
        <v>42744</v>
      </c>
    </row>
    <row r="81" spans="1:14" x14ac:dyDescent="0.25">
      <c r="A81" s="66" t="s">
        <v>140</v>
      </c>
      <c r="B81" s="66" t="s">
        <v>85</v>
      </c>
      <c r="C81" s="93">
        <v>203919010</v>
      </c>
      <c r="D81" s="66" t="s">
        <v>126</v>
      </c>
      <c r="E81">
        <v>18018</v>
      </c>
      <c r="F81" s="30">
        <f>$C81</f>
        <v>203919010</v>
      </c>
      <c r="G81" s="30" t="str">
        <f>LEFT($B81,2)</f>
        <v>02</v>
      </c>
      <c r="H81" s="30" t="str">
        <f>VLOOKUP(MONTH(7*$G81+DATE($I81,1,3)-WEEKDAY(DATE($I81,1,3))-3),Détail!$D:$E,2,0)</f>
        <v>Janvier</v>
      </c>
      <c r="I81" s="30" t="str">
        <f>RIGHT($B81,4)</f>
        <v>2017</v>
      </c>
      <c r="J81" s="30" t="str">
        <f>IFERROR(VLOOKUP($A81,Détail!$I:$J,2,0),0)</f>
        <v>AAB</v>
      </c>
      <c r="K81" s="30" t="str">
        <f>RIGHT($C81,2)</f>
        <v>10</v>
      </c>
      <c r="L81" s="29">
        <f>$E81/$K81</f>
        <v>1801.8</v>
      </c>
      <c r="M81">
        <f>E81</f>
        <v>18018</v>
      </c>
      <c r="N81" s="4">
        <f>7*$G81+DATE($I81,1,3)-WEEKDAY(DATE($I81,1,3))-5</f>
        <v>42744</v>
      </c>
    </row>
    <row r="82" spans="1:14" x14ac:dyDescent="0.25">
      <c r="A82" s="66" t="s">
        <v>141</v>
      </c>
      <c r="B82" s="66" t="s">
        <v>100</v>
      </c>
      <c r="C82" s="93">
        <v>203920006</v>
      </c>
      <c r="D82" s="66" t="s">
        <v>127</v>
      </c>
      <c r="E82">
        <v>18000</v>
      </c>
      <c r="F82" s="30">
        <f>$C82</f>
        <v>203920006</v>
      </c>
      <c r="G82" s="30" t="str">
        <f>LEFT($B82,2)</f>
        <v>29</v>
      </c>
      <c r="H82" s="30" t="str">
        <f>VLOOKUP(MONTH(7*$G82+DATE($I82,1,3)-WEEKDAY(DATE($I82,1,3))-3),Détail!$D:$E,2,0)</f>
        <v>Juillet</v>
      </c>
      <c r="I82" s="30" t="str">
        <f>RIGHT($B82,4)</f>
        <v>2017</v>
      </c>
      <c r="J82" s="30" t="str">
        <f>IFERROR(VLOOKUP($A82,Détail!$I:$J,2,0),0)</f>
        <v>ABB</v>
      </c>
      <c r="K82" s="30" t="str">
        <f>RIGHT($C82,2)</f>
        <v>06</v>
      </c>
      <c r="L82" s="29">
        <f>$E82/$K82</f>
        <v>3000</v>
      </c>
      <c r="M82">
        <f>E82</f>
        <v>18000</v>
      </c>
      <c r="N82" s="4">
        <f>7*$G82+DATE($I82,1,3)-WEEKDAY(DATE($I82,1,3))-5</f>
        <v>42933</v>
      </c>
    </row>
    <row r="83" spans="1:14" x14ac:dyDescent="0.25">
      <c r="A83" s="66" t="s">
        <v>142</v>
      </c>
      <c r="B83" s="66" t="s">
        <v>83</v>
      </c>
      <c r="C83" s="93">
        <v>203940012</v>
      </c>
      <c r="D83" s="66" t="s">
        <v>128</v>
      </c>
      <c r="E83">
        <v>17920</v>
      </c>
      <c r="F83" s="30">
        <f>$C83</f>
        <v>203940012</v>
      </c>
      <c r="G83" s="30" t="str">
        <f>LEFT($B83,2)</f>
        <v>34</v>
      </c>
      <c r="H83" s="30" t="str">
        <f>VLOOKUP(MONTH(7*$G83+DATE($I83,1,3)-WEEKDAY(DATE($I83,1,3))-3),Détail!$D:$E,2,0)</f>
        <v>Août</v>
      </c>
      <c r="I83" s="30" t="str">
        <f>RIGHT($B83,4)</f>
        <v>2017</v>
      </c>
      <c r="J83" s="30" t="str">
        <f>IFERROR(VLOOKUP($A83,Détail!$I:$J,2,0),0)</f>
        <v>BBB</v>
      </c>
      <c r="K83" s="30" t="str">
        <f>RIGHT($C83,2)</f>
        <v>12</v>
      </c>
      <c r="L83" s="29">
        <f>$E83/$K83</f>
        <v>1493.3333333333333</v>
      </c>
      <c r="M83">
        <f>E83</f>
        <v>17920</v>
      </c>
      <c r="N83" s="4">
        <f>7*$G83+DATE($I83,1,3)-WEEKDAY(DATE($I83,1,3))-5</f>
        <v>42968</v>
      </c>
    </row>
    <row r="84" spans="1:14" x14ac:dyDescent="0.25">
      <c r="A84" s="66" t="s">
        <v>143</v>
      </c>
      <c r="B84" s="66" t="s">
        <v>90</v>
      </c>
      <c r="C84" s="93">
        <v>203950006</v>
      </c>
      <c r="D84" s="66" t="s">
        <v>129</v>
      </c>
      <c r="E84">
        <v>17870</v>
      </c>
      <c r="F84" s="30">
        <f>$C84</f>
        <v>203950006</v>
      </c>
      <c r="G84" s="30" t="str">
        <f>LEFT($B84,2)</f>
        <v>17</v>
      </c>
      <c r="H84" s="30" t="str">
        <f>VLOOKUP(MONTH(7*$G84+DATE($I84,1,3)-WEEKDAY(DATE($I84,1,3))-3),Détail!$D:$E,2,0)</f>
        <v>Avril</v>
      </c>
      <c r="I84" s="30" t="str">
        <f>RIGHT($B84,4)</f>
        <v>2017</v>
      </c>
      <c r="J84" s="30" t="str">
        <f>IFERROR(VLOOKUP($A84,Détail!$I:$J,2,0),0)</f>
        <v>BBC</v>
      </c>
      <c r="K84" s="30" t="str">
        <f>RIGHT($C84,2)</f>
        <v>06</v>
      </c>
      <c r="L84" s="29">
        <f>$E84/$K84</f>
        <v>2978.3333333333335</v>
      </c>
      <c r="M84">
        <f>E84</f>
        <v>17870</v>
      </c>
      <c r="N84" s="4">
        <f>7*$G84+DATE($I84,1,3)-WEEKDAY(DATE($I84,1,3))-5</f>
        <v>42849</v>
      </c>
    </row>
    <row r="85" spans="1:14" x14ac:dyDescent="0.25">
      <c r="A85" s="66" t="s">
        <v>140</v>
      </c>
      <c r="B85" s="66" t="s">
        <v>78</v>
      </c>
      <c r="C85" s="93">
        <v>203960008</v>
      </c>
      <c r="D85" s="66" t="s">
        <v>130</v>
      </c>
      <c r="E85">
        <v>41472</v>
      </c>
      <c r="F85" s="30">
        <f>$C85</f>
        <v>203960008</v>
      </c>
      <c r="G85" s="30" t="str">
        <f>LEFT($B85,2)</f>
        <v>18</v>
      </c>
      <c r="H85" s="30" t="str">
        <f>VLOOKUP(MONTH(7*$G85+DATE($I85,1,3)-WEEKDAY(DATE($I85,1,3))-3),Détail!$D:$E,2,0)</f>
        <v>Mai</v>
      </c>
      <c r="I85" s="30" t="str">
        <f>RIGHT($B85,4)</f>
        <v>2017</v>
      </c>
      <c r="J85" s="30" t="str">
        <f>IFERROR(VLOOKUP($A85,Détail!$I:$J,2,0),0)</f>
        <v>AAB</v>
      </c>
      <c r="K85" s="30" t="str">
        <f>RIGHT($C85,2)</f>
        <v>08</v>
      </c>
      <c r="L85" s="29">
        <f>$E85/$K85</f>
        <v>5184</v>
      </c>
      <c r="M85">
        <f>E85</f>
        <v>41472</v>
      </c>
      <c r="N85" s="4">
        <f>7*$G85+DATE($I85,1,3)-WEEKDAY(DATE($I85,1,3))-5</f>
        <v>42856</v>
      </c>
    </row>
    <row r="86" spans="1:14" x14ac:dyDescent="0.25">
      <c r="A86" s="66" t="s">
        <v>145</v>
      </c>
      <c r="B86" s="66" t="s">
        <v>85</v>
      </c>
      <c r="C86" s="93">
        <v>200080008</v>
      </c>
      <c r="D86" s="66" t="s">
        <v>122</v>
      </c>
      <c r="E86">
        <v>17680</v>
      </c>
      <c r="F86" s="30">
        <f>$C86</f>
        <v>200080008</v>
      </c>
      <c r="G86" s="30" t="str">
        <f>LEFT($B86,2)</f>
        <v>02</v>
      </c>
      <c r="H86" s="30" t="str">
        <f>VLOOKUP(MONTH(7*$G86+DATE($I86,1,3)-WEEKDAY(DATE($I86,1,3))-3),Détail!$D:$E,2,0)</f>
        <v>Janvier</v>
      </c>
      <c r="I86" s="30" t="str">
        <f>RIGHT($B86,4)</f>
        <v>2017</v>
      </c>
      <c r="J86" s="30" t="str">
        <f>IFERROR(VLOOKUP($A86,Détail!$I:$J,2,0),0)</f>
        <v>CCC</v>
      </c>
      <c r="K86" s="30" t="str">
        <f>RIGHT($C86,2)</f>
        <v>08</v>
      </c>
      <c r="L86" s="29">
        <f>$E86/$K86</f>
        <v>2210</v>
      </c>
      <c r="M86">
        <f>E86</f>
        <v>17680</v>
      </c>
      <c r="N86" s="4">
        <f>7*$G86+DATE($I86,1,3)-WEEKDAY(DATE($I86,1,3))-5</f>
        <v>42744</v>
      </c>
    </row>
    <row r="87" spans="1:14" x14ac:dyDescent="0.25">
      <c r="A87" s="66" t="s">
        <v>139</v>
      </c>
      <c r="B87" s="66" t="s">
        <v>90</v>
      </c>
      <c r="C87" s="93">
        <v>200100008</v>
      </c>
      <c r="D87" s="66" t="s">
        <v>123</v>
      </c>
      <c r="E87">
        <v>17676</v>
      </c>
      <c r="F87" s="30">
        <f>$C87</f>
        <v>200100008</v>
      </c>
      <c r="G87" s="30" t="str">
        <f>LEFT($B87,2)</f>
        <v>17</v>
      </c>
      <c r="H87" s="30" t="str">
        <f>VLOOKUP(MONTH(7*$G87+DATE($I87,1,3)-WEEKDAY(DATE($I87,1,3))-3),Détail!$D:$E,2,0)</f>
        <v>Avril</v>
      </c>
      <c r="I87" s="30" t="str">
        <f>RIGHT($B87,4)</f>
        <v>2017</v>
      </c>
      <c r="J87" s="30" t="str">
        <f>IFERROR(VLOOKUP($A87,Détail!$I:$J,2,0),0)</f>
        <v>AAA</v>
      </c>
      <c r="K87" s="30" t="str">
        <f>RIGHT($C87,2)</f>
        <v>08</v>
      </c>
      <c r="L87" s="29">
        <f>$E87/$K87</f>
        <v>2209.5</v>
      </c>
      <c r="M87">
        <f>E87</f>
        <v>17676</v>
      </c>
      <c r="N87" s="4">
        <f>7*$G87+DATE($I87,1,3)-WEEKDAY(DATE($I87,1,3))-5</f>
        <v>42849</v>
      </c>
    </row>
    <row r="88" spans="1:14" x14ac:dyDescent="0.25">
      <c r="A88" s="66" t="s">
        <v>140</v>
      </c>
      <c r="B88" s="66" t="s">
        <v>82</v>
      </c>
      <c r="C88" s="93">
        <v>200110008</v>
      </c>
      <c r="D88" s="66" t="s">
        <v>124</v>
      </c>
      <c r="E88">
        <v>17600</v>
      </c>
      <c r="F88" s="30">
        <f>$C88</f>
        <v>200110008</v>
      </c>
      <c r="G88" s="30" t="str">
        <f>LEFT($B88,2)</f>
        <v>11</v>
      </c>
      <c r="H88" s="30" t="str">
        <f>VLOOKUP(MONTH(7*$G88+DATE($I88,1,3)-WEEKDAY(DATE($I88,1,3))-3),Détail!$D:$E,2,0)</f>
        <v>Mars</v>
      </c>
      <c r="I88" s="30" t="str">
        <f>RIGHT($B88,4)</f>
        <v>2017</v>
      </c>
      <c r="J88" s="30" t="str">
        <f>IFERROR(VLOOKUP($A88,Détail!$I:$J,2,0),0)</f>
        <v>AAB</v>
      </c>
      <c r="K88" s="30" t="str">
        <f>RIGHT($C88,2)</f>
        <v>08</v>
      </c>
      <c r="L88" s="29">
        <f>$E88/$K88</f>
        <v>2200</v>
      </c>
      <c r="M88">
        <f>E88</f>
        <v>17600</v>
      </c>
      <c r="N88" s="4">
        <f>7*$G88+DATE($I88,1,3)-WEEKDAY(DATE($I88,1,3))-5</f>
        <v>42807</v>
      </c>
    </row>
    <row r="89" spans="1:14" x14ac:dyDescent="0.25">
      <c r="A89" s="66" t="s">
        <v>141</v>
      </c>
      <c r="B89" s="66" t="s">
        <v>88</v>
      </c>
      <c r="C89" s="93">
        <v>203910010</v>
      </c>
      <c r="D89" s="66" t="s">
        <v>125</v>
      </c>
      <c r="E89">
        <v>17600</v>
      </c>
      <c r="F89" s="30">
        <f>$C89</f>
        <v>203910010</v>
      </c>
      <c r="G89" s="30" t="str">
        <f>LEFT($B89,2)</f>
        <v>09</v>
      </c>
      <c r="H89" s="30" t="str">
        <f>VLOOKUP(MONTH(7*$G89+DATE($I89,1,3)-WEEKDAY(DATE($I89,1,3))-3),Détail!$D:$E,2,0)</f>
        <v>Mars</v>
      </c>
      <c r="I89" s="30" t="str">
        <f>RIGHT($B89,4)</f>
        <v>2017</v>
      </c>
      <c r="J89" s="30" t="str">
        <f>IFERROR(VLOOKUP($A89,Détail!$I:$J,2,0),0)</f>
        <v>ABB</v>
      </c>
      <c r="K89" s="30" t="str">
        <f>RIGHT($C89,2)</f>
        <v>10</v>
      </c>
      <c r="L89" s="29">
        <f>$E89/$K89</f>
        <v>1760</v>
      </c>
      <c r="M89">
        <f>E89</f>
        <v>17600</v>
      </c>
      <c r="N89" s="4">
        <f>7*$G89+DATE($I89,1,3)-WEEKDAY(DATE($I89,1,3))-5</f>
        <v>42793</v>
      </c>
    </row>
    <row r="90" spans="1:14" x14ac:dyDescent="0.25">
      <c r="A90" s="66" t="s">
        <v>142</v>
      </c>
      <c r="B90" s="66" t="s">
        <v>88</v>
      </c>
      <c r="C90" s="93">
        <v>203919010</v>
      </c>
      <c r="D90" s="66" t="s">
        <v>126</v>
      </c>
      <c r="E90">
        <v>17560</v>
      </c>
      <c r="F90" s="30">
        <f>$C90</f>
        <v>203919010</v>
      </c>
      <c r="G90" s="30" t="str">
        <f>LEFT($B90,2)</f>
        <v>09</v>
      </c>
      <c r="H90" s="30" t="str">
        <f>VLOOKUP(MONTH(7*$G90+DATE($I90,1,3)-WEEKDAY(DATE($I90,1,3))-3),Détail!$D:$E,2,0)</f>
        <v>Mars</v>
      </c>
      <c r="I90" s="30" t="str">
        <f>RIGHT($B90,4)</f>
        <v>2017</v>
      </c>
      <c r="J90" s="30" t="str">
        <f>IFERROR(VLOOKUP($A90,Détail!$I:$J,2,0),0)</f>
        <v>BBB</v>
      </c>
      <c r="K90" s="30" t="str">
        <f>RIGHT($C90,2)</f>
        <v>10</v>
      </c>
      <c r="L90" s="29">
        <f>$E90/$K90</f>
        <v>1756</v>
      </c>
      <c r="M90">
        <f>E90</f>
        <v>17560</v>
      </c>
      <c r="N90" s="4">
        <f>7*$G90+DATE($I90,1,3)-WEEKDAY(DATE($I90,1,3))-5</f>
        <v>42793</v>
      </c>
    </row>
    <row r="91" spans="1:14" x14ac:dyDescent="0.25">
      <c r="A91" s="66" t="s">
        <v>143</v>
      </c>
      <c r="B91" s="66" t="s">
        <v>98</v>
      </c>
      <c r="C91" s="93">
        <v>203920006</v>
      </c>
      <c r="D91" s="66" t="s">
        <v>127</v>
      </c>
      <c r="E91">
        <v>17410</v>
      </c>
      <c r="F91" s="30">
        <f>$C91</f>
        <v>203920006</v>
      </c>
      <c r="G91" s="30" t="str">
        <f>LEFT($B91,2)</f>
        <v>13</v>
      </c>
      <c r="H91" s="30" t="str">
        <f>VLOOKUP(MONTH(7*$G91+DATE($I91,1,3)-WEEKDAY(DATE($I91,1,3))-3),Détail!$D:$E,2,0)</f>
        <v>Mars</v>
      </c>
      <c r="I91" s="30" t="str">
        <f>RIGHT($B91,4)</f>
        <v>2017</v>
      </c>
      <c r="J91" s="30" t="str">
        <f>IFERROR(VLOOKUP($A91,Détail!$I:$J,2,0),0)</f>
        <v>BBC</v>
      </c>
      <c r="K91" s="30" t="str">
        <f>RIGHT($C91,2)</f>
        <v>06</v>
      </c>
      <c r="L91" s="29">
        <f>$E91/$K91</f>
        <v>2901.6666666666665</v>
      </c>
      <c r="M91">
        <f>E91</f>
        <v>17410</v>
      </c>
      <c r="N91" s="4">
        <f>7*$G91+DATE($I91,1,3)-WEEKDAY(DATE($I91,1,3))-5</f>
        <v>42821</v>
      </c>
    </row>
    <row r="92" spans="1:14" x14ac:dyDescent="0.25">
      <c r="A92" s="66" t="s">
        <v>144</v>
      </c>
      <c r="B92" s="66" t="s">
        <v>89</v>
      </c>
      <c r="C92" s="93">
        <v>203940012</v>
      </c>
      <c r="D92" s="66" t="s">
        <v>128</v>
      </c>
      <c r="E92">
        <v>17364</v>
      </c>
      <c r="F92" s="30">
        <f>$C92</f>
        <v>203940012</v>
      </c>
      <c r="G92" s="30" t="str">
        <f>LEFT($B92,2)</f>
        <v>20</v>
      </c>
      <c r="H92" s="30" t="str">
        <f>VLOOKUP(MONTH(7*$G92+DATE($I92,1,3)-WEEKDAY(DATE($I92,1,3))-3),Détail!$D:$E,2,0)</f>
        <v>Mai</v>
      </c>
      <c r="I92" s="30" t="str">
        <f>RIGHT($B92,4)</f>
        <v>2017</v>
      </c>
      <c r="J92" s="30" t="str">
        <f>IFERROR(VLOOKUP($A92,Détail!$I:$J,2,0),0)</f>
        <v>BCC</v>
      </c>
      <c r="K92" s="30" t="str">
        <f>RIGHT($C92,2)</f>
        <v>12</v>
      </c>
      <c r="L92" s="29">
        <f>$E92/$K92</f>
        <v>1447</v>
      </c>
      <c r="M92">
        <f>E92</f>
        <v>17364</v>
      </c>
      <c r="N92" s="4">
        <f>7*$G92+DATE($I92,1,3)-WEEKDAY(DATE($I92,1,3))-5</f>
        <v>42870</v>
      </c>
    </row>
    <row r="93" spans="1:14" x14ac:dyDescent="0.25">
      <c r="A93" s="66" t="s">
        <v>145</v>
      </c>
      <c r="B93" s="66" t="s">
        <v>76</v>
      </c>
      <c r="C93" s="93">
        <v>203950006</v>
      </c>
      <c r="D93" s="66" t="s">
        <v>129</v>
      </c>
      <c r="E93">
        <v>17100</v>
      </c>
      <c r="F93" s="30">
        <f>$C93</f>
        <v>203950006</v>
      </c>
      <c r="G93" s="30" t="str">
        <f>LEFT($B93,2)</f>
        <v>03</v>
      </c>
      <c r="H93" s="30" t="str">
        <f>VLOOKUP(MONTH(7*$G93+DATE($I93,1,3)-WEEKDAY(DATE($I93,1,3))-3),Détail!$D:$E,2,0)</f>
        <v>Janvier</v>
      </c>
      <c r="I93" s="30" t="str">
        <f>RIGHT($B93,4)</f>
        <v>2017</v>
      </c>
      <c r="J93" s="30" t="str">
        <f>IFERROR(VLOOKUP($A93,Détail!$I:$J,2,0),0)</f>
        <v>CCC</v>
      </c>
      <c r="K93" s="30" t="str">
        <f>RIGHT($C93,2)</f>
        <v>06</v>
      </c>
      <c r="L93" s="29">
        <f>$E93/$K93</f>
        <v>2850</v>
      </c>
      <c r="M93">
        <f>E93</f>
        <v>17100</v>
      </c>
      <c r="N93" s="4">
        <f>7*$G93+DATE($I93,1,3)-WEEKDAY(DATE($I93,1,3))-5</f>
        <v>42751</v>
      </c>
    </row>
    <row r="94" spans="1:14" x14ac:dyDescent="0.25">
      <c r="A94" s="66" t="s">
        <v>145</v>
      </c>
      <c r="B94" s="66" t="s">
        <v>74</v>
      </c>
      <c r="C94" s="93">
        <v>203960008</v>
      </c>
      <c r="D94" s="66" t="s">
        <v>130</v>
      </c>
      <c r="E94">
        <v>22620</v>
      </c>
      <c r="F94" s="30">
        <f>$C94</f>
        <v>203960008</v>
      </c>
      <c r="G94" s="30" t="str">
        <f>LEFT($B94,2)</f>
        <v>22</v>
      </c>
      <c r="H94" s="30" t="str">
        <f>VLOOKUP(MONTH(7*$G94+DATE($I94,1,3)-WEEKDAY(DATE($I94,1,3))-3),Détail!$D:$E,2,0)</f>
        <v>Mai</v>
      </c>
      <c r="I94" s="30" t="str">
        <f>RIGHT($B94,4)</f>
        <v>2017</v>
      </c>
      <c r="J94" s="30" t="str">
        <f>IFERROR(VLOOKUP($A94,Détail!$I:$J,2,0),0)</f>
        <v>CCC</v>
      </c>
      <c r="K94" s="30" t="str">
        <f>RIGHT($C94,2)</f>
        <v>08</v>
      </c>
      <c r="L94" s="29">
        <f>$E94/$K94</f>
        <v>2827.5</v>
      </c>
      <c r="M94">
        <f>E94</f>
        <v>22620</v>
      </c>
      <c r="N94" s="4">
        <f>7*$G94+DATE($I94,1,3)-WEEKDAY(DATE($I94,1,3))-5</f>
        <v>42884</v>
      </c>
    </row>
    <row r="95" spans="1:14" x14ac:dyDescent="0.25">
      <c r="A95" s="66" t="s">
        <v>140</v>
      </c>
      <c r="B95" s="66" t="s">
        <v>85</v>
      </c>
      <c r="C95" s="93">
        <v>200080008</v>
      </c>
      <c r="D95" s="66" t="s">
        <v>122</v>
      </c>
      <c r="E95">
        <v>16860</v>
      </c>
      <c r="F95" s="30">
        <f>$C95</f>
        <v>200080008</v>
      </c>
      <c r="G95" s="30" t="str">
        <f>LEFT($B95,2)</f>
        <v>02</v>
      </c>
      <c r="H95" s="30" t="str">
        <f>VLOOKUP(MONTH(7*$G95+DATE($I95,1,3)-WEEKDAY(DATE($I95,1,3))-3),Détail!$D:$E,2,0)</f>
        <v>Janvier</v>
      </c>
      <c r="I95" s="30" t="str">
        <f>RIGHT($B95,4)</f>
        <v>2017</v>
      </c>
      <c r="J95" s="30" t="str">
        <f>IFERROR(VLOOKUP($A95,Détail!$I:$J,2,0),0)</f>
        <v>AAB</v>
      </c>
      <c r="K95" s="30" t="str">
        <f>RIGHT($C95,2)</f>
        <v>08</v>
      </c>
      <c r="L95" s="29">
        <f>$E95/$K95</f>
        <v>2107.5</v>
      </c>
      <c r="M95">
        <f>E95</f>
        <v>16860</v>
      </c>
      <c r="N95" s="4">
        <f>7*$G95+DATE($I95,1,3)-WEEKDAY(DATE($I95,1,3))-5</f>
        <v>42744</v>
      </c>
    </row>
    <row r="96" spans="1:14" x14ac:dyDescent="0.25">
      <c r="A96" s="66" t="s">
        <v>141</v>
      </c>
      <c r="B96" s="66" t="s">
        <v>103</v>
      </c>
      <c r="C96" s="93">
        <v>200100008</v>
      </c>
      <c r="D96" s="66" t="s">
        <v>123</v>
      </c>
      <c r="E96">
        <v>16840</v>
      </c>
      <c r="F96" s="30">
        <f>$C96</f>
        <v>200100008</v>
      </c>
      <c r="G96" s="30" t="str">
        <f>LEFT($B96,2)</f>
        <v>23</v>
      </c>
      <c r="H96" s="30" t="str">
        <f>VLOOKUP(MONTH(7*$G96+DATE($I96,1,3)-WEEKDAY(DATE($I96,1,3))-3),Détail!$D:$E,2,0)</f>
        <v>Juin</v>
      </c>
      <c r="I96" s="30" t="str">
        <f>RIGHT($B96,4)</f>
        <v>2017</v>
      </c>
      <c r="J96" s="30" t="str">
        <f>IFERROR(VLOOKUP($A96,Détail!$I:$J,2,0),0)</f>
        <v>ABB</v>
      </c>
      <c r="K96" s="30" t="str">
        <f>RIGHT($C96,2)</f>
        <v>08</v>
      </c>
      <c r="L96" s="29">
        <f>$E96/$K96</f>
        <v>2105</v>
      </c>
      <c r="M96">
        <f>E96</f>
        <v>16840</v>
      </c>
      <c r="N96" s="4">
        <f>7*$G96+DATE($I96,1,3)-WEEKDAY(DATE($I96,1,3))-5</f>
        <v>42891</v>
      </c>
    </row>
    <row r="97" spans="1:14" x14ac:dyDescent="0.25">
      <c r="A97" s="66" t="s">
        <v>142</v>
      </c>
      <c r="B97" s="66" t="s">
        <v>102</v>
      </c>
      <c r="C97" s="93">
        <v>200110008</v>
      </c>
      <c r="D97" s="66" t="s">
        <v>124</v>
      </c>
      <c r="E97">
        <v>16680</v>
      </c>
      <c r="F97" s="30">
        <f>$C97</f>
        <v>200110008</v>
      </c>
      <c r="G97" s="30" t="str">
        <f>LEFT($B97,2)</f>
        <v>39</v>
      </c>
      <c r="H97" s="30" t="str">
        <f>VLOOKUP(MONTH(7*$G97+DATE($I97,1,3)-WEEKDAY(DATE($I97,1,3))-3),Détail!$D:$E,2,0)</f>
        <v>Septembre</v>
      </c>
      <c r="I97" s="30" t="str">
        <f>RIGHT($B97,4)</f>
        <v>2017</v>
      </c>
      <c r="J97" s="30" t="str">
        <f>IFERROR(VLOOKUP($A97,Détail!$I:$J,2,0),0)</f>
        <v>BBB</v>
      </c>
      <c r="K97" s="30" t="str">
        <f>RIGHT($C97,2)</f>
        <v>08</v>
      </c>
      <c r="L97" s="29">
        <f>$E97/$K97</f>
        <v>2085</v>
      </c>
      <c r="M97">
        <f>E97</f>
        <v>16680</v>
      </c>
      <c r="N97" s="4">
        <f>7*$G97+DATE($I97,1,3)-WEEKDAY(DATE($I97,1,3))-5</f>
        <v>43003</v>
      </c>
    </row>
    <row r="98" spans="1:14" x14ac:dyDescent="0.25">
      <c r="A98" s="66" t="s">
        <v>143</v>
      </c>
      <c r="B98" s="66" t="s">
        <v>88</v>
      </c>
      <c r="C98" s="93">
        <v>203910010</v>
      </c>
      <c r="D98" s="66" t="s">
        <v>125</v>
      </c>
      <c r="E98">
        <v>16488</v>
      </c>
      <c r="F98" s="30">
        <f>$C98</f>
        <v>203910010</v>
      </c>
      <c r="G98" s="30" t="str">
        <f>LEFT($B98,2)</f>
        <v>09</v>
      </c>
      <c r="H98" s="30" t="str">
        <f>VLOOKUP(MONTH(7*$G98+DATE($I98,1,3)-WEEKDAY(DATE($I98,1,3))-3),Détail!$D:$E,2,0)</f>
        <v>Mars</v>
      </c>
      <c r="I98" s="30" t="str">
        <f>RIGHT($B98,4)</f>
        <v>2017</v>
      </c>
      <c r="J98" s="30" t="str">
        <f>IFERROR(VLOOKUP($A98,Détail!$I:$J,2,0),0)</f>
        <v>BBC</v>
      </c>
      <c r="K98" s="30" t="str">
        <f>RIGHT($C98,2)</f>
        <v>10</v>
      </c>
      <c r="L98" s="29">
        <f>$E98/$K98</f>
        <v>1648.8</v>
      </c>
      <c r="M98">
        <f>E98</f>
        <v>16488</v>
      </c>
      <c r="N98" s="4">
        <f>7*$G98+DATE($I98,1,3)-WEEKDAY(DATE($I98,1,3))-5</f>
        <v>42793</v>
      </c>
    </row>
    <row r="99" spans="1:14" x14ac:dyDescent="0.25">
      <c r="A99" s="66" t="s">
        <v>144</v>
      </c>
      <c r="B99" s="66" t="s">
        <v>97</v>
      </c>
      <c r="C99" s="93">
        <v>203919010</v>
      </c>
      <c r="D99" s="66" t="s">
        <v>126</v>
      </c>
      <c r="E99">
        <v>16320</v>
      </c>
      <c r="F99" s="30">
        <f>$C99</f>
        <v>203919010</v>
      </c>
      <c r="G99" s="30" t="str">
        <f>LEFT($B99,2)</f>
        <v>12</v>
      </c>
      <c r="H99" s="30" t="str">
        <f>VLOOKUP(MONTH(7*$G99+DATE($I99,1,3)-WEEKDAY(DATE($I99,1,3))-3),Détail!$D:$E,2,0)</f>
        <v>Mars</v>
      </c>
      <c r="I99" s="30" t="str">
        <f>RIGHT($B99,4)</f>
        <v>2017</v>
      </c>
      <c r="J99" s="30" t="str">
        <f>IFERROR(VLOOKUP($A99,Détail!$I:$J,2,0),0)</f>
        <v>BCC</v>
      </c>
      <c r="K99" s="30" t="str">
        <f>RIGHT($C99,2)</f>
        <v>10</v>
      </c>
      <c r="L99" s="29">
        <f>$E99/$K99</f>
        <v>1632</v>
      </c>
      <c r="M99">
        <f>E99</f>
        <v>16320</v>
      </c>
      <c r="N99" s="4">
        <f>7*$G99+DATE($I99,1,3)-WEEKDAY(DATE($I99,1,3))-5</f>
        <v>42814</v>
      </c>
    </row>
    <row r="100" spans="1:14" x14ac:dyDescent="0.25">
      <c r="A100" s="66" t="s">
        <v>145</v>
      </c>
      <c r="B100" s="66" t="s">
        <v>97</v>
      </c>
      <c r="C100" s="93">
        <v>203920006</v>
      </c>
      <c r="D100" s="66" t="s">
        <v>127</v>
      </c>
      <c r="E100">
        <v>15840</v>
      </c>
      <c r="F100" s="30">
        <f>$C100</f>
        <v>203920006</v>
      </c>
      <c r="G100" s="30" t="str">
        <f>LEFT($B100,2)</f>
        <v>12</v>
      </c>
      <c r="H100" s="30" t="str">
        <f>VLOOKUP(MONTH(7*$G100+DATE($I100,1,3)-WEEKDAY(DATE($I100,1,3))-3),Détail!$D:$E,2,0)</f>
        <v>Mars</v>
      </c>
      <c r="I100" s="30" t="str">
        <f>RIGHT($B100,4)</f>
        <v>2017</v>
      </c>
      <c r="J100" s="30" t="str">
        <f>IFERROR(VLOOKUP($A100,Détail!$I:$J,2,0),0)</f>
        <v>CCC</v>
      </c>
      <c r="K100" s="30" t="str">
        <f>RIGHT($C100,2)</f>
        <v>06</v>
      </c>
      <c r="L100" s="29">
        <f>$E100/$K100</f>
        <v>2640</v>
      </c>
      <c r="M100">
        <f>E100</f>
        <v>15840</v>
      </c>
      <c r="N100" s="4">
        <f>7*$G100+DATE($I100,1,3)-WEEKDAY(DATE($I100,1,3))-5</f>
        <v>42814</v>
      </c>
    </row>
    <row r="101" spans="1:14" x14ac:dyDescent="0.25">
      <c r="A101" s="66" t="s">
        <v>139</v>
      </c>
      <c r="B101" s="66" t="s">
        <v>95</v>
      </c>
      <c r="C101" s="93">
        <v>203940012</v>
      </c>
      <c r="D101" s="66" t="s">
        <v>128</v>
      </c>
      <c r="E101">
        <v>15624</v>
      </c>
      <c r="F101" s="30">
        <f>$C101</f>
        <v>203940012</v>
      </c>
      <c r="G101" s="30" t="str">
        <f>LEFT($B101,2)</f>
        <v>08</v>
      </c>
      <c r="H101" s="30" t="str">
        <f>VLOOKUP(MONTH(7*$G101+DATE($I101,1,3)-WEEKDAY(DATE($I101,1,3))-3),Détail!$D:$E,2,0)</f>
        <v>Février</v>
      </c>
      <c r="I101" s="30" t="str">
        <f>RIGHT($B101,4)</f>
        <v>2017</v>
      </c>
      <c r="J101" s="30" t="str">
        <f>IFERROR(VLOOKUP($A101,Détail!$I:$J,2,0),0)</f>
        <v>AAA</v>
      </c>
      <c r="K101" s="30" t="str">
        <f>RIGHT($C101,2)</f>
        <v>12</v>
      </c>
      <c r="L101" s="29">
        <f>$E101/$K101</f>
        <v>1302</v>
      </c>
      <c r="M101">
        <f>E101</f>
        <v>15624</v>
      </c>
      <c r="N101" s="4">
        <f>7*$G101+DATE($I101,1,3)-WEEKDAY(DATE($I101,1,3))-5</f>
        <v>42786</v>
      </c>
    </row>
    <row r="102" spans="1:14" x14ac:dyDescent="0.25">
      <c r="A102" s="66" t="s">
        <v>140</v>
      </c>
      <c r="B102" s="66" t="s">
        <v>92</v>
      </c>
      <c r="C102" s="93">
        <v>203950006</v>
      </c>
      <c r="D102" s="66" t="s">
        <v>129</v>
      </c>
      <c r="E102">
        <v>15552</v>
      </c>
      <c r="F102" s="30">
        <f>$C102</f>
        <v>203950006</v>
      </c>
      <c r="G102" s="30" t="str">
        <f>LEFT($B102,2)</f>
        <v>01</v>
      </c>
      <c r="H102" s="30" t="str">
        <f>VLOOKUP(MONTH(7*$G102+DATE($I102,1,3)-WEEKDAY(DATE($I102,1,3))-3),Détail!$D:$E,2,0)</f>
        <v>Janvier</v>
      </c>
      <c r="I102" s="30" t="str">
        <f>RIGHT($B102,4)</f>
        <v>2017</v>
      </c>
      <c r="J102" s="30" t="str">
        <f>IFERROR(VLOOKUP($A102,Détail!$I:$J,2,0),0)</f>
        <v>AAB</v>
      </c>
      <c r="K102" s="30" t="str">
        <f>RIGHT($C102,2)</f>
        <v>06</v>
      </c>
      <c r="L102" s="29">
        <f>$E102/$K102</f>
        <v>2592</v>
      </c>
      <c r="M102">
        <f>E102</f>
        <v>15552</v>
      </c>
      <c r="N102" s="4">
        <f>7*$G102+DATE($I102,1,3)-WEEKDAY(DATE($I102,1,3))-5</f>
        <v>42737</v>
      </c>
    </row>
    <row r="103" spans="1:14" x14ac:dyDescent="0.25">
      <c r="A103" s="66" t="s">
        <v>141</v>
      </c>
      <c r="B103" s="66" t="s">
        <v>103</v>
      </c>
      <c r="C103" s="93">
        <v>203960008</v>
      </c>
      <c r="D103" s="66" t="s">
        <v>130</v>
      </c>
      <c r="E103">
        <v>15408</v>
      </c>
      <c r="F103" s="30">
        <f>$C103</f>
        <v>203960008</v>
      </c>
      <c r="G103" s="30" t="str">
        <f>LEFT($B103,2)</f>
        <v>23</v>
      </c>
      <c r="H103" s="30" t="str">
        <f>VLOOKUP(MONTH(7*$G103+DATE($I103,1,3)-WEEKDAY(DATE($I103,1,3))-3),Détail!$D:$E,2,0)</f>
        <v>Juin</v>
      </c>
      <c r="I103" s="30" t="str">
        <f>RIGHT($B103,4)</f>
        <v>2017</v>
      </c>
      <c r="J103" s="30" t="str">
        <f>IFERROR(VLOOKUP($A103,Détail!$I:$J,2,0),0)</f>
        <v>ABB</v>
      </c>
      <c r="K103" s="30" t="str">
        <f>RIGHT($C103,2)</f>
        <v>08</v>
      </c>
      <c r="L103" s="29">
        <f>$E103/$K103</f>
        <v>1926</v>
      </c>
      <c r="M103">
        <f>E103</f>
        <v>15408</v>
      </c>
      <c r="N103" s="4">
        <f>7*$G103+DATE($I103,1,3)-WEEKDAY(DATE($I103,1,3))-5</f>
        <v>42891</v>
      </c>
    </row>
    <row r="104" spans="1:14" x14ac:dyDescent="0.25">
      <c r="A104" s="66" t="s">
        <v>142</v>
      </c>
      <c r="B104" s="66" t="s">
        <v>77</v>
      </c>
      <c r="C104" s="93">
        <v>200080008</v>
      </c>
      <c r="D104" s="66" t="s">
        <v>122</v>
      </c>
      <c r="E104">
        <v>15360</v>
      </c>
      <c r="F104" s="30">
        <f>$C104</f>
        <v>200080008</v>
      </c>
      <c r="G104" s="30" t="str">
        <f>LEFT($B104,2)</f>
        <v>10</v>
      </c>
      <c r="H104" s="30" t="str">
        <f>VLOOKUP(MONTH(7*$G104+DATE($I104,1,3)-WEEKDAY(DATE($I104,1,3))-3),Détail!$D:$E,2,0)</f>
        <v>Mars</v>
      </c>
      <c r="I104" s="30" t="str">
        <f>RIGHT($B104,4)</f>
        <v>2017</v>
      </c>
      <c r="J104" s="30" t="str">
        <f>IFERROR(VLOOKUP($A104,Détail!$I:$J,2,0),0)</f>
        <v>BBB</v>
      </c>
      <c r="K104" s="30" t="str">
        <f>RIGHT($C104,2)</f>
        <v>08</v>
      </c>
      <c r="L104" s="29">
        <f>$E104/$K104</f>
        <v>1920</v>
      </c>
      <c r="M104">
        <f>E104</f>
        <v>15360</v>
      </c>
      <c r="N104" s="4">
        <f>7*$G104+DATE($I104,1,3)-WEEKDAY(DATE($I104,1,3))-5</f>
        <v>42800</v>
      </c>
    </row>
    <row r="105" spans="1:14" x14ac:dyDescent="0.25">
      <c r="A105" s="66" t="s">
        <v>143</v>
      </c>
      <c r="B105" s="66" t="s">
        <v>103</v>
      </c>
      <c r="C105" s="93">
        <v>200100008</v>
      </c>
      <c r="D105" s="66" t="s">
        <v>123</v>
      </c>
      <c r="E105">
        <v>15328</v>
      </c>
      <c r="F105" s="30">
        <f>$C105</f>
        <v>200100008</v>
      </c>
      <c r="G105" s="30" t="str">
        <f>LEFT($B105,2)</f>
        <v>23</v>
      </c>
      <c r="H105" s="30" t="str">
        <f>VLOOKUP(MONTH(7*$G105+DATE($I105,1,3)-WEEKDAY(DATE($I105,1,3))-3),Détail!$D:$E,2,0)</f>
        <v>Juin</v>
      </c>
      <c r="I105" s="30" t="str">
        <f>RIGHT($B105,4)</f>
        <v>2017</v>
      </c>
      <c r="J105" s="30" t="str">
        <f>IFERROR(VLOOKUP($A105,Détail!$I:$J,2,0),0)</f>
        <v>BBC</v>
      </c>
      <c r="K105" s="30" t="str">
        <f>RIGHT($C105,2)</f>
        <v>08</v>
      </c>
      <c r="L105" s="29">
        <f>$E105/$K105</f>
        <v>1916</v>
      </c>
      <c r="M105">
        <f>E105</f>
        <v>15328</v>
      </c>
      <c r="N105" s="4">
        <f>7*$G105+DATE($I105,1,3)-WEEKDAY(DATE($I105,1,3))-5</f>
        <v>42891</v>
      </c>
    </row>
    <row r="106" spans="1:14" x14ac:dyDescent="0.25">
      <c r="A106" s="66" t="s">
        <v>144</v>
      </c>
      <c r="B106" s="66" t="s">
        <v>90</v>
      </c>
      <c r="C106" s="93">
        <v>200110008</v>
      </c>
      <c r="D106" s="66" t="s">
        <v>124</v>
      </c>
      <c r="E106">
        <v>15312</v>
      </c>
      <c r="F106" s="30">
        <f>$C106</f>
        <v>200110008</v>
      </c>
      <c r="G106" s="30" t="str">
        <f>LEFT($B106,2)</f>
        <v>17</v>
      </c>
      <c r="H106" s="30" t="str">
        <f>VLOOKUP(MONTH(7*$G106+DATE($I106,1,3)-WEEKDAY(DATE($I106,1,3))-3),Détail!$D:$E,2,0)</f>
        <v>Avril</v>
      </c>
      <c r="I106" s="30" t="str">
        <f>RIGHT($B106,4)</f>
        <v>2017</v>
      </c>
      <c r="J106" s="30" t="str">
        <f>IFERROR(VLOOKUP($A106,Détail!$I:$J,2,0),0)</f>
        <v>BCC</v>
      </c>
      <c r="K106" s="30" t="str">
        <f>RIGHT($C106,2)</f>
        <v>08</v>
      </c>
      <c r="L106" s="29">
        <f>$E106/$K106</f>
        <v>1914</v>
      </c>
      <c r="M106">
        <f>E106</f>
        <v>15312</v>
      </c>
      <c r="N106" s="4">
        <f>7*$G106+DATE($I106,1,3)-WEEKDAY(DATE($I106,1,3))-5</f>
        <v>42849</v>
      </c>
    </row>
    <row r="107" spans="1:14" x14ac:dyDescent="0.25">
      <c r="A107" s="66" t="s">
        <v>145</v>
      </c>
      <c r="B107" s="66" t="s">
        <v>70</v>
      </c>
      <c r="C107" s="93">
        <v>203910010</v>
      </c>
      <c r="D107" s="66" t="s">
        <v>125</v>
      </c>
      <c r="E107">
        <v>15264</v>
      </c>
      <c r="F107" s="30">
        <f>$C107</f>
        <v>203910010</v>
      </c>
      <c r="G107" s="30" t="str">
        <f>LEFT($B107,2)</f>
        <v>32</v>
      </c>
      <c r="H107" s="30" t="str">
        <f>VLOOKUP(MONTH(7*$G107+DATE($I107,1,3)-WEEKDAY(DATE($I107,1,3))-3),Détail!$D:$E,2,0)</f>
        <v>Août</v>
      </c>
      <c r="I107" s="30" t="str">
        <f>RIGHT($B107,4)</f>
        <v>2017</v>
      </c>
      <c r="J107" s="30" t="str">
        <f>IFERROR(VLOOKUP($A107,Détail!$I:$J,2,0),0)</f>
        <v>CCC</v>
      </c>
      <c r="K107" s="30" t="str">
        <f>RIGHT($C107,2)</f>
        <v>10</v>
      </c>
      <c r="L107" s="29">
        <f>$E107/$K107</f>
        <v>1526.4</v>
      </c>
      <c r="M107">
        <f>E107</f>
        <v>15264</v>
      </c>
      <c r="N107" s="4">
        <f>7*$G107+DATE($I107,1,3)-WEEKDAY(DATE($I107,1,3))-5</f>
        <v>42954</v>
      </c>
    </row>
    <row r="108" spans="1:14" x14ac:dyDescent="0.25">
      <c r="A108" s="66" t="s">
        <v>139</v>
      </c>
      <c r="B108" s="66" t="s">
        <v>77</v>
      </c>
      <c r="C108" s="93">
        <v>203919010</v>
      </c>
      <c r="D108" s="66" t="s">
        <v>126</v>
      </c>
      <c r="E108">
        <v>15132</v>
      </c>
      <c r="F108" s="30">
        <f>$C108</f>
        <v>203919010</v>
      </c>
      <c r="G108" s="30" t="str">
        <f>LEFT($B108,2)</f>
        <v>10</v>
      </c>
      <c r="H108" s="30" t="str">
        <f>VLOOKUP(MONTH(7*$G108+DATE($I108,1,3)-WEEKDAY(DATE($I108,1,3))-3),Détail!$D:$E,2,0)</f>
        <v>Mars</v>
      </c>
      <c r="I108" s="30" t="str">
        <f>RIGHT($B108,4)</f>
        <v>2017</v>
      </c>
      <c r="J108" s="30" t="str">
        <f>IFERROR(VLOOKUP($A108,Détail!$I:$J,2,0),0)</f>
        <v>AAA</v>
      </c>
      <c r="K108" s="30" t="str">
        <f>RIGHT($C108,2)</f>
        <v>10</v>
      </c>
      <c r="L108" s="29">
        <f>$E108/$K108</f>
        <v>1513.2</v>
      </c>
      <c r="M108">
        <f>E108</f>
        <v>15132</v>
      </c>
      <c r="N108" s="4">
        <f>7*$G108+DATE($I108,1,3)-WEEKDAY(DATE($I108,1,3))-5</f>
        <v>42800</v>
      </c>
    </row>
    <row r="109" spans="1:14" x14ac:dyDescent="0.25">
      <c r="A109" s="66" t="s">
        <v>140</v>
      </c>
      <c r="B109" s="66" t="s">
        <v>94</v>
      </c>
      <c r="C109" s="93">
        <v>203920006</v>
      </c>
      <c r="D109" s="66" t="s">
        <v>127</v>
      </c>
      <c r="E109">
        <v>14976</v>
      </c>
      <c r="F109" s="30">
        <f>$C109</f>
        <v>203920006</v>
      </c>
      <c r="G109" s="30" t="str">
        <f>LEFT($B109,2)</f>
        <v>15</v>
      </c>
      <c r="H109" s="30" t="str">
        <f>VLOOKUP(MONTH(7*$G109+DATE($I109,1,3)-WEEKDAY(DATE($I109,1,3))-3),Détail!$D:$E,2,0)</f>
        <v>Avril</v>
      </c>
      <c r="I109" s="30" t="str">
        <f>RIGHT($B109,4)</f>
        <v>2017</v>
      </c>
      <c r="J109" s="30" t="str">
        <f>IFERROR(VLOOKUP($A109,Détail!$I:$J,2,0),0)</f>
        <v>AAB</v>
      </c>
      <c r="K109" s="30" t="str">
        <f>RIGHT($C109,2)</f>
        <v>06</v>
      </c>
      <c r="L109" s="29">
        <f>$E109/$K109</f>
        <v>2496</v>
      </c>
      <c r="M109">
        <f>E109</f>
        <v>14976</v>
      </c>
      <c r="N109" s="4">
        <f>7*$G109+DATE($I109,1,3)-WEEKDAY(DATE($I109,1,3))-5</f>
        <v>42835</v>
      </c>
    </row>
    <row r="110" spans="1:14" x14ac:dyDescent="0.25">
      <c r="A110" s="66" t="s">
        <v>141</v>
      </c>
      <c r="B110" s="66" t="s">
        <v>96</v>
      </c>
      <c r="C110" s="93">
        <v>203940012</v>
      </c>
      <c r="D110" s="66" t="s">
        <v>128</v>
      </c>
      <c r="E110">
        <v>14976</v>
      </c>
      <c r="F110" s="30">
        <f>$C110</f>
        <v>203940012</v>
      </c>
      <c r="G110" s="30" t="str">
        <f>LEFT($B110,2)</f>
        <v>38</v>
      </c>
      <c r="H110" s="30" t="str">
        <f>VLOOKUP(MONTH(7*$G110+DATE($I110,1,3)-WEEKDAY(DATE($I110,1,3))-3),Détail!$D:$E,2,0)</f>
        <v>Septembre</v>
      </c>
      <c r="I110" s="30" t="str">
        <f>RIGHT($B110,4)</f>
        <v>2017</v>
      </c>
      <c r="J110" s="30" t="str">
        <f>IFERROR(VLOOKUP($A110,Détail!$I:$J,2,0),0)</f>
        <v>ABB</v>
      </c>
      <c r="K110" s="30" t="str">
        <f>RIGHT($C110,2)</f>
        <v>12</v>
      </c>
      <c r="L110" s="29">
        <f>$E110/$K110</f>
        <v>1248</v>
      </c>
      <c r="M110">
        <f>E110</f>
        <v>14976</v>
      </c>
      <c r="N110" s="4">
        <f>7*$G110+DATE($I110,1,3)-WEEKDAY(DATE($I110,1,3))-5</f>
        <v>42996</v>
      </c>
    </row>
    <row r="111" spans="1:14" x14ac:dyDescent="0.25">
      <c r="A111" s="66" t="s">
        <v>142</v>
      </c>
      <c r="B111" s="66" t="s">
        <v>70</v>
      </c>
      <c r="C111" s="93">
        <v>203950006</v>
      </c>
      <c r="D111" s="66" t="s">
        <v>129</v>
      </c>
      <c r="E111">
        <v>14976</v>
      </c>
      <c r="F111" s="30">
        <f>$C111</f>
        <v>203950006</v>
      </c>
      <c r="G111" s="30" t="str">
        <f>LEFT($B111,2)</f>
        <v>32</v>
      </c>
      <c r="H111" s="30" t="str">
        <f>VLOOKUP(MONTH(7*$G111+DATE($I111,1,3)-WEEKDAY(DATE($I111,1,3))-3),Détail!$D:$E,2,0)</f>
        <v>Août</v>
      </c>
      <c r="I111" s="30" t="str">
        <f>RIGHT($B111,4)</f>
        <v>2017</v>
      </c>
      <c r="J111" s="30" t="str">
        <f>IFERROR(VLOOKUP($A111,Détail!$I:$J,2,0),0)</f>
        <v>BBB</v>
      </c>
      <c r="K111" s="30" t="str">
        <f>RIGHT($C111,2)</f>
        <v>06</v>
      </c>
      <c r="L111" s="29">
        <f>$E111/$K111</f>
        <v>2496</v>
      </c>
      <c r="M111">
        <f>E111</f>
        <v>14976</v>
      </c>
      <c r="N111" s="4">
        <f>7*$G111+DATE($I111,1,3)-WEEKDAY(DATE($I111,1,3))-5</f>
        <v>42954</v>
      </c>
    </row>
    <row r="112" spans="1:14" x14ac:dyDescent="0.25">
      <c r="A112" s="66" t="s">
        <v>139</v>
      </c>
      <c r="B112" s="66" t="s">
        <v>84</v>
      </c>
      <c r="C112" s="93">
        <v>203960008</v>
      </c>
      <c r="D112" s="66" t="s">
        <v>130</v>
      </c>
      <c r="E112">
        <v>16960</v>
      </c>
      <c r="F112" s="30">
        <f>$C112</f>
        <v>203960008</v>
      </c>
      <c r="G112" s="30" t="str">
        <f>LEFT($B112,2)</f>
        <v>24</v>
      </c>
      <c r="H112" s="30" t="str">
        <f>VLOOKUP(MONTH(7*$G112+DATE($I112,1,3)-WEEKDAY(DATE($I112,1,3))-3),Détail!$D:$E,2,0)</f>
        <v>Juin</v>
      </c>
      <c r="I112" s="30" t="str">
        <f>RIGHT($B112,4)</f>
        <v>2017</v>
      </c>
      <c r="J112" s="30" t="str">
        <f>IFERROR(VLOOKUP($A112,Détail!$I:$J,2,0),0)</f>
        <v>AAA</v>
      </c>
      <c r="K112" s="30" t="str">
        <f>RIGHT($C112,2)</f>
        <v>08</v>
      </c>
      <c r="L112" s="29">
        <f>$E112/$K112</f>
        <v>2120</v>
      </c>
      <c r="M112">
        <f>E112</f>
        <v>16960</v>
      </c>
      <c r="N112" s="4">
        <f>7*$G112+DATE($I112,1,3)-WEEKDAY(DATE($I112,1,3))-5</f>
        <v>42898</v>
      </c>
    </row>
    <row r="113" spans="1:14" x14ac:dyDescent="0.25">
      <c r="A113" s="66" t="s">
        <v>144</v>
      </c>
      <c r="B113" s="66" t="s">
        <v>80</v>
      </c>
      <c r="C113" s="93">
        <v>200080008</v>
      </c>
      <c r="D113" s="66" t="s">
        <v>122</v>
      </c>
      <c r="E113">
        <v>14830</v>
      </c>
      <c r="F113" s="30">
        <f>$C113</f>
        <v>200080008</v>
      </c>
      <c r="G113" s="30" t="str">
        <f>LEFT($B113,2)</f>
        <v>35</v>
      </c>
      <c r="H113" s="30" t="str">
        <f>VLOOKUP(MONTH(7*$G113+DATE($I113,1,3)-WEEKDAY(DATE($I113,1,3))-3),Détail!$D:$E,2,0)</f>
        <v>Août</v>
      </c>
      <c r="I113" s="30" t="str">
        <f>RIGHT($B113,4)</f>
        <v>2017</v>
      </c>
      <c r="J113" s="30" t="str">
        <f>IFERROR(VLOOKUP($A113,Détail!$I:$J,2,0),0)</f>
        <v>BCC</v>
      </c>
      <c r="K113" s="30" t="str">
        <f>RIGHT($C113,2)</f>
        <v>08</v>
      </c>
      <c r="L113" s="29">
        <f>$E113/$K113</f>
        <v>1853.75</v>
      </c>
      <c r="M113">
        <f>E113</f>
        <v>14830</v>
      </c>
      <c r="N113" s="4">
        <f>7*$G113+DATE($I113,1,3)-WEEKDAY(DATE($I113,1,3))-5</f>
        <v>42975</v>
      </c>
    </row>
    <row r="114" spans="1:14" x14ac:dyDescent="0.25">
      <c r="A114" s="66" t="s">
        <v>145</v>
      </c>
      <c r="B114" s="66" t="s">
        <v>91</v>
      </c>
      <c r="C114" s="93">
        <v>200100008</v>
      </c>
      <c r="D114" s="66" t="s">
        <v>123</v>
      </c>
      <c r="E114">
        <v>14586</v>
      </c>
      <c r="F114" s="30">
        <f>$C114</f>
        <v>200100008</v>
      </c>
      <c r="G114" s="30" t="str">
        <f>LEFT($B114,2)</f>
        <v>37</v>
      </c>
      <c r="H114" s="30" t="str">
        <f>VLOOKUP(MONTH(7*$G114+DATE($I114,1,3)-WEEKDAY(DATE($I114,1,3))-3),Détail!$D:$E,2,0)</f>
        <v>Septembre</v>
      </c>
      <c r="I114" s="30" t="str">
        <f>RIGHT($B114,4)</f>
        <v>2017</v>
      </c>
      <c r="J114" s="30" t="str">
        <f>IFERROR(VLOOKUP($A114,Détail!$I:$J,2,0),0)</f>
        <v>CCC</v>
      </c>
      <c r="K114" s="30" t="str">
        <f>RIGHT($C114,2)</f>
        <v>08</v>
      </c>
      <c r="L114" s="29">
        <f>$E114/$K114</f>
        <v>1823.25</v>
      </c>
      <c r="M114">
        <f>E114</f>
        <v>14586</v>
      </c>
      <c r="N114" s="4">
        <f>7*$G114+DATE($I114,1,3)-WEEKDAY(DATE($I114,1,3))-5</f>
        <v>42989</v>
      </c>
    </row>
    <row r="115" spans="1:14" x14ac:dyDescent="0.25">
      <c r="A115" s="66" t="s">
        <v>139</v>
      </c>
      <c r="B115" s="66" t="s">
        <v>90</v>
      </c>
      <c r="C115" s="93">
        <v>200110008</v>
      </c>
      <c r="D115" s="66" t="s">
        <v>124</v>
      </c>
      <c r="E115">
        <v>14488</v>
      </c>
      <c r="F115" s="30">
        <f>$C115</f>
        <v>200110008</v>
      </c>
      <c r="G115" s="30" t="str">
        <f>LEFT($B115,2)</f>
        <v>17</v>
      </c>
      <c r="H115" s="30" t="str">
        <f>VLOOKUP(MONTH(7*$G115+DATE($I115,1,3)-WEEKDAY(DATE($I115,1,3))-3),Détail!$D:$E,2,0)</f>
        <v>Avril</v>
      </c>
      <c r="I115" s="30" t="str">
        <f>RIGHT($B115,4)</f>
        <v>2017</v>
      </c>
      <c r="J115" s="30" t="str">
        <f>IFERROR(VLOOKUP($A115,Détail!$I:$J,2,0),0)</f>
        <v>AAA</v>
      </c>
      <c r="K115" s="30" t="str">
        <f>RIGHT($C115,2)</f>
        <v>08</v>
      </c>
      <c r="L115" s="29">
        <f>$E115/$K115</f>
        <v>1811</v>
      </c>
      <c r="M115">
        <f>E115</f>
        <v>14488</v>
      </c>
      <c r="N115" s="4">
        <f>7*$G115+DATE($I115,1,3)-WEEKDAY(DATE($I115,1,3))-5</f>
        <v>42849</v>
      </c>
    </row>
    <row r="116" spans="1:14" x14ac:dyDescent="0.25">
      <c r="A116" s="66" t="s">
        <v>140</v>
      </c>
      <c r="B116" s="66" t="s">
        <v>91</v>
      </c>
      <c r="C116" s="93">
        <v>203910010</v>
      </c>
      <c r="D116" s="66" t="s">
        <v>125</v>
      </c>
      <c r="E116">
        <v>14472</v>
      </c>
      <c r="F116" s="30">
        <f>$C116</f>
        <v>203910010</v>
      </c>
      <c r="G116" s="30" t="str">
        <f>LEFT($B116,2)</f>
        <v>37</v>
      </c>
      <c r="H116" s="30" t="str">
        <f>VLOOKUP(MONTH(7*$G116+DATE($I116,1,3)-WEEKDAY(DATE($I116,1,3))-3),Détail!$D:$E,2,0)</f>
        <v>Septembre</v>
      </c>
      <c r="I116" s="30" t="str">
        <f>RIGHT($B116,4)</f>
        <v>2017</v>
      </c>
      <c r="J116" s="30" t="str">
        <f>IFERROR(VLOOKUP($A116,Détail!$I:$J,2,0),0)</f>
        <v>AAB</v>
      </c>
      <c r="K116" s="30" t="str">
        <f>RIGHT($C116,2)</f>
        <v>10</v>
      </c>
      <c r="L116" s="29">
        <f>$E116/$K116</f>
        <v>1447.2</v>
      </c>
      <c r="M116">
        <f>E116</f>
        <v>14472</v>
      </c>
      <c r="N116" s="4">
        <f>7*$G116+DATE($I116,1,3)-WEEKDAY(DATE($I116,1,3))-5</f>
        <v>42989</v>
      </c>
    </row>
    <row r="117" spans="1:14" x14ac:dyDescent="0.25">
      <c r="A117" s="66" t="s">
        <v>141</v>
      </c>
      <c r="B117" s="66" t="s">
        <v>90</v>
      </c>
      <c r="C117" s="93">
        <v>203919010</v>
      </c>
      <c r="D117" s="66" t="s">
        <v>126</v>
      </c>
      <c r="E117">
        <v>14320</v>
      </c>
      <c r="F117" s="30">
        <f>$C117</f>
        <v>203919010</v>
      </c>
      <c r="G117" s="30" t="str">
        <f>LEFT($B117,2)</f>
        <v>17</v>
      </c>
      <c r="H117" s="30" t="str">
        <f>VLOOKUP(MONTH(7*$G117+DATE($I117,1,3)-WEEKDAY(DATE($I117,1,3))-3),Détail!$D:$E,2,0)</f>
        <v>Avril</v>
      </c>
      <c r="I117" s="30" t="str">
        <f>RIGHT($B117,4)</f>
        <v>2017</v>
      </c>
      <c r="J117" s="30" t="str">
        <f>IFERROR(VLOOKUP($A117,Détail!$I:$J,2,0),0)</f>
        <v>ABB</v>
      </c>
      <c r="K117" s="30" t="str">
        <f>RIGHT($C117,2)</f>
        <v>10</v>
      </c>
      <c r="L117" s="29">
        <f>$E117/$K117</f>
        <v>1432</v>
      </c>
      <c r="M117">
        <f>E117</f>
        <v>14320</v>
      </c>
      <c r="N117" s="4">
        <f>7*$G117+DATE($I117,1,3)-WEEKDAY(DATE($I117,1,3))-5</f>
        <v>42849</v>
      </c>
    </row>
    <row r="118" spans="1:14" x14ac:dyDescent="0.25">
      <c r="A118" s="66" t="s">
        <v>142</v>
      </c>
      <c r="B118" s="66" t="s">
        <v>102</v>
      </c>
      <c r="C118" s="93">
        <v>203920006</v>
      </c>
      <c r="D118" s="66" t="s">
        <v>127</v>
      </c>
      <c r="E118">
        <v>13832</v>
      </c>
      <c r="F118" s="30">
        <f>$C118</f>
        <v>203920006</v>
      </c>
      <c r="G118" s="30" t="str">
        <f>LEFT($B118,2)</f>
        <v>39</v>
      </c>
      <c r="H118" s="30" t="str">
        <f>VLOOKUP(MONTH(7*$G118+DATE($I118,1,3)-WEEKDAY(DATE($I118,1,3))-3),Détail!$D:$E,2,0)</f>
        <v>Septembre</v>
      </c>
      <c r="I118" s="30" t="str">
        <f>RIGHT($B118,4)</f>
        <v>2017</v>
      </c>
      <c r="J118" s="30" t="str">
        <f>IFERROR(VLOOKUP($A118,Détail!$I:$J,2,0),0)</f>
        <v>BBB</v>
      </c>
      <c r="K118" s="30" t="str">
        <f>RIGHT($C118,2)</f>
        <v>06</v>
      </c>
      <c r="L118" s="29">
        <f>$E118/$K118</f>
        <v>2305.3333333333335</v>
      </c>
      <c r="M118">
        <f>E118</f>
        <v>13832</v>
      </c>
      <c r="N118" s="4">
        <f>7*$G118+DATE($I118,1,3)-WEEKDAY(DATE($I118,1,3))-5</f>
        <v>43003</v>
      </c>
    </row>
    <row r="119" spans="1:14" x14ac:dyDescent="0.25">
      <c r="A119" s="66" t="s">
        <v>143</v>
      </c>
      <c r="B119" s="66" t="s">
        <v>101</v>
      </c>
      <c r="C119" s="93">
        <v>203940012</v>
      </c>
      <c r="D119" s="66" t="s">
        <v>128</v>
      </c>
      <c r="E119">
        <v>13824</v>
      </c>
      <c r="F119" s="30">
        <f>$C119</f>
        <v>203940012</v>
      </c>
      <c r="G119" s="30" t="str">
        <f>LEFT($B119,2)</f>
        <v>26</v>
      </c>
      <c r="H119" s="30" t="str">
        <f>VLOOKUP(MONTH(7*$G119+DATE($I119,1,3)-WEEKDAY(DATE($I119,1,3))-3),Détail!$D:$E,2,0)</f>
        <v>Juin</v>
      </c>
      <c r="I119" s="30" t="str">
        <f>RIGHT($B119,4)</f>
        <v>2017</v>
      </c>
      <c r="J119" s="30" t="str">
        <f>IFERROR(VLOOKUP($A119,Détail!$I:$J,2,0),0)</f>
        <v>BBC</v>
      </c>
      <c r="K119" s="30" t="str">
        <f>RIGHT($C119,2)</f>
        <v>12</v>
      </c>
      <c r="L119" s="29">
        <f>$E119/$K119</f>
        <v>1152</v>
      </c>
      <c r="M119">
        <f>E119</f>
        <v>13824</v>
      </c>
      <c r="N119" s="4">
        <f>7*$G119+DATE($I119,1,3)-WEEKDAY(DATE($I119,1,3))-5</f>
        <v>42912</v>
      </c>
    </row>
    <row r="120" spans="1:14" x14ac:dyDescent="0.25">
      <c r="A120" s="66" t="s">
        <v>144</v>
      </c>
      <c r="B120" s="66" t="s">
        <v>79</v>
      </c>
      <c r="C120" s="93">
        <v>203950006</v>
      </c>
      <c r="D120" s="66" t="s">
        <v>129</v>
      </c>
      <c r="E120">
        <v>13760</v>
      </c>
      <c r="F120" s="30">
        <f>$C120</f>
        <v>203950006</v>
      </c>
      <c r="G120" s="30" t="str">
        <f>LEFT($B120,2)</f>
        <v>05</v>
      </c>
      <c r="H120" s="30" t="str">
        <f>VLOOKUP(MONTH(7*$G120+DATE($I120,1,3)-WEEKDAY(DATE($I120,1,3))-3),Détail!$D:$E,2,0)</f>
        <v>Février</v>
      </c>
      <c r="I120" s="30" t="str">
        <f>RIGHT($B120,4)</f>
        <v>2017</v>
      </c>
      <c r="J120" s="30" t="str">
        <f>IFERROR(VLOOKUP($A120,Détail!$I:$J,2,0),0)</f>
        <v>BCC</v>
      </c>
      <c r="K120" s="30" t="str">
        <f>RIGHT($C120,2)</f>
        <v>06</v>
      </c>
      <c r="L120" s="29">
        <f>$E120/$K120</f>
        <v>2293.3333333333335</v>
      </c>
      <c r="M120">
        <f>E120</f>
        <v>13760</v>
      </c>
      <c r="N120" s="4">
        <f>7*$G120+DATE($I120,1,3)-WEEKDAY(DATE($I120,1,3))-5</f>
        <v>42765</v>
      </c>
    </row>
    <row r="121" spans="1:14" x14ac:dyDescent="0.25">
      <c r="A121" s="66" t="s">
        <v>140</v>
      </c>
      <c r="B121" s="66" t="s">
        <v>91</v>
      </c>
      <c r="C121" s="93">
        <v>203960008</v>
      </c>
      <c r="D121" s="66" t="s">
        <v>130</v>
      </c>
      <c r="E121">
        <v>13130</v>
      </c>
      <c r="F121" s="30">
        <f>$C121</f>
        <v>203960008</v>
      </c>
      <c r="G121" s="30" t="str">
        <f>LEFT($B121,2)</f>
        <v>37</v>
      </c>
      <c r="H121" s="30" t="str">
        <f>VLOOKUP(MONTH(7*$G121+DATE($I121,1,3)-WEEKDAY(DATE($I121,1,3))-3),Détail!$D:$E,2,0)</f>
        <v>Septembre</v>
      </c>
      <c r="I121" s="30" t="str">
        <f>RIGHT($B121,4)</f>
        <v>2017</v>
      </c>
      <c r="J121" s="30" t="str">
        <f>IFERROR(VLOOKUP($A121,Détail!$I:$J,2,0),0)</f>
        <v>AAB</v>
      </c>
      <c r="K121" s="30" t="str">
        <f>RIGHT($C121,2)</f>
        <v>08</v>
      </c>
      <c r="L121" s="29">
        <f>$E121/$K121</f>
        <v>1641.25</v>
      </c>
      <c r="M121">
        <f>E121</f>
        <v>13130</v>
      </c>
      <c r="N121" s="4">
        <f>7*$G121+DATE($I121,1,3)-WEEKDAY(DATE($I121,1,3))-5</f>
        <v>42989</v>
      </c>
    </row>
    <row r="122" spans="1:14" x14ac:dyDescent="0.25">
      <c r="A122" s="66" t="s">
        <v>139</v>
      </c>
      <c r="B122" s="66" t="s">
        <v>88</v>
      </c>
      <c r="C122" s="93">
        <v>200080008</v>
      </c>
      <c r="D122" s="66" t="s">
        <v>122</v>
      </c>
      <c r="E122">
        <v>13500</v>
      </c>
      <c r="F122" s="30">
        <f>$C122</f>
        <v>200080008</v>
      </c>
      <c r="G122" s="30" t="str">
        <f>LEFT($B122,2)</f>
        <v>09</v>
      </c>
      <c r="H122" s="30" t="str">
        <f>VLOOKUP(MONTH(7*$G122+DATE($I122,1,3)-WEEKDAY(DATE($I122,1,3))-3),Détail!$D:$E,2,0)</f>
        <v>Mars</v>
      </c>
      <c r="I122" s="30" t="str">
        <f>RIGHT($B122,4)</f>
        <v>2017</v>
      </c>
      <c r="J122" s="30" t="str">
        <f>IFERROR(VLOOKUP($A122,Détail!$I:$J,2,0),0)</f>
        <v>AAA</v>
      </c>
      <c r="K122" s="30" t="str">
        <f>RIGHT($C122,2)</f>
        <v>08</v>
      </c>
      <c r="L122" s="29">
        <f>$E122/$K122</f>
        <v>1687.5</v>
      </c>
      <c r="M122">
        <f>E122</f>
        <v>13500</v>
      </c>
      <c r="N122" s="4">
        <f>7*$G122+DATE($I122,1,3)-WEEKDAY(DATE($I122,1,3))-5</f>
        <v>42793</v>
      </c>
    </row>
    <row r="123" spans="1:14" x14ac:dyDescent="0.25">
      <c r="A123" s="66" t="s">
        <v>140</v>
      </c>
      <c r="B123" s="66" t="s">
        <v>92</v>
      </c>
      <c r="C123" s="93">
        <v>200100008</v>
      </c>
      <c r="D123" s="66" t="s">
        <v>123</v>
      </c>
      <c r="E123">
        <v>13440</v>
      </c>
      <c r="F123" s="30">
        <f>$C123</f>
        <v>200100008</v>
      </c>
      <c r="G123" s="30" t="str">
        <f>LEFT($B123,2)</f>
        <v>01</v>
      </c>
      <c r="H123" s="30" t="str">
        <f>VLOOKUP(MONTH(7*$G123+DATE($I123,1,3)-WEEKDAY(DATE($I123,1,3))-3),Détail!$D:$E,2,0)</f>
        <v>Janvier</v>
      </c>
      <c r="I123" s="30" t="str">
        <f>RIGHT($B123,4)</f>
        <v>2017</v>
      </c>
      <c r="J123" s="30" t="str">
        <f>IFERROR(VLOOKUP($A123,Détail!$I:$J,2,0),0)</f>
        <v>AAB</v>
      </c>
      <c r="K123" s="30" t="str">
        <f>RIGHT($C123,2)</f>
        <v>08</v>
      </c>
      <c r="L123" s="29">
        <f>$E123/$K123</f>
        <v>1680</v>
      </c>
      <c r="M123">
        <f>E123</f>
        <v>13440</v>
      </c>
      <c r="N123" s="4">
        <f>7*$G123+DATE($I123,1,3)-WEEKDAY(DATE($I123,1,3))-5</f>
        <v>42737</v>
      </c>
    </row>
    <row r="124" spans="1:14" x14ac:dyDescent="0.25">
      <c r="A124" s="66" t="s">
        <v>141</v>
      </c>
      <c r="B124" s="66" t="s">
        <v>85</v>
      </c>
      <c r="C124" s="93">
        <v>200110008</v>
      </c>
      <c r="D124" s="66" t="s">
        <v>124</v>
      </c>
      <c r="E124">
        <v>13380</v>
      </c>
      <c r="F124" s="30">
        <f>$C124</f>
        <v>200110008</v>
      </c>
      <c r="G124" s="30" t="str">
        <f>LEFT($B124,2)</f>
        <v>02</v>
      </c>
      <c r="H124" s="30" t="str">
        <f>VLOOKUP(MONTH(7*$G124+DATE($I124,1,3)-WEEKDAY(DATE($I124,1,3))-3),Détail!$D:$E,2,0)</f>
        <v>Janvier</v>
      </c>
      <c r="I124" s="30" t="str">
        <f>RIGHT($B124,4)</f>
        <v>2017</v>
      </c>
      <c r="J124" s="30" t="str">
        <f>IFERROR(VLOOKUP($A124,Détail!$I:$J,2,0),0)</f>
        <v>ABB</v>
      </c>
      <c r="K124" s="30" t="str">
        <f>RIGHT($C124,2)</f>
        <v>08</v>
      </c>
      <c r="L124" s="29">
        <f>$E124/$K124</f>
        <v>1672.5</v>
      </c>
      <c r="M124">
        <f>E124</f>
        <v>13380</v>
      </c>
      <c r="N124" s="4">
        <f>7*$G124+DATE($I124,1,3)-WEEKDAY(DATE($I124,1,3))-5</f>
        <v>42744</v>
      </c>
    </row>
    <row r="125" spans="1:14" x14ac:dyDescent="0.25">
      <c r="A125" s="66" t="s">
        <v>142</v>
      </c>
      <c r="B125" s="66" t="s">
        <v>76</v>
      </c>
      <c r="C125" s="93">
        <v>203910010</v>
      </c>
      <c r="D125" s="66" t="s">
        <v>125</v>
      </c>
      <c r="E125">
        <v>13264</v>
      </c>
      <c r="F125" s="30">
        <f>$C125</f>
        <v>203910010</v>
      </c>
      <c r="G125" s="30" t="str">
        <f>LEFT($B125,2)</f>
        <v>03</v>
      </c>
      <c r="H125" s="30" t="str">
        <f>VLOOKUP(MONTH(7*$G125+DATE($I125,1,3)-WEEKDAY(DATE($I125,1,3))-3),Détail!$D:$E,2,0)</f>
        <v>Janvier</v>
      </c>
      <c r="I125" s="30" t="str">
        <f>RIGHT($B125,4)</f>
        <v>2017</v>
      </c>
      <c r="J125" s="30" t="str">
        <f>IFERROR(VLOOKUP($A125,Détail!$I:$J,2,0),0)</f>
        <v>BBB</v>
      </c>
      <c r="K125" s="30" t="str">
        <f>RIGHT($C125,2)</f>
        <v>10</v>
      </c>
      <c r="L125" s="29">
        <f>$E125/$K125</f>
        <v>1326.4</v>
      </c>
      <c r="M125">
        <f>E125</f>
        <v>13264</v>
      </c>
      <c r="N125" s="4">
        <f>7*$G125+DATE($I125,1,3)-WEEKDAY(DATE($I125,1,3))-5</f>
        <v>42751</v>
      </c>
    </row>
    <row r="126" spans="1:14" x14ac:dyDescent="0.25">
      <c r="A126" s="66" t="s">
        <v>143</v>
      </c>
      <c r="B126" s="66" t="s">
        <v>75</v>
      </c>
      <c r="C126" s="93">
        <v>203919010</v>
      </c>
      <c r="D126" s="66" t="s">
        <v>126</v>
      </c>
      <c r="E126">
        <v>13240</v>
      </c>
      <c r="F126" s="30">
        <f>$C126</f>
        <v>203919010</v>
      </c>
      <c r="G126" s="30" t="str">
        <f>LEFT($B126,2)</f>
        <v>04</v>
      </c>
      <c r="H126" s="30" t="str">
        <f>VLOOKUP(MONTH(7*$G126+DATE($I126,1,3)-WEEKDAY(DATE($I126,1,3))-3),Détail!$D:$E,2,0)</f>
        <v>Janvier</v>
      </c>
      <c r="I126" s="30" t="str">
        <f>RIGHT($B126,4)</f>
        <v>2017</v>
      </c>
      <c r="J126" s="30" t="str">
        <f>IFERROR(VLOOKUP($A126,Détail!$I:$J,2,0),0)</f>
        <v>BBC</v>
      </c>
      <c r="K126" s="30" t="str">
        <f>RIGHT($C126,2)</f>
        <v>10</v>
      </c>
      <c r="L126" s="29">
        <f>$E126/$K126</f>
        <v>1324</v>
      </c>
      <c r="M126">
        <f>E126</f>
        <v>13240</v>
      </c>
      <c r="N126" s="4">
        <f>7*$G126+DATE($I126,1,3)-WEEKDAY(DATE($I126,1,3))-5</f>
        <v>42758</v>
      </c>
    </row>
    <row r="127" spans="1:14" x14ac:dyDescent="0.25">
      <c r="A127" s="66" t="s">
        <v>144</v>
      </c>
      <c r="B127" s="66" t="s">
        <v>74</v>
      </c>
      <c r="C127" s="93">
        <v>203920006</v>
      </c>
      <c r="D127" s="66" t="s">
        <v>127</v>
      </c>
      <c r="E127">
        <v>13200</v>
      </c>
      <c r="F127" s="30">
        <f>$C127</f>
        <v>203920006</v>
      </c>
      <c r="G127" s="30" t="str">
        <f>LEFT($B127,2)</f>
        <v>22</v>
      </c>
      <c r="H127" s="30" t="str">
        <f>VLOOKUP(MONTH(7*$G127+DATE($I127,1,3)-WEEKDAY(DATE($I127,1,3))-3),Détail!$D:$E,2,0)</f>
        <v>Mai</v>
      </c>
      <c r="I127" s="30" t="str">
        <f>RIGHT($B127,4)</f>
        <v>2017</v>
      </c>
      <c r="J127" s="30" t="str">
        <f>IFERROR(VLOOKUP($A127,Détail!$I:$J,2,0),0)</f>
        <v>BCC</v>
      </c>
      <c r="K127" s="30" t="str">
        <f>RIGHT($C127,2)</f>
        <v>06</v>
      </c>
      <c r="L127" s="29">
        <f>$E127/$K127</f>
        <v>2200</v>
      </c>
      <c r="M127">
        <f>E127</f>
        <v>13200</v>
      </c>
      <c r="N127" s="4">
        <f>7*$G127+DATE($I127,1,3)-WEEKDAY(DATE($I127,1,3))-5</f>
        <v>42884</v>
      </c>
    </row>
    <row r="128" spans="1:14" x14ac:dyDescent="0.25">
      <c r="A128" s="66" t="s">
        <v>145</v>
      </c>
      <c r="B128" s="66" t="s">
        <v>94</v>
      </c>
      <c r="C128" s="93">
        <v>203940012</v>
      </c>
      <c r="D128" s="66" t="s">
        <v>128</v>
      </c>
      <c r="E128">
        <v>13140</v>
      </c>
      <c r="F128" s="30">
        <f>$C128</f>
        <v>203940012</v>
      </c>
      <c r="G128" s="30" t="str">
        <f>LEFT($B128,2)</f>
        <v>15</v>
      </c>
      <c r="H128" s="30" t="str">
        <f>VLOOKUP(MONTH(7*$G128+DATE($I128,1,3)-WEEKDAY(DATE($I128,1,3))-3),Détail!$D:$E,2,0)</f>
        <v>Avril</v>
      </c>
      <c r="I128" s="30" t="str">
        <f>RIGHT($B128,4)</f>
        <v>2017</v>
      </c>
      <c r="J128" s="30" t="str">
        <f>IFERROR(VLOOKUP($A128,Détail!$I:$J,2,0),0)</f>
        <v>CCC</v>
      </c>
      <c r="K128" s="30" t="str">
        <f>RIGHT($C128,2)</f>
        <v>12</v>
      </c>
      <c r="L128" s="29">
        <f>$E128/$K128</f>
        <v>1095</v>
      </c>
      <c r="M128">
        <f>E128</f>
        <v>13140</v>
      </c>
      <c r="N128" s="4">
        <f>7*$G128+DATE($I128,1,3)-WEEKDAY(DATE($I128,1,3))-5</f>
        <v>42835</v>
      </c>
    </row>
    <row r="129" spans="1:14" x14ac:dyDescent="0.25">
      <c r="A129" s="66" t="s">
        <v>139</v>
      </c>
      <c r="B129" s="66" t="s">
        <v>91</v>
      </c>
      <c r="C129" s="93">
        <v>203950006</v>
      </c>
      <c r="D129" s="66" t="s">
        <v>129</v>
      </c>
      <c r="E129">
        <v>13140</v>
      </c>
      <c r="F129" s="30">
        <f>$C129</f>
        <v>203950006</v>
      </c>
      <c r="G129" s="30" t="str">
        <f>LEFT($B129,2)</f>
        <v>37</v>
      </c>
      <c r="H129" s="30" t="str">
        <f>VLOOKUP(MONTH(7*$G129+DATE($I129,1,3)-WEEKDAY(DATE($I129,1,3))-3),Détail!$D:$E,2,0)</f>
        <v>Septembre</v>
      </c>
      <c r="I129" s="30" t="str">
        <f>RIGHT($B129,4)</f>
        <v>2017</v>
      </c>
      <c r="J129" s="30" t="str">
        <f>IFERROR(VLOOKUP($A129,Détail!$I:$J,2,0),0)</f>
        <v>AAA</v>
      </c>
      <c r="K129" s="30" t="str">
        <f>RIGHT($C129,2)</f>
        <v>06</v>
      </c>
      <c r="L129" s="29">
        <f>$E129/$K129</f>
        <v>2190</v>
      </c>
      <c r="M129">
        <f>E129</f>
        <v>13140</v>
      </c>
      <c r="N129" s="4">
        <f>7*$G129+DATE($I129,1,3)-WEEKDAY(DATE($I129,1,3))-5</f>
        <v>42989</v>
      </c>
    </row>
    <row r="130" spans="1:14" x14ac:dyDescent="0.25">
      <c r="A130" s="66" t="s">
        <v>145</v>
      </c>
      <c r="B130" s="66" t="s">
        <v>96</v>
      </c>
      <c r="C130" s="93">
        <v>203960008</v>
      </c>
      <c r="D130" s="66" t="s">
        <v>130</v>
      </c>
      <c r="E130">
        <v>13752</v>
      </c>
      <c r="F130" s="30">
        <f>$C130</f>
        <v>203960008</v>
      </c>
      <c r="G130" s="30" t="str">
        <f>LEFT($B130,2)</f>
        <v>38</v>
      </c>
      <c r="H130" s="30" t="str">
        <f>VLOOKUP(MONTH(7*$G130+DATE($I130,1,3)-WEEKDAY(DATE($I130,1,3))-3),Détail!$D:$E,2,0)</f>
        <v>Septembre</v>
      </c>
      <c r="I130" s="30" t="str">
        <f>RIGHT($B130,4)</f>
        <v>2017</v>
      </c>
      <c r="J130" s="30" t="str">
        <f>IFERROR(VLOOKUP($A130,Détail!$I:$J,2,0),0)</f>
        <v>CCC</v>
      </c>
      <c r="K130" s="30" t="str">
        <f>RIGHT($C130,2)</f>
        <v>08</v>
      </c>
      <c r="L130" s="29">
        <f>$E130/$K130</f>
        <v>1719</v>
      </c>
      <c r="M130">
        <f>E130</f>
        <v>13752</v>
      </c>
      <c r="N130" s="4">
        <f>7*$G130+DATE($I130,1,3)-WEEKDAY(DATE($I130,1,3))-5</f>
        <v>42996</v>
      </c>
    </row>
  </sheetData>
  <autoFilter ref="A1:N13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TCD</vt:lpstr>
      <vt:lpstr>Graphique</vt:lpstr>
      <vt:lpstr>données</vt:lpstr>
      <vt:lpstr>Visuel</vt:lpstr>
      <vt:lpstr>Fiabilité</vt:lpstr>
      <vt:lpstr>Détail</vt:lpstr>
      <vt:lpstr>Article</vt:lpstr>
      <vt:lpstr>TCD bis</vt:lpstr>
      <vt:lpstr>Import ventes BO</vt:lpstr>
      <vt:lpstr>Client</vt:lpstr>
      <vt:lpstr>Mois</vt:lpstr>
      <vt:lpstr>Produit</vt:lpstr>
      <vt:lpstr>Source</vt:lpstr>
      <vt:lpstr>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Pineau Thibault</cp:lastModifiedBy>
  <dcterms:created xsi:type="dcterms:W3CDTF">2017-09-21T12:26:15Z</dcterms:created>
  <dcterms:modified xsi:type="dcterms:W3CDTF">2017-12-20T10:19:38Z</dcterms:modified>
</cp:coreProperties>
</file>