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P:\PERSO\"/>
    </mc:Choice>
  </mc:AlternateContent>
  <bookViews>
    <workbookView xWindow="0" yWindow="0" windowWidth="24000" windowHeight="9735" activeTab="1"/>
  </bookViews>
  <sheets>
    <sheet name="SYNTHESE" sheetId="6" r:id="rId1"/>
    <sheet name="COMPTE BANCAIRE" sheetId="7" r:id="rId2"/>
    <sheet name="BUDGET" sheetId="20" r:id="rId3"/>
    <sheet name="GEO" sheetId="14" r:id="rId4"/>
    <sheet name="MEL" sheetId="15" r:id="rId5"/>
    <sheet name="M &amp; G" sheetId="16" r:id="rId6"/>
    <sheet name="TRA" sheetId="17" r:id="rId7"/>
    <sheet name="COUT PREVISIONNEL TRAVAUX" sheetId="18" r:id="rId8"/>
    <sheet name="COUT REEL TRAVAUX" sheetId="19" r:id="rId9"/>
    <sheet name="TABLE" sheetId="13" state="hidden" r:id="rId10"/>
  </sheets>
  <externalReferences>
    <externalReference r:id="rId11"/>
    <externalReference r:id="rId12"/>
  </externalReferences>
  <definedNames>
    <definedName name="Types" localSheetId="2">'[1]COMPTE BANCAIRE'!$L$1:$L$4</definedName>
    <definedName name="Types" localSheetId="7">'[1]COMPTE BANCAIRE'!$L$1:$L$4</definedName>
    <definedName name="Types" localSheetId="8">'[1]COMPTE BANCAIRE'!$L$1:$L$4</definedName>
    <definedName name="Types">'COMPTE BANCAIRE'!$L$2:$L$4</definedName>
  </definedNames>
  <calcPr calcId="152511"/>
</workbook>
</file>

<file path=xl/calcChain.xml><?xml version="1.0" encoding="utf-8"?>
<calcChain xmlns="http://schemas.openxmlformats.org/spreadsheetml/2006/main">
  <c r="E1" i="17" l="1"/>
  <c r="D1" i="17"/>
  <c r="E1" i="15"/>
  <c r="D1" i="15"/>
  <c r="E1" i="7" l="1"/>
  <c r="D1" i="7"/>
  <c r="F1" i="17" l="1"/>
  <c r="C8" i="6" s="1"/>
  <c r="F1" i="7"/>
  <c r="E1" i="16"/>
  <c r="D1" i="16"/>
  <c r="E1" i="14"/>
  <c r="D1" i="14"/>
  <c r="G5" i="20"/>
  <c r="O5" i="20" s="1"/>
  <c r="O11" i="20" s="1"/>
  <c r="H5" i="20"/>
  <c r="H6" i="20"/>
  <c r="O6" i="20" s="1"/>
  <c r="I6" i="20"/>
  <c r="I7" i="20"/>
  <c r="O7" i="20"/>
  <c r="G8" i="20"/>
  <c r="O8" i="20" s="1"/>
  <c r="O9" i="20"/>
  <c r="H10" i="20"/>
  <c r="O10" i="20" s="1"/>
  <c r="I10" i="20"/>
  <c r="C11" i="20"/>
  <c r="D11" i="20"/>
  <c r="E11" i="20"/>
  <c r="F11" i="20"/>
  <c r="H11" i="20"/>
  <c r="I11" i="20"/>
  <c r="J11" i="20"/>
  <c r="K11" i="20"/>
  <c r="L11" i="20"/>
  <c r="M11" i="20"/>
  <c r="N11" i="20"/>
  <c r="I14" i="20"/>
  <c r="O14" i="20" s="1"/>
  <c r="O32" i="20" s="1"/>
  <c r="I15" i="20"/>
  <c r="O15" i="20" s="1"/>
  <c r="H16" i="20"/>
  <c r="H32" i="20" s="1"/>
  <c r="H33" i="20" s="1"/>
  <c r="H34" i="20" s="1"/>
  <c r="I16" i="20"/>
  <c r="H17" i="20"/>
  <c r="O17" i="20" s="1"/>
  <c r="I17" i="20"/>
  <c r="H18" i="20"/>
  <c r="I18" i="20"/>
  <c r="O18" i="20"/>
  <c r="O19" i="20"/>
  <c r="O20" i="20"/>
  <c r="O21" i="20"/>
  <c r="O22" i="20"/>
  <c r="I23" i="20"/>
  <c r="O23" i="20" s="1"/>
  <c r="H24" i="20"/>
  <c r="O24" i="20" s="1"/>
  <c r="I24" i="20"/>
  <c r="I25" i="20"/>
  <c r="O25" i="20" s="1"/>
  <c r="H26" i="20"/>
  <c r="O26" i="20" s="1"/>
  <c r="I26" i="20"/>
  <c r="O27" i="20"/>
  <c r="I28" i="20"/>
  <c r="O28" i="20" s="1"/>
  <c r="H29" i="20"/>
  <c r="I29" i="20"/>
  <c r="O29" i="20"/>
  <c r="H30" i="20"/>
  <c r="I30" i="20"/>
  <c r="O30" i="20"/>
  <c r="I31" i="20"/>
  <c r="O31" i="20" s="1"/>
  <c r="C32" i="20"/>
  <c r="D32" i="20"/>
  <c r="E32" i="20"/>
  <c r="F32" i="20"/>
  <c r="G32" i="20"/>
  <c r="J32" i="20"/>
  <c r="K32" i="20"/>
  <c r="L32" i="20"/>
  <c r="M32" i="20"/>
  <c r="N32" i="20"/>
  <c r="J33" i="20"/>
  <c r="K33" i="20"/>
  <c r="L33" i="20"/>
  <c r="L34" i="20" s="1"/>
  <c r="M33" i="20"/>
  <c r="M34" i="20" s="1"/>
  <c r="N33" i="20"/>
  <c r="J34" i="20"/>
  <c r="K34" i="20"/>
  <c r="N34" i="20"/>
  <c r="H11" i="19"/>
  <c r="D13" i="19"/>
  <c r="F13" i="19"/>
  <c r="D17" i="19"/>
  <c r="F17" i="19" s="1"/>
  <c r="C27" i="19"/>
  <c r="C31" i="19"/>
  <c r="D32" i="19"/>
  <c r="F32" i="19" s="1"/>
  <c r="D34" i="19"/>
  <c r="F34" i="19"/>
  <c r="C35" i="19"/>
  <c r="D37" i="19" s="1"/>
  <c r="D40" i="19"/>
  <c r="F40" i="19"/>
  <c r="D45" i="19"/>
  <c r="F45" i="19"/>
  <c r="C48" i="19"/>
  <c r="D60" i="19" s="1"/>
  <c r="F60" i="19" s="1"/>
  <c r="C49" i="19"/>
  <c r="C50" i="19"/>
  <c r="C52" i="19"/>
  <c r="C55" i="19"/>
  <c r="C56" i="19"/>
  <c r="C59" i="19"/>
  <c r="D65" i="19"/>
  <c r="F65" i="19" s="1"/>
  <c r="D72" i="19"/>
  <c r="F72" i="19"/>
  <c r="E73" i="19"/>
  <c r="D74" i="19"/>
  <c r="H77" i="19"/>
  <c r="H78" i="19" s="1"/>
  <c r="H79" i="19"/>
  <c r="D13" i="18"/>
  <c r="C14" i="18"/>
  <c r="C16" i="18"/>
  <c r="D17" i="18"/>
  <c r="D32" i="18"/>
  <c r="D34" i="18"/>
  <c r="D37" i="18"/>
  <c r="D40" i="18"/>
  <c r="C41" i="18"/>
  <c r="D45" i="18" s="1"/>
  <c r="D55" i="18"/>
  <c r="C56" i="18"/>
  <c r="C57" i="18"/>
  <c r="D61" i="18" s="1"/>
  <c r="C58" i="18"/>
  <c r="C59" i="18"/>
  <c r="D67" i="18"/>
  <c r="G11" i="20" l="1"/>
  <c r="F1" i="15"/>
  <c r="F1" i="14"/>
  <c r="I32" i="20"/>
  <c r="I33" i="20" s="1"/>
  <c r="I34" i="20" s="1"/>
  <c r="F1" i="16"/>
  <c r="G1" i="16" s="1"/>
  <c r="O16" i="20"/>
  <c r="F37" i="19"/>
  <c r="D73" i="19"/>
  <c r="D77" i="19" s="1"/>
  <c r="D68" i="18"/>
  <c r="C6" i="6" l="1"/>
  <c r="C7" i="6"/>
  <c r="C9" i="6" l="1"/>
  <c r="C12" i="6" s="1"/>
  <c r="D8" i="6" l="1"/>
  <c r="D6" i="6"/>
  <c r="D9" i="6"/>
  <c r="D7" i="6"/>
</calcChain>
</file>

<file path=xl/sharedStrings.xml><?xml version="1.0" encoding="utf-8"?>
<sst xmlns="http://schemas.openxmlformats.org/spreadsheetml/2006/main" count="1350" uniqueCount="430">
  <si>
    <t>MELANIE</t>
  </si>
  <si>
    <t>TRAVAUX</t>
  </si>
  <si>
    <t xml:space="preserve">GEOFFREY </t>
  </si>
  <si>
    <t xml:space="preserve">SOLDE BANCAIRE </t>
  </si>
  <si>
    <t>LIBELLE</t>
  </si>
  <si>
    <t>TOTAL COMPTE</t>
  </si>
  <si>
    <t>QUI ?</t>
  </si>
  <si>
    <t>MEL</t>
  </si>
  <si>
    <t>GEO</t>
  </si>
  <si>
    <t>TRA</t>
  </si>
  <si>
    <t>M &amp; G</t>
  </si>
  <si>
    <t>LEROY MERLIN</t>
  </si>
  <si>
    <t>DATE</t>
  </si>
  <si>
    <t>15-Sep</t>
  </si>
  <si>
    <t>14-Sep</t>
  </si>
  <si>
    <t>13-Sep</t>
  </si>
  <si>
    <t>12-Sep</t>
  </si>
  <si>
    <t>DEBIT</t>
  </si>
  <si>
    <t>CREDIT</t>
  </si>
  <si>
    <t>SOLDE</t>
  </si>
  <si>
    <t>Pour les nouvelles écritures, il suffit de choisir dans la liste de validation …</t>
  </si>
  <si>
    <t>Pour les anciennes écritures, il suffit de re- choisir dans la liste de validation …</t>
  </si>
  <si>
    <t>Total</t>
  </si>
  <si>
    <t>Sous-total:</t>
  </si>
  <si>
    <t>Buanderie</t>
  </si>
  <si>
    <t>SOL</t>
  </si>
  <si>
    <t>ADOUCISSEUR</t>
  </si>
  <si>
    <t xml:space="preserve">MEUBLE EVIER </t>
  </si>
  <si>
    <t>EVIER</t>
  </si>
  <si>
    <t>CHAUFFE EAU</t>
  </si>
  <si>
    <t>Luminaire</t>
  </si>
  <si>
    <t>LAMPE LED - ESCALIER</t>
  </si>
  <si>
    <t>LUMIERE CUISINE x3</t>
  </si>
  <si>
    <t>SPOT SALON VARIATEUR x4</t>
  </si>
  <si>
    <t>SPOT PIECE A VIVRE + CHAMBRE + TOILETTE x22</t>
  </si>
  <si>
    <t>SPOT SDB x4</t>
  </si>
  <si>
    <t>Autres</t>
  </si>
  <si>
    <t>REPAS</t>
  </si>
  <si>
    <t>RADIATEUR</t>
  </si>
  <si>
    <t>RADIATEUR SBD</t>
  </si>
  <si>
    <t>POELE A BOIS</t>
  </si>
  <si>
    <t>PLOMBERIE</t>
  </si>
  <si>
    <t>ISOLATION</t>
  </si>
  <si>
    <t>BA13 1,2m²  * 90</t>
  </si>
  <si>
    <t>MEUBLE ENTREE + POUTRE</t>
  </si>
  <si>
    <t>ELECTRICITE</t>
  </si>
  <si>
    <t xml:space="preserve">Fenêtre </t>
  </si>
  <si>
    <t>SDB 1 L 115 H 137</t>
  </si>
  <si>
    <t>PETITE FENETRE 1 L 117 H 57</t>
  </si>
  <si>
    <t>PORTE FENETRE 1 L 241 H 217</t>
  </si>
  <si>
    <t>NORMAL 5 L 115 H 137</t>
  </si>
  <si>
    <t>Escalier</t>
  </si>
  <si>
    <t>RAMPE</t>
  </si>
  <si>
    <t>GARDE CORPS</t>
  </si>
  <si>
    <t>Toilette</t>
  </si>
  <si>
    <t>LAVABO ?</t>
  </si>
  <si>
    <t>TOILETTE</t>
  </si>
  <si>
    <t>Pièce de vie</t>
  </si>
  <si>
    <t>CARRELAGE</t>
  </si>
  <si>
    <t>Salle de bain</t>
  </si>
  <si>
    <t>MEUBLE VASQUE</t>
  </si>
  <si>
    <t>MEUBLE COLONNE</t>
  </si>
  <si>
    <t xml:space="preserve">ROBINET VASQUE X2 </t>
  </si>
  <si>
    <t>PLAN VASQUE</t>
  </si>
  <si>
    <t>LUMIERE MIROIR</t>
  </si>
  <si>
    <t>MIROIR</t>
  </si>
  <si>
    <t>MITIGEUR BAIGNOIRE + POMMEAU</t>
  </si>
  <si>
    <t>MITIGEUR DOUCHE + POMMEAU</t>
  </si>
  <si>
    <t>VIDAGE EVIER X2</t>
  </si>
  <si>
    <t>VIDAGE BAIGNOIRE</t>
  </si>
  <si>
    <t>VIDAGE DOUCHE</t>
  </si>
  <si>
    <t>BAIGNOIRE</t>
  </si>
  <si>
    <t xml:space="preserve">PAROI DE DOUCHE </t>
  </si>
  <si>
    <t>Chambre</t>
  </si>
  <si>
    <t xml:space="preserve">PEINTURES </t>
  </si>
  <si>
    <t>PLINTHES</t>
  </si>
  <si>
    <t xml:space="preserve">PARQUET </t>
  </si>
  <si>
    <t>Cuisine</t>
  </si>
  <si>
    <t xml:space="preserve">PLAN DE TRAVAIL KVIK </t>
  </si>
  <si>
    <t>ROBINETERIE + EVIER</t>
  </si>
  <si>
    <t>FRIGO</t>
  </si>
  <si>
    <t>HOTTE</t>
  </si>
  <si>
    <t>MICRO ONDE</t>
  </si>
  <si>
    <t>PLAQUE VITROCERAMIQUE</t>
  </si>
  <si>
    <t>FOUR</t>
  </si>
  <si>
    <t>LAVE VAISELLE</t>
  </si>
  <si>
    <t>IKEA</t>
  </si>
  <si>
    <t>Montants (€)</t>
  </si>
  <si>
    <t>Articles</t>
  </si>
  <si>
    <t>Coût des travaux</t>
  </si>
  <si>
    <t>Différence avec solde bancaire</t>
  </si>
  <si>
    <t>DEPENSES TOTAL</t>
  </si>
  <si>
    <t xml:space="preserve">RESTE </t>
  </si>
  <si>
    <t>DEBLOCAGE FOND 3</t>
  </si>
  <si>
    <t>DEBLOCAGE FOND 2</t>
  </si>
  <si>
    <t>DEBLOCAGE FOND 1</t>
  </si>
  <si>
    <t xml:space="preserve">PLAN DE TRAVAIL </t>
  </si>
  <si>
    <t>BALLON D'EAU CHAUDE</t>
  </si>
  <si>
    <t>SPOT CHAMBRE X 8</t>
  </si>
  <si>
    <t>FIL TENDU PIECE A VIVRE</t>
  </si>
  <si>
    <t>AUTRES</t>
  </si>
  <si>
    <t>VMC</t>
  </si>
  <si>
    <t>PLINTHES PIECE A VIVRE</t>
  </si>
  <si>
    <t>DIVERS</t>
  </si>
  <si>
    <t>VENTE REALISER</t>
  </si>
  <si>
    <t>PORTES</t>
  </si>
  <si>
    <t xml:space="preserve">BA13 + RAIL </t>
  </si>
  <si>
    <t xml:space="preserve">MEUBLE ENTREE </t>
  </si>
  <si>
    <t>PORTE FENETRE STANDARD</t>
  </si>
  <si>
    <t>NORMAL 4 L 115 H 137</t>
  </si>
  <si>
    <t>LAVABO</t>
  </si>
  <si>
    <t>BETON CIRE</t>
  </si>
  <si>
    <t>AVOIR LEROY MERLIN</t>
  </si>
  <si>
    <t>AVOIR LAINE DE VERRE</t>
  </si>
  <si>
    <t xml:space="preserve">LEROY MERLIN AVOIR </t>
  </si>
  <si>
    <t>AVOIR LAMPE SDB</t>
  </si>
  <si>
    <t>LEROY MERLIN - LAINE DE VERRE</t>
  </si>
  <si>
    <t>FROMENTIERS</t>
  </si>
  <si>
    <t>LAMPE SDB</t>
  </si>
  <si>
    <t xml:space="preserve">BA13 </t>
  </si>
  <si>
    <t>TRAPPE DE VISITE</t>
  </si>
  <si>
    <t>BRICOMAN</t>
  </si>
  <si>
    <t>PLOMBERIE SALLE DE BAIN</t>
  </si>
  <si>
    <t>BA13 + EVACUATION + ISOLATION</t>
  </si>
  <si>
    <t>CASTORAMA</t>
  </si>
  <si>
    <t>SUSPENTES</t>
  </si>
  <si>
    <t>COTIS CARTE + RAIL ET PLACO</t>
  </si>
  <si>
    <t>MONTANT</t>
  </si>
  <si>
    <t>BA13</t>
  </si>
  <si>
    <t>NIVEAU + OUTILS JARDIN</t>
  </si>
  <si>
    <t>PORTE</t>
  </si>
  <si>
    <t>MARC - RAIL BA13</t>
  </si>
  <si>
    <t>SUSPEND + VIS</t>
  </si>
  <si>
    <t>GANT</t>
  </si>
  <si>
    <t>ESPECE</t>
  </si>
  <si>
    <t xml:space="preserve">MEUBLE SALLE DE BAIN </t>
  </si>
  <si>
    <t>HORS COMPTE</t>
  </si>
  <si>
    <t>CARACTERISTIQUES</t>
  </si>
  <si>
    <t>DETAIL</t>
  </si>
  <si>
    <t>MOTANTS</t>
  </si>
  <si>
    <t>SANS TRAVAUX</t>
  </si>
  <si>
    <t>SANS ELECTRICITE VAUX LE PENIL</t>
  </si>
  <si>
    <t>DÉPENSES TOTALES</t>
  </si>
  <si>
    <t xml:space="preserve">Virement compte à compte </t>
  </si>
  <si>
    <t>Frais divers</t>
  </si>
  <si>
    <t>Loisirs</t>
  </si>
  <si>
    <t>Frais travaux</t>
  </si>
  <si>
    <t xml:space="preserve">Voiture Geoffrey </t>
  </si>
  <si>
    <t>Voiture Mélanie</t>
  </si>
  <si>
    <t>Frais bancaire</t>
  </si>
  <si>
    <t>Eau</t>
  </si>
  <si>
    <t xml:space="preserve">Free Vaux le pénil </t>
  </si>
  <si>
    <t>Electricité Vaux le pénil</t>
  </si>
  <si>
    <t>Électricité</t>
  </si>
  <si>
    <t>Téléphone fixe + Internet</t>
  </si>
  <si>
    <t>Assurance Prêt</t>
  </si>
  <si>
    <t>Assurance Maison</t>
  </si>
  <si>
    <t>Courses</t>
  </si>
  <si>
    <t>Crédit travaux</t>
  </si>
  <si>
    <t>Crédit Fixe</t>
  </si>
  <si>
    <t>TENDANCE</t>
  </si>
  <si>
    <t>TOTAL CUMUL À DATE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</si>
  <si>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</si>
  <si>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</si>
  <si>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</si>
  <si>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</si>
  <si>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</si>
  <si>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</si>
  <si>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</si>
  <si>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</si>
  <si>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</si>
  <si>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</t>
  </si>
  <si>
    <t>FÉV</t>
  </si>
  <si>
    <t>JAN</t>
  </si>
  <si>
    <t>DÉPENSES</t>
  </si>
  <si>
    <t>REVENU TOTAL</t>
  </si>
  <si>
    <t>Divers</t>
  </si>
  <si>
    <t>Remboursement frais médicaux</t>
  </si>
  <si>
    <t xml:space="preserve">Salaire Mel </t>
  </si>
  <si>
    <t>Salaire Geo</t>
  </si>
  <si>
    <t>TYPE DE REVENU</t>
  </si>
  <si>
    <t>ANNÉE :</t>
  </si>
  <si>
    <t>BUDGET FAMILIAL</t>
  </si>
  <si>
    <t xml:space="preserve">00000586359 Interets    15/09/17   
Remboursement De Pret              </t>
  </si>
  <si>
    <t xml:space="preserve">00000586360 Interets    15/09/17   
Remboursement De Pret              </t>
  </si>
  <si>
    <t xml:space="preserve">Auchan Melun Cesson        12/09   
Paiement Par Carte                 </t>
  </si>
  <si>
    <t xml:space="preserve">Leroy Merlin Cesson        10/09   
Paiement Par Carte                 </t>
  </si>
  <si>
    <t xml:space="preserve">Mcdonalds 335 Melun0000335 11/09   
Paiement Par Carte                 </t>
  </si>
  <si>
    <t>11-Sep</t>
  </si>
  <si>
    <t>Groupe France Ambulances Pfirman   
Virement En Votre Faveur           
Pfirmann Geoffre
Pfirmann Geoffre</t>
  </si>
  <si>
    <t xml:space="preserve">Quick Cesson               08/09   
Paiement Par Carte                 </t>
  </si>
  <si>
    <t xml:space="preserve">Leroy Merlin Cesson        09/09   
Paiement Par Carte                 </t>
  </si>
  <si>
    <t xml:space="preserve">Lidl 3152 Vert St Denis    09/09   
Paiement Par Carte                 </t>
  </si>
  <si>
    <t xml:space="preserve">Castorama * Melun Cedex    08/09   
Paiement Par Carte                 </t>
  </si>
  <si>
    <t>07-Sep</t>
  </si>
  <si>
    <t xml:space="preserve">Auchan Vaux Le             06/09   
Paiement Par Carte                 </t>
  </si>
  <si>
    <t xml:space="preserve">Carrefour Senart Lieusaint 06/09   
Paiement Par Carte                 </t>
  </si>
  <si>
    <t xml:space="preserve">Vidange &amp; Soins Lieusaint  06/09   
Paiement Par Carte                 </t>
  </si>
  <si>
    <t xml:space="preserve">Lieusaint Carre  06/09 14h04       
Retrait Au Distributeur            </t>
  </si>
  <si>
    <t>06-Sep</t>
  </si>
  <si>
    <t xml:space="preserve">Sarl Mathocmest Vaux Le Pe 05/09   
Paiement Par Carte                 </t>
  </si>
  <si>
    <t>04-Sep</t>
  </si>
  <si>
    <t xml:space="preserve">Conforama Melun            02/09   
Paiement Par Carte                 </t>
  </si>
  <si>
    <t xml:space="preserve">Relais Maison Ro St Fargea 01/09   
Paiement Par Carte                 </t>
  </si>
  <si>
    <t>Crcam Brie Picardie                
Prelevmnt                          
Cotisation D'assurance Pacifica Du
Contrat Multirisques Habitation 944
9379907
Fr81zzz235814
00000000000000000000008309402907pck</t>
  </si>
  <si>
    <t xml:space="preserve">Cotis Compte A Composer            
Cotisation                         </t>
  </si>
  <si>
    <t xml:space="preserve">Assu. Cnp Pret Habitat 09/17       
Reglement                          </t>
  </si>
  <si>
    <t>02-Sep</t>
  </si>
  <si>
    <t xml:space="preserve">Vaux Le Penil 2      02/09 09h24   
Retrait Au Distributeur            </t>
  </si>
  <si>
    <t>Virement Emis                      
Web Robert Geoffrey Vir Lave Lin   
Geo Et Mel
Vir Lave Linge
02/09/2017</t>
  </si>
  <si>
    <t>01-Sep</t>
  </si>
  <si>
    <t xml:space="preserve">Decathlon Cesson           31/08   
Paiement Par Carte                 </t>
  </si>
  <si>
    <t>30-Aoû</t>
  </si>
  <si>
    <t>Strego Strego/20170829/201708s01   
Virement En Votre Faveur           
Vir Salaire 0817
Strego/20170829/201708s012/00796</t>
  </si>
  <si>
    <t>28-Aoû</t>
  </si>
  <si>
    <t xml:space="preserve">Intersport Cesson          26/08   
Paiement Par Carte                 </t>
  </si>
  <si>
    <t xml:space="preserve">Auchan Melun Cesson        26/08   
Paiement Par Carte                 </t>
  </si>
  <si>
    <t xml:space="preserve">Stokomani Savigny Le Tem   25/08   
Paiement Par Carte                 </t>
  </si>
  <si>
    <t xml:space="preserve">Leroy Merlin Cesson        25/08   
Paiement Par Carte                 </t>
  </si>
  <si>
    <t xml:space="preserve">Decathlon Cesson           26/08   
Paiement Par Carte                 </t>
  </si>
  <si>
    <t xml:space="preserve">Decathlon Cesson           27/08   
Paiement Par Carte                 </t>
  </si>
  <si>
    <t xml:space="preserve">Lidl 3152 Vert St Denis    26/08   
Paiement Par Carte                 </t>
  </si>
  <si>
    <t xml:space="preserve">Carte Leroy Merlin         25/08   
Avoir                              </t>
  </si>
  <si>
    <t>26-Aoû</t>
  </si>
  <si>
    <t>Virement Emis                      
Web Pfirmann Geoffrey Vir Cac      
Vir Geoffrey
Vir Cac
28/08/2017</t>
  </si>
  <si>
    <t>25-Aoû</t>
  </si>
  <si>
    <t xml:space="preserve">9037052                            
Cheque Emis                        </t>
  </si>
  <si>
    <t xml:space="preserve">Boulanger                  24/08   
Paiement Par Carte                 </t>
  </si>
  <si>
    <t xml:space="preserve">Leroy Merlin Cesson        24/08   
Paiement Par Carte                 </t>
  </si>
  <si>
    <t>24-Aoû</t>
  </si>
  <si>
    <t xml:space="preserve">Soferes St Fargeau Pon     23/08   
Paiement Par Carte                 </t>
  </si>
  <si>
    <t xml:space="preserve">Leroy Merlin Cesson        23/08   
Paiement Par Carte                 </t>
  </si>
  <si>
    <t xml:space="preserve">Action France Savigny Le T 23/08   
Paiement Par Carte                 </t>
  </si>
  <si>
    <t>23-Aoû</t>
  </si>
  <si>
    <t xml:space="preserve">Auchan Melun Cesson        22/08   
Paiement Par Carte                 </t>
  </si>
  <si>
    <t xml:space="preserve">Castorama * Melun Cedex    22/08   
Paiement Par Carte                 </t>
  </si>
  <si>
    <t xml:space="preserve">Leroy Merlin Cesson        22/08   
Paiement Par Carte                 </t>
  </si>
  <si>
    <t xml:space="preserve">Fromentiers Vert Saint Den 22/08   
Paiement Par Carte                 </t>
  </si>
  <si>
    <t>22-Aoû</t>
  </si>
  <si>
    <t xml:space="preserve">Lidl 3152 Vert St Denis    21/08   
Paiement Par Carte                 </t>
  </si>
  <si>
    <t xml:space="preserve">Castorama * Melun Cedex    21/08   
Paiement Par Carte                 </t>
  </si>
  <si>
    <t xml:space="preserve">Auchan Carburant Melun     21/08   
Paiement Par Carte                 </t>
  </si>
  <si>
    <t xml:space="preserve">U M H S Melun Cedex        21/08   
Paiement Par Carte                 </t>
  </si>
  <si>
    <t xml:space="preserve">Leroy Merlin Cesson        21/08   
Paiement Par Carte                 </t>
  </si>
  <si>
    <t>21-Aoû</t>
  </si>
  <si>
    <t xml:space="preserve">L Atelier Contres          19/08   
Paiement Par Carte                 </t>
  </si>
  <si>
    <t xml:space="preserve">Jd Sport Lieusaint         17/08   
Paiement Par Carte                 </t>
  </si>
  <si>
    <t>18-Aoû</t>
  </si>
  <si>
    <t xml:space="preserve">Ver.Pretrealisa  00000586360       
Realisation De Pret                </t>
  </si>
  <si>
    <t xml:space="preserve">Carrefour Senart Lieusaint 17/08   
Paiement Par Carte                 </t>
  </si>
  <si>
    <t xml:space="preserve">Lgr Lieusaint              17/08   
Paiement Par Carte                 </t>
  </si>
  <si>
    <t xml:space="preserve">Mcdonalds 813 Saint0000813 17/08   
Paiement Par Carte                 </t>
  </si>
  <si>
    <t xml:space="preserve">Courir 671 Lieusaint       17/08   
Paiement Par Carte                 </t>
  </si>
  <si>
    <t>17-Aoû</t>
  </si>
  <si>
    <t xml:space="preserve">Carte Leroy Merlin         16/08   
Avoir                              </t>
  </si>
  <si>
    <t xml:space="preserve">Asmin Corbeil Essonnes     16/08   
Paiement Par Carte                 </t>
  </si>
  <si>
    <t>16-Aoû</t>
  </si>
  <si>
    <t xml:space="preserve">Leroy Merlin Cesson        14/08   
Paiement Par Carte                 </t>
  </si>
  <si>
    <t xml:space="preserve">Lidl 3152 Vert St Denis    14/08   
Paiement Par Carte                 </t>
  </si>
  <si>
    <t xml:space="preserve">Lp Melun                   15/08   
Paiement Par Carte                 </t>
  </si>
  <si>
    <t xml:space="preserve">Carte Leroy Merlin         14/08   
Avoir                              </t>
  </si>
  <si>
    <t xml:space="preserve">Brico Depot Vaulx Le Penil 14/08   
Paiement Par Carte                 </t>
  </si>
  <si>
    <t xml:space="preserve">Castorama * Melun Cedex    14/08   
Paiement Par Carte                 </t>
  </si>
  <si>
    <t xml:space="preserve">Mcdonalds 910 Rubel0000910 14/08   
Paiement Par Carte                 </t>
  </si>
  <si>
    <t xml:space="preserve">Castorama * Melun Cedex    15/08   
Paiement Par Carte                 </t>
  </si>
  <si>
    <t xml:space="preserve">U M H S Melun Cedex        11/08   
Paiement Par Carte                 </t>
  </si>
  <si>
    <t>15-Aoû</t>
  </si>
  <si>
    <t xml:space="preserve">00000586359 Interets    15/08/17   
Remboursement De Pret              </t>
  </si>
  <si>
    <t xml:space="preserve">00000586360 Interets    15/08/17   
Remboursement De Pret              </t>
  </si>
  <si>
    <t>14-Aoû</t>
  </si>
  <si>
    <t xml:space="preserve">O Tacos Melun              11/08   
Paiement Par Carte                 </t>
  </si>
  <si>
    <t xml:space="preserve">Leroy Merlin Cesson        11/08   
Paiement Par Carte                 </t>
  </si>
  <si>
    <t xml:space="preserve">Brico Depot Vaulx Le Penil 13/08   
Paiement Par Carte                 </t>
  </si>
  <si>
    <t>11-Aoû</t>
  </si>
  <si>
    <t xml:space="preserve">Leroy Merlin Cesson        10/08   
Paiement Par Carte                 </t>
  </si>
  <si>
    <t>10-Aoû</t>
  </si>
  <si>
    <t xml:space="preserve">Lidl 3152 Vert St Denis    09/08   
Paiement Par Carte                 </t>
  </si>
  <si>
    <t xml:space="preserve">Boulang Patiss Vert St Den 09/08   
Paiement Par Carte                 </t>
  </si>
  <si>
    <t xml:space="preserve">Castorama * Melun Cedex    09/08   
Paiement Par Carte                 </t>
  </si>
  <si>
    <t>09-Aoû</t>
  </si>
  <si>
    <t xml:space="preserve">Le Grill Amg Mennecy       08/08   
Paiement Par Carte                 </t>
  </si>
  <si>
    <t xml:space="preserve">Electro Depot              08/08   
Paiement Par Carte                 </t>
  </si>
  <si>
    <t xml:space="preserve">Leroy Merlin Cesson        08/08   
Paiement Par Carte                 </t>
  </si>
  <si>
    <t>08-Aoû</t>
  </si>
  <si>
    <t xml:space="preserve">Le Parc Des Felins Lumigny 07/08   
Paiement Par Carte                 </t>
  </si>
  <si>
    <t xml:space="preserve">Parc Des Felins Lumigny Ne 07/08   
Paiement Par Carte                 </t>
  </si>
  <si>
    <t xml:space="preserve">Castorama * Melun Cedex    07/08   
Paiement Par Carte                 </t>
  </si>
  <si>
    <t xml:space="preserve">Leroy Merlin Cesson        07/08   
Paiement Par Carte                 </t>
  </si>
  <si>
    <t xml:space="preserve">Sas Garage Des B Saintry S 07/08   
Paiement Par Carte                 </t>
  </si>
  <si>
    <t xml:space="preserve">Mcd Dual Societaire Di             
Retro A Titre Commercial           </t>
  </si>
  <si>
    <t xml:space="preserve">Visa Dual Societaire Di            
Retro A Titre Commercial           </t>
  </si>
  <si>
    <t>07-Aoû</t>
  </si>
  <si>
    <t xml:space="preserve">Le Ti'bistro Cesson        05/08   
Paiement Par Carte                 </t>
  </si>
  <si>
    <t xml:space="preserve">Leroy Merlin Cesson        05/08   
Paiement Par Carte                 </t>
  </si>
  <si>
    <t xml:space="preserve">Auchan Vaux Le             04/08   
Paiement Par Carte                 </t>
  </si>
  <si>
    <t xml:space="preserve">Lapeyre Melun              05/08   
Paiement Par Carte                 </t>
  </si>
  <si>
    <t xml:space="preserve">Bricoman Dammarie Les L    05/08   
Paiement Par Carte                 </t>
  </si>
  <si>
    <t>04-Aoû</t>
  </si>
  <si>
    <t xml:space="preserve">Castorama * Melun Cedex    03/08   
Paiement Par Carte                 </t>
  </si>
  <si>
    <t>03-Aoû</t>
  </si>
  <si>
    <t>02-Aoû</t>
  </si>
  <si>
    <t xml:space="preserve">Primark Paris Evre Evry    01/08   
Paiement Par Carte                 </t>
  </si>
  <si>
    <t xml:space="preserve">Pimkie 046 Evry            01/08   
Paiement Par Carte                 </t>
  </si>
  <si>
    <t xml:space="preserve">Parking Evry               01/08   
Paiement Par Carte                 </t>
  </si>
  <si>
    <t xml:space="preserve">Stradivarius Evry          01/08   
Paiement Par Carte                 </t>
  </si>
  <si>
    <t xml:space="preserve">Etam Pap Evry 128/         01/08   
Paiement Par Carte                 </t>
  </si>
  <si>
    <t xml:space="preserve">Sarl Mathocmest Vaulx Le P 01/08   
Paiement Par Carte                 </t>
  </si>
  <si>
    <t xml:space="preserve">Assu. Cnp Pret Habitat 08/17       
Reglement                          </t>
  </si>
  <si>
    <t>01-Aoû</t>
  </si>
  <si>
    <t xml:space="preserve">9037049                            
Cheque Emis                        </t>
  </si>
  <si>
    <t xml:space="preserve">Del Arte Vert St Deni      31/07   
Paiement Par Carte                 </t>
  </si>
  <si>
    <t xml:space="preserve">Corbeil Price Evry         31/07   
Paiement Par Carte                 </t>
  </si>
  <si>
    <t>31-Jul</t>
  </si>
  <si>
    <t xml:space="preserve">Fromentiers Vert Saint Den 29/07   
Paiement Par Carte                 </t>
  </si>
  <si>
    <t xml:space="preserve">Compass Group Bievres      28/07   
Paiement Par Carte                 </t>
  </si>
  <si>
    <t xml:space="preserve">Leroy Merlin Cesson        30/07   
Paiement Par Carte                 </t>
  </si>
  <si>
    <t xml:space="preserve">Carte Leroy Merlin         30/07   
Avoir                              </t>
  </si>
  <si>
    <t xml:space="preserve">Carrefmarketdac Rubelles   30/07   
Paiement Par Carte                 </t>
  </si>
  <si>
    <t xml:space="preserve">Mcdonalds 335 Melun0000335 28/07   
Paiement Par Carte                 </t>
  </si>
  <si>
    <t>28-Jul</t>
  </si>
  <si>
    <t>Strego Strego/20170727/201707s01   
Virement En Votre Faveur           
Vir Salaire 072017
Strego/20170727/201707s011/00821</t>
  </si>
  <si>
    <t xml:space="preserve">Jardiland Lieusaint        27/07   
Paiement Par Carte                 </t>
  </si>
  <si>
    <t>25-Jul</t>
  </si>
  <si>
    <t xml:space="preserve">Sm Casino Cs409 Cesson     24/07   
Paiement Par Carte                 </t>
  </si>
  <si>
    <t>24-Jul</t>
  </si>
  <si>
    <t xml:space="preserve">Virement Emis                      
Web Pfirmann Geoffrey Vir C A C    </t>
  </si>
  <si>
    <t xml:space="preserve">Auchan Melun Cesson        23/07   
Paiement Par Carte                 </t>
  </si>
  <si>
    <t xml:space="preserve">Castorama Villabe          23/07   
Paiement Par Carte                 </t>
  </si>
  <si>
    <t xml:space="preserve">Leroy Merlin Cesson        22/07   
Paiement Par Carte                 </t>
  </si>
  <si>
    <t xml:space="preserve">Auchan Vaux Le             21/07   
Paiement Par Carte                 </t>
  </si>
  <si>
    <t>21-Jul</t>
  </si>
  <si>
    <t xml:space="preserve">Ph Du Moustier Vaux Le Pen 20/07   
Paiement Par Carte                 </t>
  </si>
  <si>
    <t xml:space="preserve">Bricoman Dammarie Les L    20/07   
Paiement Par Carte                 </t>
  </si>
  <si>
    <t>20-Jul</t>
  </si>
  <si>
    <t>18-Jul</t>
  </si>
  <si>
    <t xml:space="preserve">Mcdonalds 910 Rubel0000910 17/07   
Paiement Par Carte                 </t>
  </si>
  <si>
    <t xml:space="preserve">Leroy Merlin Cesson        17/07   
Paiement Par Carte                 </t>
  </si>
  <si>
    <t>Suez Eau France                    
Prelevmnt                          
Y 652734176937 98 6527341502
Fr70zzz236497
001986241</t>
  </si>
  <si>
    <t>17-Jul</t>
  </si>
  <si>
    <t xml:space="preserve">Leroy Merlin Cesson        13/07   
Paiement Par Carte                 </t>
  </si>
  <si>
    <t xml:space="preserve">Tennessee Two Vert Saint D 13/07   
Paiement Par Carte                 </t>
  </si>
  <si>
    <t xml:space="preserve">Mcdonalds 53 Cesso0000053/ 13/07   
Paiement Par Carte                 </t>
  </si>
  <si>
    <t>15-Jul</t>
  </si>
  <si>
    <t xml:space="preserve">00000586359 Interets    15/07/17   
Remboursement De Pret              </t>
  </si>
  <si>
    <t xml:space="preserve">00000586360 Interets    15/07/17   
Remboursement De Pret              </t>
  </si>
  <si>
    <t>13-Jul</t>
  </si>
  <si>
    <t xml:space="preserve">9037044                            
Cheque Emis                        </t>
  </si>
  <si>
    <t xml:space="preserve">Meyclub Levallois Perr     12/07   
Paiement Par Carte                 </t>
  </si>
  <si>
    <t>11-Jul</t>
  </si>
  <si>
    <t>10-Jul</t>
  </si>
  <si>
    <t xml:space="preserve">Leroy Merlin Cesson        09/07   
Paiement Par Carte                 </t>
  </si>
  <si>
    <t xml:space="preserve">Fromentiers Vert Saint Den 09/07   
Paiement Par Carte                 </t>
  </si>
  <si>
    <t xml:space="preserve">Leroy Merlin Cesson        08/07   
Paiement Par Carte                 </t>
  </si>
  <si>
    <t>07-Jul</t>
  </si>
  <si>
    <t xml:space="preserve">Auchan Vaux Le             06/07   
Paiement Par Carte                 </t>
  </si>
  <si>
    <t xml:space="preserve">Auchan Melun Cesson        06/07   
Paiement Par Carte                 </t>
  </si>
  <si>
    <t>06-Jul</t>
  </si>
  <si>
    <t xml:space="preserve">Mcdonalds 335 Melun0000335 05/07   
Paiement Par Carte                 </t>
  </si>
  <si>
    <t>05-Jul</t>
  </si>
  <si>
    <t>04-Jul</t>
  </si>
  <si>
    <t xml:space="preserve">Assu. Cnp Pret Habitat 07/17       
Reglement                          </t>
  </si>
  <si>
    <t>03-Jul</t>
  </si>
  <si>
    <t xml:space="preserve">Mcdonald's Mennecy Cedex   30/06   
Paiement Par Carte                 </t>
  </si>
  <si>
    <t xml:space="preserve">Quick Cesson               02/07   
Paiement Par Carte                 </t>
  </si>
  <si>
    <t xml:space="preserve">Leroy Merlin Cesson        02/07   
Paiement Par Carte                 </t>
  </si>
  <si>
    <t>29-Jun</t>
  </si>
  <si>
    <t>Strego Strego/20170628/201706s01   
Virement En Votre Faveur           
Vir Juin17
Strego/20170628/201706s010/00846</t>
  </si>
  <si>
    <t>23-Jun</t>
  </si>
  <si>
    <t xml:space="preserve">Mcdonalds 335 Melun0000335 22/06   
Paiement Par Carte                 </t>
  </si>
  <si>
    <t xml:space="preserve">Auchan Super Da St Germain 22/06   
Paiement Par Carte                 </t>
  </si>
  <si>
    <t xml:space="preserve">Kfc France 77006cesson /   22/06   
Paiement Par Carte                 </t>
  </si>
  <si>
    <t xml:space="preserve">Mcd Dual Societaire Di             
Cotisation                         </t>
  </si>
  <si>
    <t xml:space="preserve">Visa Dual Societaire Di            
Cotisation                         </t>
  </si>
  <si>
    <t>22-Jun</t>
  </si>
  <si>
    <t xml:space="preserve">New Fruits Corbeil Essonne 21/06   
Paiement Par Carte                 </t>
  </si>
  <si>
    <t>20-Jun</t>
  </si>
  <si>
    <t xml:space="preserve">Virement Emis                      
Web Immoney Fd Mandat 2304         </t>
  </si>
  <si>
    <t>19-Jun</t>
  </si>
  <si>
    <t>Dcn Scp Laroche-Truffet-Duret 07   
Virement En Votre Faveur           
A M. Pfirmann Et Mle Dos Anjos - Re
Stitution Trop Verse Sur Acquisitio
N De Muyard
0770030079662</t>
  </si>
  <si>
    <t>12-Jun</t>
  </si>
  <si>
    <t>08-Jun</t>
  </si>
  <si>
    <t xml:space="preserve">Ann Real                           
Annul. Ope. Creditrices            </t>
  </si>
  <si>
    <t xml:space="preserve">Pret 00000586359 Dos Anjos / Pfi   
Remboursement                      </t>
  </si>
  <si>
    <t>06-Jun</t>
  </si>
  <si>
    <t>02-Jun</t>
  </si>
  <si>
    <t xml:space="preserve">Assurance Pret Habitat 06/17       
Reglement                          </t>
  </si>
  <si>
    <t>30-Mai</t>
  </si>
  <si>
    <t>Strego Strego/20170529/201705s01   
Virement En Votre Faveur           
Vir Salaire 0517
Strego/20170529/201705s011/00848</t>
  </si>
  <si>
    <t>17-Mai</t>
  </si>
  <si>
    <t xml:space="preserve">Sur Pea                            
Versement                          </t>
  </si>
  <si>
    <t>02-Mai</t>
  </si>
  <si>
    <t xml:space="preserve">6821239                            
Remise De Cheque                   </t>
  </si>
  <si>
    <t>9037055                            
Cheque Emis                        LEROY MERLIN</t>
  </si>
  <si>
    <t>9037054                            
Cheque Emis                        LEROY MERLIN</t>
  </si>
  <si>
    <t xml:space="preserve">Electricite De France              
</t>
  </si>
  <si>
    <t xml:space="preserve">Suez Eau France                    
</t>
  </si>
  <si>
    <t xml:space="preserve">Sarl Mathocmest Vaux Le Pe 05/09   ESSENCE GEO
Paiement Par Carte                 </t>
  </si>
  <si>
    <t xml:space="preserve">Relais Maison Ro St Fargea 01/09   ESSENCE MEL
Paiement Par Carte                 </t>
  </si>
  <si>
    <t>9037052                            
Cheque Emis                        LEROY MERLIN</t>
  </si>
  <si>
    <t xml:space="preserve">Boulanger                  24/08   FRAUDE
Paiement Par Carte                 </t>
  </si>
  <si>
    <t xml:space="preserve">Zodio Cesson               24/08   FRAUDE
Paiement Par Carte                 </t>
  </si>
  <si>
    <t>9037051                            
Cheque Emis                        LEROY MERLIN</t>
  </si>
  <si>
    <t xml:space="preserve">Relais Maison Ro St Fargea 16/08   ESSENCE MEL
Paiement Par Carte                 </t>
  </si>
  <si>
    <t xml:space="preserve">Sas Garage Des B Saintry S 07/08   ESSENCE MEL
Paiement Par Carte                 </t>
  </si>
  <si>
    <t>9037048/0000000/000000000          
Cheque Emis                        CADEAU MARC</t>
  </si>
  <si>
    <t>9037049                            
Cheque Emis                        LEROY MERLIN</t>
  </si>
  <si>
    <t>9037046                            
Cheque Emis                        LEROY MERLIN</t>
  </si>
  <si>
    <t>9037047                            
Cheque Emis                        LEROY MERLIN</t>
  </si>
  <si>
    <t>Sarl Mathocmest Vaulx Le P 19/07   
Paiement Par Carte                 ESSENCE MEL</t>
  </si>
  <si>
    <t>Sarl Mathocmest Vaulx Le P 17/07   
Paiement Par Carte                 ESSENCE GEO</t>
  </si>
  <si>
    <t xml:space="preserve">9037044                            LEROY MERLIN
Cheque Emis                        </t>
  </si>
  <si>
    <t xml:space="preserve">9037045/0000000/000000000          LEROY MERLIN
Cheque Emis                        </t>
  </si>
  <si>
    <t xml:space="preserve">Relais Maison Ro St Fargea 05/07   ESSENCE MEL
Paiement Par Carte                 </t>
  </si>
  <si>
    <t>Sarl Mathocmest Vaulx Le P 04/07   
Paiement Par Carte                 ESSENCE GEO</t>
  </si>
  <si>
    <t>21-Sep</t>
  </si>
  <si>
    <t xml:space="preserve">Auchan Vaux Le             20/09   
Paiement Par Carte                 </t>
  </si>
  <si>
    <t>20-Sep</t>
  </si>
  <si>
    <t xml:space="preserve">Sarl Mathocmest Vaux Le Pe 19/09   
Paiement Par Carte                 </t>
  </si>
  <si>
    <t>19-Sep</t>
  </si>
  <si>
    <t xml:space="preserve">Bricoman Dammarie Les L    18/09   
Paiement Par Carte                 </t>
  </si>
  <si>
    <t>18-Sep</t>
  </si>
  <si>
    <t xml:space="preserve">Reseau D Imageri Draveil   15/09   
Paiement Par Carte                 </t>
  </si>
  <si>
    <t xml:space="preserve">Relais Maison Ro St Fargea 15/09   
Paiement Par Carte                 </t>
  </si>
  <si>
    <t xml:space="preserve">Leroy Merlin Cesson        17/09   
Paiement Par Carte                 </t>
  </si>
  <si>
    <t xml:space="preserve">Auchan Melun Cesson        16/09   
Paiement Par Carte                 </t>
  </si>
  <si>
    <t xml:space="preserve">Lapeyre Melun              16/09   
Paiement Par Carte                 </t>
  </si>
  <si>
    <t>16-Sep</t>
  </si>
  <si>
    <t>Virement Emis                      
Web Breffort Kevin Vir Melanie     
Vir Melanie
Vir Melanie
18/09/2017</t>
  </si>
  <si>
    <t>Relais Maison Ro St Fargea 15/09   
Paiement Par Carte                 ESSENCE MEL</t>
  </si>
  <si>
    <t xml:space="preserve">Reseau D Imageri Draveil   15/09   A SE FAIRE RBT
Paiement Par Carte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</si>
</sst>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&quot;$&quot;#,##0"/>
    <numFmt numFmtId="165" formatCode="&quot;$&quot;#,##0.00"/>
    <numFmt numFmtId="166" formatCode="_(&quot;$&quot;* #,##0.00_);_(&quot;$&quot;* \(#,##0.00\);_(&quot;$&quot;* &quot;-&quot;??_);_(@_)"/>
    <numFmt numFmtId="167" formatCode="#,##0.00\ &quot;€&quot;"/>
    <numFmt numFmtId="168" formatCode="&quot;$&quot;#,##0.00_);\(&quot;$&quot;#,##0.00\)"/>
  </numFmts>
  <fonts count="34" x14ac:knownFonts="1">
    <font>
      <sz val="10"/>
      <color theme="1"/>
      <name val="Trebuchet MS"/>
      <family val="2"/>
      <scheme val="minor"/>
    </font>
    <font>
      <sz val="11"/>
      <color theme="1"/>
      <name val="Trebuchet MS"/>
      <family val="2"/>
      <scheme val="minor"/>
    </font>
    <font>
      <sz val="9"/>
      <color theme="1" tint="0.34998626667073579"/>
      <name val="Euphemia"/>
      <family val="2"/>
      <scheme val="major"/>
    </font>
    <font>
      <sz val="18"/>
      <color theme="4"/>
      <name val="Euphemia"/>
      <family val="2"/>
      <scheme val="major"/>
    </font>
    <font>
      <sz val="18"/>
      <color theme="5"/>
      <name val="Euphemia"/>
      <family val="2"/>
      <scheme val="major"/>
    </font>
    <font>
      <sz val="25"/>
      <color theme="1" tint="0.34998626667073579"/>
      <name val="Euphemia"/>
      <family val="2"/>
      <scheme val="major"/>
    </font>
    <font>
      <sz val="10"/>
      <color theme="1"/>
      <name val="Trebuchet MS"/>
      <family val="2"/>
      <scheme val="minor"/>
    </font>
    <font>
      <sz val="25"/>
      <color rgb="FF000000" tint="0.34998626667073579"/>
      <name val="Euphemia"/>
      <family val="2"/>
    </font>
    <font>
      <sz val="10"/>
      <color theme="0"/>
      <name val="Trebuchet MS"/>
      <family val="2"/>
      <scheme val="minor"/>
    </font>
    <font>
      <b/>
      <sz val="22"/>
      <color theme="0" tint="-0.34998626667073579"/>
      <name val="Euphemia"/>
      <family val="2"/>
      <scheme val="major"/>
    </font>
    <font>
      <b/>
      <sz val="10.5"/>
      <color theme="0" tint="-0.34998626667073579"/>
      <name val="Euphemia"/>
      <family val="1"/>
      <scheme val="major"/>
    </font>
    <font>
      <sz val="10"/>
      <color theme="0" tint="-0.34998626667073579"/>
      <name val="Trebuchet MS"/>
      <family val="2"/>
      <scheme val="minor"/>
    </font>
    <font>
      <sz val="12"/>
      <color theme="0"/>
      <name val="Andalus"/>
      <family val="1"/>
    </font>
    <font>
      <sz val="12"/>
      <color theme="1"/>
      <name val="Andalus"/>
      <family val="1"/>
    </font>
    <font>
      <sz val="10"/>
      <color theme="1"/>
      <name val="Andalus"/>
      <family val="1"/>
    </font>
    <font>
      <sz val="11"/>
      <color theme="3" tint="0.24994659260841701"/>
      <name val="Trebuchet MS"/>
      <family val="2"/>
      <scheme val="minor"/>
    </font>
    <font>
      <b/>
      <sz val="10"/>
      <color theme="3" tint="9.9948118533890809E-2"/>
      <name val="Euphemia"/>
      <family val="2"/>
      <scheme val="major"/>
    </font>
    <font>
      <sz val="24"/>
      <color theme="3" tint="0.24994659260841701"/>
      <name val="Trebuchet MS"/>
      <family val="2"/>
      <scheme val="minor"/>
    </font>
    <font>
      <sz val="20"/>
      <color theme="0"/>
      <name val="Euphemia"/>
      <family val="2"/>
      <scheme val="major"/>
    </font>
    <font>
      <sz val="13"/>
      <color theme="3" tint="0.24994659260841701"/>
      <name val="Euphemia"/>
      <family val="2"/>
      <scheme val="major"/>
    </font>
    <font>
      <sz val="11"/>
      <color theme="4" tint="-0.24994659260841701"/>
      <name val="Euphemia"/>
      <family val="2"/>
      <scheme val="major"/>
    </font>
    <font>
      <sz val="10"/>
      <name val="Arial"/>
      <family val="2"/>
    </font>
    <font>
      <sz val="10"/>
      <color rgb="FF00B0F0"/>
      <name val="Trebuchet MS"/>
      <family val="2"/>
      <scheme val="minor"/>
    </font>
    <font>
      <b/>
      <i/>
      <sz val="10"/>
      <color rgb="FFFF0000"/>
      <name val="Trebuchet MS"/>
      <family val="2"/>
      <scheme val="minor"/>
    </font>
    <font>
      <b/>
      <sz val="16"/>
      <color theme="0"/>
      <name val="Tahoma"/>
      <family val="2"/>
    </font>
    <font>
      <b/>
      <sz val="9"/>
      <color theme="0"/>
      <name val="Tahoma"/>
      <family val="2"/>
    </font>
    <font>
      <sz val="10"/>
      <name val="Tahoma"/>
      <family val="2"/>
    </font>
    <font>
      <sz val="8"/>
      <name val="Tahoma"/>
      <family val="2"/>
    </font>
    <font>
      <b/>
      <sz val="11"/>
      <color theme="0"/>
      <name val="Tahoma"/>
      <family val="2"/>
    </font>
    <font>
      <b/>
      <sz val="18"/>
      <color theme="9" tint="0.39997558519241921"/>
      <name val="Tahoma"/>
      <family val="2"/>
    </font>
    <font>
      <b/>
      <sz val="12"/>
      <color theme="1"/>
      <name val="Trebuchet MS"/>
      <family val="2"/>
      <scheme val="minor"/>
    </font>
    <font>
      <b/>
      <outline/>
      <shadow/>
      <sz val="10"/>
      <color theme="0" tint="-0.34998626667073579"/>
      <name val="Trebuchet MS"/>
      <family val="2"/>
      <scheme val="minor"/>
    </font>
    <font>
      <b/>
      <sz val="14"/>
      <color theme="0" tint="-0.34998626667073579"/>
      <name val="Euphemia"/>
      <family val="1"/>
      <scheme val="major"/>
    </font>
    <font>
      <sz val="8"/>
      <name val="Arial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48118533890809E-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theme="2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22"/>
      </right>
      <top style="double">
        <color indexed="22"/>
      </top>
      <bottom style="medium">
        <color indexed="64"/>
      </bottom>
      <diagonal/>
    </border>
    <border>
      <left style="medium">
        <color indexed="64"/>
      </left>
      <right/>
      <top style="double">
        <color indexed="22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22"/>
      </right>
      <top style="thin">
        <color indexed="60"/>
      </top>
      <bottom style="thin">
        <color indexed="22"/>
      </bottom>
      <diagonal/>
    </border>
    <border>
      <left style="medium">
        <color indexed="64"/>
      </left>
      <right/>
      <top style="thin">
        <color indexed="60"/>
      </top>
      <bottom style="thin">
        <color indexed="60"/>
      </bottom>
      <diagonal/>
    </border>
    <border>
      <left style="thin">
        <color indexed="22"/>
      </left>
      <right style="thin">
        <color indexed="22"/>
      </right>
      <top/>
      <bottom style="thin">
        <color indexed="60"/>
      </bottom>
      <diagonal/>
    </border>
    <border>
      <left style="medium">
        <color indexed="64"/>
      </left>
      <right style="thin">
        <color indexed="22"/>
      </right>
      <top/>
      <bottom style="thin">
        <color indexed="60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medium">
        <color indexed="64"/>
      </left>
      <right style="thin">
        <color indexed="22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64"/>
      </left>
      <right style="thin">
        <color indexed="22"/>
      </right>
      <top/>
      <bottom style="thin">
        <color indexed="22"/>
      </bottom>
      <diagonal/>
    </border>
    <border>
      <left/>
      <right style="thin">
        <color indexed="22"/>
      </right>
      <top/>
      <bottom style="thin">
        <color indexed="22"/>
      </bottom>
      <diagonal/>
    </border>
    <border>
      <left/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thin">
        <color indexed="60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0"/>
      </top>
      <bottom style="thin">
        <color indexed="22"/>
      </bottom>
      <diagonal/>
    </border>
    <border>
      <left style="medium">
        <color indexed="64"/>
      </left>
      <right style="thin">
        <color indexed="22"/>
      </right>
      <top style="thin">
        <color indexed="60"/>
      </top>
      <bottom style="thin">
        <color indexed="22"/>
      </bottom>
      <diagonal/>
    </border>
    <border>
      <left style="thin">
        <color indexed="22"/>
      </left>
      <right/>
      <top/>
      <bottom/>
      <diagonal/>
    </border>
    <border>
      <left style="medium">
        <color indexed="64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2">
    <xf numFmtId="0" fontId="0" fillId="0" borderId="0">
      <alignment vertical="center"/>
    </xf>
    <xf numFmtId="0" fontId="3" fillId="0" borderId="0" applyNumberFormat="0" applyFill="0" applyProtection="0">
      <alignment vertical="center"/>
    </xf>
    <xf numFmtId="0" fontId="2" fillId="0" borderId="0" applyNumberFormat="0" applyFill="0" applyProtection="0"/>
    <xf numFmtId="0" fontId="4" fillId="0" borderId="0" applyNumberFormat="0" applyFill="0" applyProtection="0">
      <alignment vertical="center"/>
    </xf>
    <xf numFmtId="0" fontId="5" fillId="0" borderId="0" applyNumberFormat="0" applyFill="0" applyBorder="0" applyAlignment="0" applyProtection="0"/>
    <xf numFmtId="0" fontId="11" fillId="0" borderId="0">
      <alignment vertical="center"/>
    </xf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9" fontId="6" fillId="0" borderId="0" applyFont="0" applyFill="0" applyBorder="0" applyAlignment="0" applyProtection="0"/>
    <xf numFmtId="0" fontId="15" fillId="0" borderId="0"/>
    <xf numFmtId="0" fontId="18" fillId="3" borderId="0" applyNumberFormat="0" applyProtection="0">
      <alignment horizontal="left" vertical="center"/>
    </xf>
    <xf numFmtId="0" fontId="19" fillId="0" borderId="0" applyNumberFormat="0" applyProtection="0">
      <alignment horizontal="left"/>
    </xf>
    <xf numFmtId="0" fontId="20" fillId="0" borderId="1" applyNumberFormat="0" applyAlignment="0" applyProtection="0"/>
    <xf numFmtId="164" fontId="17" fillId="0" borderId="0" applyAlignment="0" applyProtection="0"/>
    <xf numFmtId="0" fontId="16" fillId="0" borderId="0" applyNumberFormat="0" applyFill="0" applyBorder="0" applyAlignment="0" applyProtection="0"/>
    <xf numFmtId="164" fontId="17" fillId="0" borderId="0">
      <alignment horizontal="left" vertical="top"/>
    </xf>
    <xf numFmtId="165" fontId="15" fillId="0" borderId="0">
      <alignment horizontal="left" vertical="center"/>
    </xf>
    <xf numFmtId="0" fontId="15" fillId="0" borderId="0">
      <alignment horizontal="left" vertical="center" wrapText="1"/>
    </xf>
    <xf numFmtId="14" fontId="15" fillId="0" borderId="0">
      <alignment horizontal="left" vertical="center"/>
    </xf>
    <xf numFmtId="0" fontId="21" fillId="0" borderId="0"/>
    <xf numFmtId="43" fontId="6" fillId="0" borderId="0" applyFont="0" applyFill="0" applyBorder="0" applyAlignment="0" applyProtection="0"/>
    <xf numFmtId="0" fontId="1" fillId="8" borderId="0" applyNumberFormat="0" applyBorder="0" applyAlignment="0" applyProtection="0"/>
  </cellStyleXfs>
  <cellXfs count="126">
    <xf numFmtId="0" fontId="0" fillId="0" borderId="0" xfId="0">
      <alignment vertical="center"/>
    </xf>
    <xf numFmtId="0" fontId="0" fillId="2" borderId="0" xfId="0" applyFill="1" applyBorder="1">
      <alignment vertical="center"/>
    </xf>
    <xf numFmtId="44" fontId="13" fillId="2" borderId="0" xfId="0" applyNumberFormat="1" applyFont="1" applyFill="1" applyBorder="1">
      <alignment vertical="center"/>
    </xf>
    <xf numFmtId="0" fontId="14" fillId="2" borderId="0" xfId="0" applyFont="1" applyFill="1" applyBorder="1">
      <alignment vertical="center"/>
    </xf>
    <xf numFmtId="0" fontId="12" fillId="4" borderId="0" xfId="0" applyFont="1" applyFill="1" applyBorder="1">
      <alignment vertical="center"/>
    </xf>
    <xf numFmtId="0" fontId="12" fillId="5" borderId="0" xfId="0" applyFont="1" applyFill="1" applyBorder="1">
      <alignment vertical="center"/>
    </xf>
    <xf numFmtId="0" fontId="12" fillId="6" borderId="0" xfId="0" applyFont="1" applyFill="1" applyBorder="1">
      <alignment vertical="center"/>
    </xf>
    <xf numFmtId="9" fontId="8" fillId="2" borderId="0" xfId="8" applyFont="1" applyFill="1" applyBorder="1" applyAlignment="1">
      <alignment vertical="center"/>
    </xf>
    <xf numFmtId="0" fontId="0" fillId="7" borderId="0" xfId="0" applyFill="1" applyBorder="1">
      <alignment vertical="center"/>
    </xf>
    <xf numFmtId="44" fontId="0" fillId="2" borderId="0" xfId="0" applyNumberFormat="1" applyFill="1" applyBorder="1">
      <alignment vertical="center"/>
    </xf>
    <xf numFmtId="0" fontId="22" fillId="2" borderId="0" xfId="0" applyFont="1" applyFill="1" applyBorder="1">
      <alignment vertical="center"/>
    </xf>
    <xf numFmtId="0" fontId="0" fillId="7" borderId="0" xfId="0" applyFill="1" applyBorder="1" applyAlignment="1">
      <alignment vertical="center" wrapText="1"/>
    </xf>
    <xf numFmtId="0" fontId="0" fillId="7" borderId="0" xfId="0" applyFill="1" applyBorder="1" applyAlignment="1">
      <alignment horizontal="center" vertical="center"/>
    </xf>
    <xf numFmtId="0" fontId="0" fillId="7" borderId="0" xfId="0" applyFill="1" applyBorder="1" applyAlignment="1">
      <alignment vertical="center"/>
    </xf>
    <xf numFmtId="0" fontId="23" fillId="7" borderId="0" xfId="0" applyFont="1" applyFill="1" applyBorder="1" applyAlignment="1">
      <alignment vertical="center"/>
    </xf>
    <xf numFmtId="0" fontId="0" fillId="2" borderId="0" xfId="0" applyFill="1">
      <alignment vertical="center"/>
    </xf>
    <xf numFmtId="43" fontId="8" fillId="5" borderId="3" xfId="20" applyFont="1" applyFill="1" applyBorder="1" applyAlignment="1">
      <alignment horizontal="center" vertical="center"/>
    </xf>
    <xf numFmtId="4" fontId="0" fillId="9" borderId="6" xfId="0" applyNumberFormat="1" applyFill="1" applyBorder="1">
      <alignment vertical="center"/>
    </xf>
    <xf numFmtId="0" fontId="25" fillId="9" borderId="7" xfId="19" applyFont="1" applyFill="1" applyBorder="1" applyAlignment="1">
      <alignment horizontal="right" vertical="center" wrapText="1"/>
    </xf>
    <xf numFmtId="0" fontId="25" fillId="9" borderId="8" xfId="19" applyFont="1" applyFill="1" applyBorder="1" applyAlignment="1">
      <alignment vertical="center" wrapText="1"/>
    </xf>
    <xf numFmtId="0" fontId="0" fillId="2" borderId="6" xfId="0" applyFill="1" applyBorder="1">
      <alignment vertical="center"/>
    </xf>
    <xf numFmtId="4" fontId="26" fillId="2" borderId="9" xfId="19" applyNumberFormat="1" applyFont="1" applyFill="1" applyBorder="1" applyAlignment="1">
      <alignment horizontal="center" vertical="center" wrapText="1"/>
    </xf>
    <xf numFmtId="0" fontId="27" fillId="2" borderId="10" xfId="19" applyFont="1" applyFill="1" applyBorder="1" applyAlignment="1">
      <alignment horizontal="left" vertical="center" wrapText="1" indent="1"/>
    </xf>
    <xf numFmtId="4" fontId="26" fillId="2" borderId="11" xfId="19" applyNumberFormat="1" applyFont="1" applyFill="1" applyBorder="1" applyAlignment="1">
      <alignment horizontal="center" vertical="center" wrapText="1"/>
    </xf>
    <xf numFmtId="0" fontId="27" fillId="2" borderId="12" xfId="19" applyFont="1" applyFill="1" applyBorder="1" applyAlignment="1">
      <alignment horizontal="left" vertical="center" wrapText="1" indent="1"/>
    </xf>
    <xf numFmtId="0" fontId="27" fillId="2" borderId="13" xfId="19" applyFont="1" applyFill="1" applyBorder="1" applyAlignment="1">
      <alignment horizontal="left" vertical="center" wrapText="1" indent="1"/>
    </xf>
    <xf numFmtId="4" fontId="26" fillId="2" borderId="14" xfId="19" applyNumberFormat="1" applyFont="1" applyFill="1" applyBorder="1" applyAlignment="1">
      <alignment horizontal="center" vertical="center" wrapText="1"/>
    </xf>
    <xf numFmtId="0" fontId="27" fillId="2" borderId="15" xfId="19" applyFont="1" applyFill="1" applyBorder="1" applyAlignment="1">
      <alignment horizontal="left" vertical="center" wrapText="1" indent="1"/>
    </xf>
    <xf numFmtId="0" fontId="25" fillId="9" borderId="16" xfId="19" applyFont="1" applyFill="1" applyBorder="1" applyAlignment="1">
      <alignment horizontal="right" vertical="center" wrapText="1"/>
    </xf>
    <xf numFmtId="4" fontId="26" fillId="2" borderId="17" xfId="19" applyNumberFormat="1" applyFont="1" applyFill="1" applyBorder="1" applyAlignment="1">
      <alignment horizontal="center" vertical="center"/>
    </xf>
    <xf numFmtId="0" fontId="27" fillId="2" borderId="18" xfId="19" applyFont="1" applyFill="1" applyBorder="1" applyAlignment="1">
      <alignment horizontal="left" vertical="center" wrapText="1" indent="1"/>
    </xf>
    <xf numFmtId="4" fontId="26" fillId="2" borderId="14" xfId="19" applyNumberFormat="1" applyFont="1" applyFill="1" applyBorder="1" applyAlignment="1">
      <alignment horizontal="center" vertical="center"/>
    </xf>
    <xf numFmtId="4" fontId="26" fillId="2" borderId="11" xfId="19" applyNumberFormat="1" applyFont="1" applyFill="1" applyBorder="1" applyAlignment="1">
      <alignment horizontal="center" vertical="center"/>
    </xf>
    <xf numFmtId="0" fontId="25" fillId="9" borderId="18" xfId="19" applyFont="1" applyFill="1" applyBorder="1" applyAlignment="1">
      <alignment vertical="center" wrapText="1"/>
    </xf>
    <xf numFmtId="4" fontId="26" fillId="2" borderId="9" xfId="19" applyNumberFormat="1" applyFont="1" applyFill="1" applyBorder="1" applyAlignment="1">
      <alignment horizontal="center" vertical="center"/>
    </xf>
    <xf numFmtId="4" fontId="26" fillId="2" borderId="19" xfId="19" applyNumberFormat="1" applyFont="1" applyFill="1" applyBorder="1" applyAlignment="1">
      <alignment horizontal="center" vertical="center"/>
    </xf>
    <xf numFmtId="0" fontId="27" fillId="2" borderId="20" xfId="19" applyFont="1" applyFill="1" applyBorder="1" applyAlignment="1">
      <alignment horizontal="left" vertical="center" wrapText="1" indent="1"/>
    </xf>
    <xf numFmtId="0" fontId="25" fillId="9" borderId="21" xfId="19" applyFont="1" applyFill="1" applyBorder="1" applyAlignment="1">
      <alignment vertical="center" wrapText="1"/>
    </xf>
    <xf numFmtId="4" fontId="26" fillId="2" borderId="22" xfId="19" applyNumberFormat="1" applyFont="1" applyFill="1" applyBorder="1" applyAlignment="1">
      <alignment horizontal="center" vertical="center"/>
    </xf>
    <xf numFmtId="0" fontId="27" fillId="2" borderId="23" xfId="19" applyFont="1" applyFill="1" applyBorder="1" applyAlignment="1">
      <alignment horizontal="left" vertical="center" wrapText="1" indent="1"/>
    </xf>
    <xf numFmtId="0" fontId="28" fillId="9" borderId="25" xfId="19" applyFont="1" applyFill="1" applyBorder="1" applyAlignment="1">
      <alignment horizontal="left" vertical="center" indent="1"/>
    </xf>
    <xf numFmtId="44" fontId="0" fillId="2" borderId="0" xfId="0" applyNumberFormat="1" applyFill="1">
      <alignment vertical="center"/>
    </xf>
    <xf numFmtId="0" fontId="0" fillId="10" borderId="29" xfId="0" applyFill="1" applyBorder="1">
      <alignment vertical="center"/>
    </xf>
    <xf numFmtId="0" fontId="0" fillId="10" borderId="30" xfId="0" applyFill="1" applyBorder="1">
      <alignment vertical="center"/>
    </xf>
    <xf numFmtId="43" fontId="30" fillId="10" borderId="29" xfId="0" applyNumberFormat="1" applyFont="1" applyFill="1" applyBorder="1">
      <alignment vertical="center"/>
    </xf>
    <xf numFmtId="44" fontId="0" fillId="2" borderId="26" xfId="0" applyNumberFormat="1" applyFill="1" applyBorder="1">
      <alignment vertical="center"/>
    </xf>
    <xf numFmtId="43" fontId="0" fillId="11" borderId="0" xfId="20" applyFont="1" applyFill="1" applyAlignment="1">
      <alignment vertical="center"/>
    </xf>
    <xf numFmtId="4" fontId="0" fillId="11" borderId="0" xfId="0" applyNumberFormat="1" applyFill="1">
      <alignment vertical="center"/>
    </xf>
    <xf numFmtId="0" fontId="0" fillId="11" borderId="0" xfId="0" applyFill="1">
      <alignment vertical="center"/>
    </xf>
    <xf numFmtId="0" fontId="8" fillId="2" borderId="0" xfId="0" applyFont="1" applyFill="1" applyBorder="1">
      <alignment vertical="center"/>
    </xf>
    <xf numFmtId="16" fontId="8" fillId="2" borderId="0" xfId="0" applyNumberFormat="1" applyFont="1" applyFill="1" applyBorder="1">
      <alignment vertical="center"/>
    </xf>
    <xf numFmtId="16" fontId="0" fillId="2" borderId="0" xfId="0" applyNumberFormat="1" applyFont="1" applyFill="1">
      <alignment vertical="center"/>
    </xf>
    <xf numFmtId="0" fontId="0" fillId="2" borderId="0" xfId="0" applyFont="1" applyFill="1">
      <alignment vertical="center"/>
    </xf>
    <xf numFmtId="44" fontId="0" fillId="2" borderId="0" xfId="0" applyNumberFormat="1" applyFont="1" applyFill="1">
      <alignment vertical="center"/>
    </xf>
    <xf numFmtId="8" fontId="0" fillId="2" borderId="0" xfId="0" applyNumberFormat="1" applyFont="1" applyFill="1">
      <alignment vertical="center"/>
    </xf>
    <xf numFmtId="16" fontId="0" fillId="11" borderId="0" xfId="0" applyNumberFormat="1" applyFont="1" applyFill="1">
      <alignment vertical="center"/>
    </xf>
    <xf numFmtId="0" fontId="0" fillId="11" borderId="0" xfId="0" applyFont="1" applyFill="1">
      <alignment vertical="center"/>
    </xf>
    <xf numFmtId="44" fontId="0" fillId="11" borderId="0" xfId="0" applyNumberFormat="1" applyFont="1" applyFill="1">
      <alignment vertical="center"/>
    </xf>
    <xf numFmtId="44" fontId="0" fillId="11" borderId="0" xfId="0" applyNumberFormat="1" applyFill="1">
      <alignment vertical="center"/>
    </xf>
    <xf numFmtId="16" fontId="0" fillId="11" borderId="0" xfId="0" applyNumberFormat="1" applyFill="1">
      <alignment vertical="center"/>
    </xf>
    <xf numFmtId="0" fontId="0" fillId="12" borderId="0" xfId="0" applyFont="1" applyFill="1">
      <alignment vertical="center"/>
    </xf>
    <xf numFmtId="44" fontId="0" fillId="12" borderId="0" xfId="0" applyNumberFormat="1" applyFont="1" applyFill="1">
      <alignment vertical="center"/>
    </xf>
    <xf numFmtId="16" fontId="0" fillId="12" borderId="0" xfId="0" applyNumberFormat="1" applyFont="1" applyFill="1">
      <alignment vertical="center"/>
    </xf>
    <xf numFmtId="0" fontId="0" fillId="12" borderId="0" xfId="0" applyFill="1">
      <alignment vertical="center"/>
    </xf>
    <xf numFmtId="0" fontId="0" fillId="2" borderId="29" xfId="0" applyFont="1" applyFill="1" applyBorder="1">
      <alignment vertical="center"/>
    </xf>
    <xf numFmtId="0" fontId="0" fillId="2" borderId="31" xfId="0" applyFont="1" applyFill="1" applyBorder="1">
      <alignment vertical="center"/>
    </xf>
    <xf numFmtId="16" fontId="0" fillId="2" borderId="30" xfId="0" applyNumberFormat="1" applyFont="1" applyFill="1" applyBorder="1">
      <alignment vertical="center"/>
    </xf>
    <xf numFmtId="0" fontId="11" fillId="0" borderId="0" xfId="5" applyFill="1">
      <alignment vertical="center"/>
    </xf>
    <xf numFmtId="167" fontId="11" fillId="0" borderId="0" xfId="5" applyNumberFormat="1" applyFill="1">
      <alignment vertical="center"/>
    </xf>
    <xf numFmtId="0" fontId="11" fillId="0" borderId="0" xfId="0" applyNumberFormat="1" applyFont="1" applyFill="1" applyBorder="1" applyAlignment="1" applyProtection="1">
      <alignment vertical="center"/>
    </xf>
    <xf numFmtId="44" fontId="31" fillId="0" borderId="0" xfId="0" applyNumberFormat="1" applyFont="1" applyFill="1" applyBorder="1" applyAlignment="1" applyProtection="1">
      <alignment vertical="center"/>
    </xf>
    <xf numFmtId="167" fontId="31" fillId="0" borderId="0" xfId="0" applyNumberFormat="1" applyFont="1" applyFill="1" applyBorder="1" applyAlignment="1" applyProtection="1">
      <alignment vertical="center"/>
    </xf>
    <xf numFmtId="0" fontId="11" fillId="0" borderId="0" xfId="0" applyNumberFormat="1" applyFont="1" applyFill="1" applyBorder="1" applyAlignment="1" applyProtection="1">
      <alignment horizontal="left" vertical="center" indent="1"/>
    </xf>
    <xf numFmtId="0" fontId="11" fillId="0" borderId="0" xfId="5" applyFont="1" applyFill="1" applyBorder="1" applyAlignment="1">
      <alignment vertical="center"/>
    </xf>
    <xf numFmtId="44" fontId="11" fillId="0" borderId="0" xfId="5" applyNumberFormat="1" applyFont="1" applyFill="1" applyBorder="1" applyAlignment="1">
      <alignment vertical="center"/>
    </xf>
    <xf numFmtId="168" fontId="11" fillId="0" borderId="0" xfId="5" applyNumberFormat="1" applyFont="1" applyFill="1" applyBorder="1" applyAlignment="1">
      <alignment vertical="center"/>
    </xf>
    <xf numFmtId="167" fontId="11" fillId="0" borderId="0" xfId="5" applyNumberFormat="1" applyFont="1" applyFill="1" applyBorder="1" applyAlignment="1">
      <alignment vertical="center"/>
    </xf>
    <xf numFmtId="167" fontId="11" fillId="13" borderId="0" xfId="5" applyNumberFormat="1" applyFont="1" applyFill="1" applyBorder="1" applyAlignment="1">
      <alignment vertical="center"/>
    </xf>
    <xf numFmtId="0" fontId="8" fillId="10" borderId="0" xfId="5" applyFont="1" applyFill="1" applyBorder="1" applyAlignment="1">
      <alignment horizontal="left" vertical="center" indent="1"/>
    </xf>
    <xf numFmtId="0" fontId="1" fillId="0" borderId="0" xfId="21" applyFill="1"/>
    <xf numFmtId="0" fontId="11" fillId="0" borderId="0" xfId="5">
      <alignment vertical="center"/>
    </xf>
    <xf numFmtId="167" fontId="11" fillId="2" borderId="0" xfId="5" applyNumberFormat="1" applyFont="1" applyFill="1" applyBorder="1" applyAlignment="1">
      <alignment vertical="center"/>
    </xf>
    <xf numFmtId="168" fontId="11" fillId="13" borderId="0" xfId="5" applyNumberFormat="1" applyFont="1" applyFill="1" applyBorder="1" applyAlignment="1">
      <alignment vertical="center"/>
    </xf>
    <xf numFmtId="0" fontId="10" fillId="0" borderId="0" xfId="6" applyFill="1" applyBorder="1" applyAlignment="1">
      <alignment horizontal="right" vertical="center"/>
    </xf>
    <xf numFmtId="0" fontId="10" fillId="0" borderId="0" xfId="6" applyFill="1" applyBorder="1" applyAlignment="1">
      <alignment vertical="center"/>
    </xf>
    <xf numFmtId="44" fontId="11" fillId="0" borderId="0" xfId="0" applyNumberFormat="1" applyFont="1" applyFill="1" applyBorder="1" applyAlignment="1" applyProtection="1">
      <alignment vertical="center"/>
    </xf>
    <xf numFmtId="44" fontId="11" fillId="0" borderId="0" xfId="0" applyNumberFormat="1" applyFont="1" applyFill="1" applyBorder="1" applyAlignment="1" applyProtection="1">
      <alignment horizontal="left" vertical="center" indent="1"/>
    </xf>
    <xf numFmtId="0" fontId="11" fillId="0" borderId="0" xfId="5" applyFill="1" applyAlignment="1">
      <alignment horizontal="left" vertical="center" indent="1"/>
    </xf>
    <xf numFmtId="0" fontId="11" fillId="0" borderId="0" xfId="5" applyFont="1" applyFill="1" applyAlignment="1">
      <alignment horizontal="left" vertical="center" indent="1"/>
    </xf>
    <xf numFmtId="44" fontId="11" fillId="0" borderId="0" xfId="5" applyNumberFormat="1" applyFill="1">
      <alignment vertical="center"/>
    </xf>
    <xf numFmtId="44" fontId="11" fillId="2" borderId="0" xfId="5" applyNumberFormat="1" applyFill="1">
      <alignment vertical="center"/>
    </xf>
    <xf numFmtId="44" fontId="11" fillId="13" borderId="0" xfId="5" applyNumberFormat="1" applyFill="1">
      <alignment vertical="center"/>
    </xf>
    <xf numFmtId="0" fontId="8" fillId="0" borderId="0" xfId="5" applyFont="1" applyFill="1" applyAlignment="1">
      <alignment horizontal="left" vertical="center" indent="1"/>
    </xf>
    <xf numFmtId="0" fontId="1" fillId="0" borderId="0" xfId="21" applyFill="1" applyAlignment="1">
      <alignment horizontal="left" vertical="center" indent="1"/>
    </xf>
    <xf numFmtId="0" fontId="11" fillId="0" borderId="0" xfId="5" applyFont="1" applyFill="1" applyBorder="1" applyAlignment="1">
      <alignment horizontal="left" vertical="center" indent="1"/>
    </xf>
    <xf numFmtId="44" fontId="11" fillId="13" borderId="0" xfId="5" applyNumberFormat="1" applyFont="1" applyFill="1" applyBorder="1" applyAlignment="1">
      <alignment vertical="center"/>
    </xf>
    <xf numFmtId="0" fontId="8" fillId="0" borderId="0" xfId="5" applyFont="1" applyFill="1" applyBorder="1" applyAlignment="1">
      <alignment horizontal="left" vertical="center" indent="1"/>
    </xf>
    <xf numFmtId="0" fontId="11" fillId="0" borderId="0" xfId="5" applyAlignment="1">
      <alignment horizontal="left" vertical="center" indent="1"/>
    </xf>
    <xf numFmtId="44" fontId="11" fillId="2" borderId="0" xfId="5" applyNumberFormat="1" applyFont="1" applyFill="1" applyBorder="1" applyAlignment="1">
      <alignment vertical="center"/>
    </xf>
    <xf numFmtId="0" fontId="10" fillId="0" borderId="0" xfId="6" applyFont="1" applyFill="1" applyBorder="1" applyAlignment="1">
      <alignment vertical="center"/>
    </xf>
    <xf numFmtId="0" fontId="32" fillId="0" borderId="0" xfId="5" applyFont="1" applyFill="1" applyAlignment="1">
      <alignment horizontal="left"/>
    </xf>
    <xf numFmtId="0" fontId="32" fillId="0" borderId="0" xfId="5" applyFont="1" applyFill="1" applyAlignment="1">
      <alignment horizontal="right"/>
    </xf>
    <xf numFmtId="0" fontId="9" fillId="0" borderId="0" xfId="7" applyFont="1" applyFill="1" applyBorder="1" applyAlignment="1">
      <alignment horizontal="left"/>
    </xf>
    <xf numFmtId="16" fontId="0" fillId="0" borderId="2" xfId="0" applyNumberFormat="1" applyBorder="1" applyAlignment="1"/>
    <xf numFmtId="0" fontId="33" fillId="0" borderId="2" xfId="0" applyFont="1" applyBorder="1" applyAlignment="1">
      <alignment wrapText="1"/>
    </xf>
    <xf numFmtId="4" fontId="0" fillId="0" borderId="2" xfId="0" applyNumberFormat="1" applyBorder="1" applyAlignment="1"/>
    <xf numFmtId="0" fontId="0" fillId="0" borderId="2" xfId="0" applyBorder="1" applyAlignment="1"/>
    <xf numFmtId="4" fontId="0" fillId="0" borderId="0" xfId="0" applyNumberFormat="1">
      <alignment vertical="center"/>
    </xf>
    <xf numFmtId="43" fontId="0" fillId="7" borderId="0" xfId="20" applyFont="1" applyFill="1" applyBorder="1" applyAlignment="1">
      <alignment vertical="center"/>
    </xf>
    <xf numFmtId="43" fontId="0" fillId="0" borderId="0" xfId="20" applyFont="1" applyAlignment="1">
      <alignment vertical="center"/>
    </xf>
    <xf numFmtId="0" fontId="7" fillId="0" borderId="0" xfId="4" applyFont="1" applyBorder="1" applyAlignment="1">
      <alignment horizontal="left" vertical="center" wrapText="1"/>
    </xf>
    <xf numFmtId="0" fontId="5" fillId="0" borderId="0" xfId="4" applyBorder="1" applyAlignment="1">
      <alignment horizontal="left" vertical="center" wrapText="1"/>
    </xf>
    <xf numFmtId="44" fontId="11" fillId="0" borderId="0" xfId="5" applyNumberFormat="1" applyAlignment="1">
      <alignment horizontal="center"/>
    </xf>
    <xf numFmtId="0" fontId="29" fillId="2" borderId="28" xfId="19" applyFont="1" applyFill="1" applyBorder="1" applyAlignment="1">
      <alignment horizontal="center" vertical="center"/>
    </xf>
    <xf numFmtId="0" fontId="29" fillId="2" borderId="27" xfId="19" applyFont="1" applyFill="1" applyBorder="1" applyAlignment="1">
      <alignment horizontal="center" vertical="center"/>
    </xf>
    <xf numFmtId="0" fontId="29" fillId="2" borderId="26" xfId="19" applyFont="1" applyFill="1" applyBorder="1" applyAlignment="1">
      <alignment horizontal="center" vertical="center"/>
    </xf>
    <xf numFmtId="166" fontId="28" fillId="9" borderId="24" xfId="19" applyNumberFormat="1" applyFont="1" applyFill="1" applyBorder="1" applyAlignment="1">
      <alignment horizontal="center" vertical="center"/>
    </xf>
    <xf numFmtId="166" fontId="28" fillId="9" borderId="6" xfId="19" applyNumberFormat="1" applyFont="1" applyFill="1" applyBorder="1" applyAlignment="1">
      <alignment horizontal="center" vertical="center"/>
    </xf>
    <xf numFmtId="0" fontId="24" fillId="5" borderId="5" xfId="19" applyFont="1" applyFill="1" applyBorder="1" applyAlignment="1">
      <alignment horizontal="center" vertical="center"/>
    </xf>
    <xf numFmtId="0" fontId="24" fillId="5" borderId="4" xfId="19" applyFont="1" applyFill="1" applyBorder="1" applyAlignment="1">
      <alignment horizontal="center" vertical="center"/>
    </xf>
    <xf numFmtId="0" fontId="30" fillId="10" borderId="30" xfId="0" applyFont="1" applyFill="1" applyBorder="1" applyAlignment="1">
      <alignment horizontal="center" vertical="center"/>
    </xf>
    <xf numFmtId="0" fontId="30" fillId="10" borderId="31" xfId="0" applyFont="1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</cellXfs>
  <cellStyles count="22">
    <cellStyle name="20 % - Accent1" xfId="21" builtinId="30"/>
    <cellStyle name="Date" xfId="18"/>
    <cellStyle name="Entrée 2" xfId="17"/>
    <cellStyle name="Milliers" xfId="20" builtinId="3"/>
    <cellStyle name="Montant" xfId="16"/>
    <cellStyle name="Normal" xfId="0" builtinId="0" customBuiltin="1"/>
    <cellStyle name="Normal 2" xfId="5"/>
    <cellStyle name="Normal 3" xfId="9"/>
    <cellStyle name="Normal 4" xfId="19"/>
    <cellStyle name="Pourcentage" xfId="8" builtinId="5"/>
    <cellStyle name="Titre" xfId="4" builtinId="15" customBuiltin="1"/>
    <cellStyle name="Titre 2" xfId="7"/>
    <cellStyle name="Titre 3" xfId="10"/>
    <cellStyle name="Titre 1" xfId="1" builtinId="16" customBuiltin="1"/>
    <cellStyle name="Titre 1 2" xfId="6"/>
    <cellStyle name="Titre 1 3" xfId="11"/>
    <cellStyle name="Titre 2" xfId="3" builtinId="17" customBuiltin="1"/>
    <cellStyle name="Titre 2 2" xfId="12"/>
    <cellStyle name="Titre 3" xfId="2" builtinId="18" customBuiltin="1"/>
    <cellStyle name="Titre 3 2" xfId="13"/>
    <cellStyle name="Titre 4 2" xfId="14"/>
    <cellStyle name="Totaux" xfId="15"/>
  </cellStyles>
  <dxfs count="9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Trebuchet MS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Trebuchet MS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/>
        <shadow/>
        <u val="none"/>
        <vertAlign val="baseline"/>
        <sz val="10"/>
        <color theme="0" tint="-0.34998626667073579"/>
        <name val="Trebuchet MS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/>
        <shadow/>
        <u val="none"/>
        <vertAlign val="baseline"/>
        <sz val="10"/>
        <color theme="0" tint="-0.34998626667073579"/>
        <name val="Trebuchet MS"/>
        <scheme val="minor"/>
      </font>
      <numFmt numFmtId="167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8" formatCode="&quot;$&quot;#,##0.00_);\(&quot;$&quot;#,##0.00\)"/>
    </dxf>
    <dxf>
      <font>
        <b/>
        <i val="0"/>
        <strike val="0"/>
        <condense val="0"/>
        <extend val="0"/>
        <outline/>
        <shadow/>
        <u val="none"/>
        <vertAlign val="baseline"/>
        <sz val="10"/>
        <color theme="0" tint="-0.34998626667073579"/>
        <name val="Trebuchet MS"/>
        <scheme val="minor"/>
      </font>
      <numFmt numFmtId="167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8" formatCode="&quot;$&quot;#,##0.00_);\(&quot;$&quot;#,##0.00\)"/>
    </dxf>
    <dxf>
      <font>
        <b/>
        <i val="0"/>
        <strike val="0"/>
        <condense val="0"/>
        <extend val="0"/>
        <outline/>
        <shadow/>
        <u val="none"/>
        <vertAlign val="baseline"/>
        <sz val="10"/>
        <color theme="0" tint="-0.34998626667073579"/>
        <name val="Trebuchet MS"/>
        <scheme val="minor"/>
      </font>
      <numFmt numFmtId="167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7" formatCode="#,##0.00\ &quot;€&quot;"/>
    </dxf>
    <dxf>
      <font>
        <b/>
        <i val="0"/>
        <strike val="0"/>
        <condense val="0"/>
        <extend val="0"/>
        <outline/>
        <shadow/>
        <u val="none"/>
        <vertAlign val="baseline"/>
        <sz val="10"/>
        <color theme="0" tint="-0.34998626667073579"/>
        <name val="Trebuchet MS"/>
        <scheme val="minor"/>
      </font>
      <numFmt numFmtId="167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7" formatCode="#,##0.00\ &quot;€&quot;"/>
    </dxf>
    <dxf>
      <font>
        <b/>
        <i val="0"/>
        <strike val="0"/>
        <condense val="0"/>
        <extend val="0"/>
        <outline/>
        <shadow/>
        <u val="none"/>
        <vertAlign val="baseline"/>
        <sz val="10"/>
        <color theme="0" tint="-0.34998626667073579"/>
        <name val="Trebuchet MS"/>
        <scheme val="minor"/>
      </font>
      <numFmt numFmtId="167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7" formatCode="#,##0.00\ &quot;€&quot;"/>
    </dxf>
    <dxf>
      <font>
        <b/>
        <i val="0"/>
        <strike val="0"/>
        <condense val="0"/>
        <extend val="0"/>
        <outline/>
        <shadow/>
        <u val="none"/>
        <vertAlign val="baseline"/>
        <sz val="10"/>
        <color theme="0" tint="-0.34998626667073579"/>
        <name val="Trebuchet MS"/>
        <scheme val="minor"/>
      </font>
      <numFmt numFmtId="167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7" formatCode="#,##0.00\ &quot;€&quot;"/>
    </dxf>
    <dxf>
      <font>
        <b/>
        <i val="0"/>
        <strike val="0"/>
        <condense val="0"/>
        <extend val="0"/>
        <outline/>
        <shadow/>
        <u val="none"/>
        <vertAlign val="baseline"/>
        <sz val="10"/>
        <color theme="0" tint="-0.34998626667073579"/>
        <name val="Trebuchet MS"/>
        <scheme val="minor"/>
      </font>
      <numFmt numFmtId="167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7" formatCode="#,##0.00\ &quot;€&quot;"/>
    </dxf>
    <dxf>
      <font>
        <b/>
        <i val="0"/>
        <strike val="0"/>
        <condense val="0"/>
        <extend val="0"/>
        <outline/>
        <shadow/>
        <u val="none"/>
        <vertAlign val="baseline"/>
        <sz val="10"/>
        <color theme="0" tint="-0.34998626667073579"/>
        <name val="Trebuchet MS"/>
        <scheme val="minor"/>
      </font>
      <numFmt numFmtId="167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color theme="0" tint="-0.34998626667073579"/>
      </font>
      <numFmt numFmtId="167" formatCode="#,##0.00\ &quot;€&quot;"/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/>
        <shadow/>
        <u val="none"/>
        <vertAlign val="baseline"/>
        <sz val="10"/>
        <color theme="0" tint="-0.34998626667073579"/>
        <name val="Trebuchet MS"/>
        <scheme val="minor"/>
      </font>
      <numFmt numFmtId="167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7" formatCode="#,##0.00\ &quot;€&quot;"/>
      <fill>
        <patternFill patternType="solid">
          <fgColor indexed="64"/>
          <bgColor theme="0" tint="-0.14999847407452621"/>
        </patternFill>
      </fill>
    </dxf>
    <dxf>
      <font>
        <b/>
        <i val="0"/>
        <strike val="0"/>
        <condense val="0"/>
        <extend val="0"/>
        <outline/>
        <shadow/>
        <u val="none"/>
        <vertAlign val="baseline"/>
        <sz val="10"/>
        <color theme="0" tint="-0.34998626667073579"/>
        <name val="Trebuchet MS"/>
        <scheme val="minor"/>
      </font>
      <numFmt numFmtId="167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7" formatCode="#,##0.00\ &quot;€&quot;"/>
      <fill>
        <patternFill patternType="solid">
          <fgColor indexed="64"/>
          <bgColor theme="0" tint="-0.14999847407452621"/>
        </patternFill>
      </fill>
    </dxf>
    <dxf>
      <font>
        <b/>
        <i val="0"/>
        <strike val="0"/>
        <condense val="0"/>
        <extend val="0"/>
        <outline/>
        <shadow/>
        <u val="none"/>
        <vertAlign val="baseline"/>
        <sz val="10"/>
        <color theme="0" tint="-0.34998626667073579"/>
        <name val="Trebuchet MS"/>
        <scheme val="minor"/>
      </font>
      <numFmt numFmtId="167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7" formatCode="#,##0.00\ &quot;€&quot;"/>
      <fill>
        <patternFill patternType="solid">
          <fgColor indexed="64"/>
          <bgColor theme="0" tint="-0.14999847407452621"/>
        </patternFill>
      </fill>
    </dxf>
    <dxf>
      <font>
        <b/>
        <i val="0"/>
        <strike val="0"/>
        <condense val="0"/>
        <extend val="0"/>
        <outline/>
        <shadow/>
        <u val="none"/>
        <vertAlign val="baseline"/>
        <sz val="10"/>
        <color theme="0" tint="-0.34998626667073579"/>
        <name val="Trebuchet MS"/>
        <scheme val="minor"/>
      </font>
      <numFmt numFmtId="167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7" formatCode="#,##0.00\ &quot;€&quot;"/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Trebuchet MS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0"/>
        <name val="Trebuchet MS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Trebuchet MS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Trebuchet MS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Trebuchet MS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Trebuchet MS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Trebuchet MS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Trebuchet MS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Trebuchet MS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Trebuchet MS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Trebuchet MS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Trebuchet MS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Trebuchet MS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Trebuchet MS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34" formatCode="_-* #,##0.00\ &quot;€&quot;_-;\-* #,##0.00\ &quot;€&quot;_-;_-* &quot;-&quot;??\ &quot;€&quot;_-;_-@_-"/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Trebuchet MS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34" formatCode="_-* #,##0.00\ &quot;€&quot;_-;\-* #,##0.00\ &quot;€&quot;_-;_-* &quot;-&quot;??\ &quot;€&quot;_-;_-@_-"/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Trebuchet MS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34" formatCode="_-* #,##0.00\ &quot;€&quot;_-;\-* #,##0.00\ &quot;€&quot;_-;_-* &quot;-&quot;??\ &quot;€&quot;_-;_-@_-"/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Trebuchet MS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34" formatCode="_-* #,##0.00\ &quot;€&quot;_-;\-* #,##0.00\ &quot;€&quot;_-;_-* &quot;-&quot;??\ &quot;€&quot;_-;_-@_-"/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34998626667073579"/>
        <name val="Trebuchet MS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rebuchet MS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numFmt numFmtId="34" formatCode="_-* #,##0.00\ &quot;€&quot;_-;\-* #,##0.00\ &quot;€&quot;_-;_-* &quot;-&quot;??\ &quot;€&quot;_-;_-@_-"/>
    </dxf>
    <dxf>
      <font>
        <b val="0"/>
        <i val="0"/>
        <color theme="3" tint="0.24994659260841701"/>
      </font>
      <fill>
        <patternFill patternType="none">
          <bgColor auto="1"/>
        </patternFill>
      </fill>
      <border>
        <top style="double">
          <color theme="3" tint="9.9948118533890809E-2"/>
        </top>
      </border>
    </dxf>
    <dxf>
      <font>
        <b val="0"/>
        <i val="0"/>
        <color theme="4" tint="-0.24994659260841701"/>
      </font>
      <fill>
        <patternFill patternType="none">
          <fgColor indexed="64"/>
          <bgColor auto="1"/>
        </patternFill>
      </fill>
      <border diagonalUp="0" diagonalDown="0">
        <left/>
        <right/>
        <top/>
        <bottom style="thin">
          <color theme="2" tint="-0.24994659260841701"/>
        </bottom>
        <vertical/>
        <horizontal/>
      </border>
    </dxf>
    <dxf>
      <font>
        <b val="0"/>
        <i val="0"/>
        <color theme="3" tint="0.24994659260841701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 style="thin">
          <color theme="2" tint="-0.24994659260841701"/>
        </horizontal>
      </border>
    </dxf>
    <dxf>
      <font>
        <b/>
        <color theme="1"/>
      </font>
      <border>
        <bottom style="thin">
          <color theme="4"/>
        </bottom>
        <vertical/>
        <horizontal/>
      </border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color theme="0"/>
      </font>
      <fill>
        <patternFill patternType="solid">
          <fgColor theme="4"/>
          <bgColor theme="5" tint="0.39994506668294322"/>
        </patternFill>
      </fill>
      <border diagonalUp="0" diagonalDown="0">
        <left/>
        <right/>
        <top style="thin">
          <color theme="0"/>
        </top>
        <bottom/>
        <vertical/>
        <horizontal/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 diagonalUp="0" diagonalDown="0">
        <left/>
        <right/>
        <top/>
        <bottom style="thin">
          <color theme="0"/>
        </bottom>
        <vertical/>
        <horizontal/>
      </border>
    </dxf>
    <dxf>
      <font>
        <b/>
        <i val="0"/>
        <color theme="0"/>
      </font>
      <fill>
        <patternFill patternType="solid">
          <fgColor theme="4" tint="0.79992065187536243"/>
          <bgColor theme="5" tint="0.39994506668294322"/>
        </patternFill>
      </fill>
      <border diagonalUp="0" diagonalDown="0">
        <left/>
        <right/>
        <top/>
        <bottom/>
        <vertical style="thin">
          <color theme="0"/>
        </vertical>
        <horizontal/>
      </border>
    </dxf>
    <dxf>
      <font>
        <b/>
        <i val="0"/>
        <color theme="0"/>
      </font>
      <fill>
        <patternFill patternType="solid">
          <fgColor theme="4"/>
          <bgColor theme="4" tint="0.39994506668294322"/>
        </patternFill>
      </fill>
      <border diagonalUp="0" diagonalDown="0">
        <left/>
        <right/>
        <top style="thin">
          <color theme="0"/>
        </top>
        <bottom/>
        <vertical/>
        <horizontal/>
      </border>
    </dxf>
    <dxf>
      <font>
        <b/>
        <i val="0"/>
        <color theme="0"/>
      </font>
      <fill>
        <patternFill patternType="solid">
          <fgColor theme="4"/>
          <bgColor theme="4"/>
        </patternFill>
      </fill>
      <border diagonalUp="0" diagonalDown="0">
        <left/>
        <right/>
        <top/>
        <bottom style="thin">
          <color theme="0"/>
        </bottom>
        <vertical/>
        <horizontal/>
      </border>
    </dxf>
    <dxf>
      <font>
        <b/>
        <i val="0"/>
        <color theme="0"/>
      </font>
      <fill>
        <patternFill patternType="solid">
          <fgColor theme="4" tint="0.79995117038483843"/>
          <bgColor theme="4" tint="0.39994506668294322"/>
        </patternFill>
      </fill>
      <border diagonalUp="0" diagonalDown="0">
        <left/>
        <right/>
        <top/>
        <bottom/>
        <vertical style="thin">
          <color theme="0"/>
        </vertical>
        <horizontal/>
      </border>
    </dxf>
    <dxf>
      <font>
        <b/>
        <color theme="1"/>
      </font>
      <border>
        <bottom style="thin">
          <color theme="5"/>
        </bottom>
        <vertical/>
        <horizontal/>
      </border>
    </dxf>
    <dxf>
      <font>
        <color theme="1"/>
      </font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6"/>
      </font>
      <fill>
        <patternFill patternType="none">
          <bgColor auto="1"/>
        </patternFill>
      </fill>
      <border>
        <top style="medium">
          <color theme="6"/>
        </top>
        <bottom/>
      </border>
    </dxf>
    <dxf>
      <font>
        <b/>
        <i val="0"/>
        <color theme="1" tint="0.499984740745262"/>
      </font>
      <border>
        <top style="medium">
          <color theme="6"/>
        </top>
        <bottom style="medium">
          <color theme="6"/>
        </bottom>
      </border>
    </dxf>
    <dxf>
      <font>
        <b/>
        <i val="0"/>
        <color theme="0"/>
      </font>
      <fill>
        <patternFill>
          <bgColor theme="6"/>
        </patternFill>
      </fill>
      <border>
        <right style="thick">
          <color theme="0"/>
        </right>
        <top style="thick">
          <color theme="0"/>
        </top>
        <bottom style="thick">
          <color theme="0"/>
        </bottom>
      </border>
    </dxf>
    <dxf>
      <font>
        <b/>
        <i val="0"/>
        <color theme="6"/>
      </font>
      <border>
        <left/>
        <right/>
        <top style="medium">
          <color theme="6"/>
        </top>
        <bottom/>
        <vertical style="thick">
          <color theme="0"/>
        </vertical>
        <horizontal/>
      </border>
    </dxf>
    <dxf>
      <font>
        <b val="0"/>
        <i val="0"/>
        <color theme="1" tint="0.499984740745262"/>
      </font>
      <fill>
        <patternFill patternType="none">
          <fgColor indexed="64"/>
          <bgColor auto="1"/>
        </patternFill>
      </fill>
      <border>
        <top style="medium">
          <color theme="6"/>
        </top>
        <bottom style="thin">
          <color theme="6"/>
        </bottom>
        <vertical style="thick">
          <color theme="0"/>
        </vertical>
      </border>
    </dxf>
    <dxf>
      <font>
        <b val="0"/>
        <i val="0"/>
        <color theme="0" tint="-0.34998626667073579"/>
      </font>
      <border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/>
        <i val="0"/>
        <color theme="5"/>
      </font>
      <fill>
        <patternFill patternType="none">
          <bgColor auto="1"/>
        </patternFill>
      </fill>
      <border>
        <top style="medium">
          <color theme="5"/>
        </top>
        <bottom/>
      </border>
    </dxf>
    <dxf>
      <font>
        <b/>
        <i val="0"/>
        <color theme="1" tint="0.499984740745262"/>
      </font>
      <border>
        <top style="medium">
          <color theme="5"/>
        </top>
        <bottom style="medium">
          <color theme="5"/>
        </bottom>
      </border>
    </dxf>
    <dxf>
      <font>
        <b/>
        <i val="0"/>
        <color theme="0"/>
      </font>
      <fill>
        <patternFill>
          <bgColor theme="5"/>
        </patternFill>
      </fill>
      <border>
        <right style="thick">
          <color theme="0"/>
        </right>
        <top style="thick">
          <color theme="0"/>
        </top>
        <bottom style="thick">
          <color theme="0"/>
        </bottom>
      </border>
    </dxf>
    <dxf>
      <font>
        <b/>
        <i val="0"/>
        <color theme="5"/>
      </font>
      <border>
        <left/>
        <right/>
        <top style="medium">
          <color theme="5"/>
        </top>
        <bottom/>
        <vertical style="thick">
          <color theme="0"/>
        </vertical>
        <horizontal/>
      </border>
    </dxf>
    <dxf>
      <font>
        <b val="0"/>
        <i val="0"/>
        <color theme="1" tint="0.499984740745262"/>
      </font>
      <fill>
        <patternFill patternType="none">
          <fgColor indexed="64"/>
          <bgColor auto="1"/>
        </patternFill>
      </fill>
      <border>
        <top style="medium">
          <color theme="5"/>
        </top>
        <bottom style="thin">
          <color theme="5"/>
        </bottom>
        <vertical style="thick">
          <color theme="0"/>
        </vertical>
      </border>
    </dxf>
    <dxf>
      <font>
        <b val="0"/>
        <i val="0"/>
        <color theme="0" tint="-0.34998626667073579"/>
      </font>
      <border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/>
        <i val="0"/>
        <color theme="4"/>
      </font>
      <fill>
        <patternFill patternType="none">
          <bgColor auto="1"/>
        </patternFill>
      </fill>
      <border>
        <top style="medium">
          <color theme="4"/>
        </top>
        <bottom/>
      </border>
    </dxf>
    <dxf>
      <font>
        <b/>
        <i val="0"/>
        <color theme="1" tint="0.499984740745262"/>
      </font>
      <border>
        <top style="medium">
          <color theme="4"/>
        </top>
        <bottom style="medium">
          <color theme="4"/>
        </bottom>
      </border>
    </dxf>
    <dxf>
      <font>
        <b/>
        <i val="0"/>
        <color theme="0"/>
      </font>
      <fill>
        <patternFill>
          <bgColor theme="4"/>
        </patternFill>
      </fill>
      <border>
        <right style="thick">
          <color theme="0"/>
        </right>
        <top style="thick">
          <color theme="0"/>
        </top>
        <bottom style="thick">
          <color theme="0"/>
        </bottom>
      </border>
    </dxf>
    <dxf>
      <border>
        <left/>
        <right/>
        <top style="medium">
          <color theme="4"/>
        </top>
        <bottom/>
        <vertical style="thick">
          <color theme="0"/>
        </vertical>
        <horizontal/>
      </border>
    </dxf>
    <dxf>
      <font>
        <b/>
        <i val="0"/>
        <color theme="1" tint="0.499984740745262"/>
      </font>
      <fill>
        <patternFill patternType="none">
          <fgColor indexed="64"/>
          <bgColor auto="1"/>
        </patternFill>
      </fill>
      <border>
        <top style="medium">
          <color theme="4"/>
        </top>
        <bottom style="thin">
          <color theme="4"/>
        </bottom>
        <vertical style="thick">
          <color theme="0"/>
        </vertical>
      </border>
    </dxf>
    <dxf>
      <font>
        <b val="0"/>
        <i val="0"/>
        <color theme="0" tint="-0.34998626667073579"/>
      </font>
      <border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</dxfs>
  <tableStyles count="8" defaultTableStyle="TableStyleMedium2" defaultPivotStyle="PivotStyleMedium2">
    <tableStyle name="Family Budget Cash Available" pivot="0" count="6">
      <tableStyleElement type="wholeTable" dxfId="91"/>
      <tableStyleElement type="headerRow" dxfId="90"/>
      <tableStyleElement type="totalRow" dxfId="89"/>
      <tableStyleElement type="firstColumn" dxfId="88"/>
      <tableStyleElement type="firstHeaderCell" dxfId="87"/>
      <tableStyleElement type="firstTotalCell" dxfId="86"/>
    </tableStyle>
    <tableStyle name="Family Budget Cash Available 2" pivot="0" count="6">
      <tableStyleElement type="wholeTable" dxfId="85"/>
      <tableStyleElement type="headerRow" dxfId="84"/>
      <tableStyleElement type="totalRow" dxfId="83"/>
      <tableStyleElement type="firstColumn" dxfId="82"/>
      <tableStyleElement type="firstHeaderCell" dxfId="81"/>
      <tableStyleElement type="firstTotalCell" dxfId="80"/>
    </tableStyle>
    <tableStyle name="Family Budget Cash Available 3" pivot="0" count="6">
      <tableStyleElement type="wholeTable" dxfId="79"/>
      <tableStyleElement type="headerRow" dxfId="78"/>
      <tableStyleElement type="totalRow" dxfId="77"/>
      <tableStyleElement type="firstColumn" dxfId="76"/>
      <tableStyleElement type="firstHeaderCell" dxfId="75"/>
      <tableStyleElement type="firstTotalCell" dxfId="74"/>
    </tableStyle>
    <tableStyle name="Monthly bank Reconciliation" pivot="0" table="0" count="10">
      <tableStyleElement type="wholeTable" dxfId="73"/>
      <tableStyleElement type="headerRow" dxfId="72"/>
    </tableStyle>
    <tableStyle name="Monthly Bank Reconciliation - deposits" pivot="0" count="3">
      <tableStyleElement type="wholeTable" dxfId="71"/>
      <tableStyleElement type="headerRow" dxfId="70"/>
      <tableStyleElement type="totalRow" dxfId="69"/>
    </tableStyle>
    <tableStyle name="Monthly Bank Reconciliation - withdrawls" pivot="0" count="3">
      <tableStyleElement type="wholeTable" dxfId="68"/>
      <tableStyleElement type="headerRow" dxfId="67"/>
      <tableStyleElement type="totalRow" dxfId="66"/>
    </tableStyle>
    <tableStyle name="Monthly bank Reconciliation_2" pivot="0" table="0" count="10">
      <tableStyleElement type="wholeTable" dxfId="65"/>
      <tableStyleElement type="headerRow" dxfId="64"/>
    </tableStyle>
    <tableStyle name="Tableau Budget personnel" pivot="0" count="3">
      <tableStyleElement type="wholeTable" dxfId="63"/>
      <tableStyleElement type="headerRow" dxfId="62"/>
      <tableStyleElement type="totalRow" dxfId="61"/>
    </tableStyle>
  </tableStyles>
  <colors>
    <mruColors>
      <color rgb="FF035B91"/>
      <color rgb="FF681183"/>
      <color rgb="FFC80441"/>
      <color rgb="FF000000"/>
    </mruColors>
  </colors>
  <extLst>
    <ext xmlns:x14="http://schemas.microsoft.com/office/spreadsheetml/2009/9/main" uri="{46F421CA-312F-682f-3DD2-61675219B42D}">
      <x14:dxfs count="16">
        <dxf>
          <font>
            <color rgb="FF000000"/>
          </font>
          <fill>
            <patternFill patternType="solid">
              <fgColor auto="1"/>
              <bgColor theme="4" tint="0.79998168889431442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4" tint="0.79998168889431442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4" tint="0.79998168889431442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4" tint="0.79998168889431442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4" tint="-0.249977111117893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theme="4" tint="0.59999389629810485"/>
            </left>
            <right style="thin">
              <color theme="4" tint="0.59999389629810485"/>
            </right>
            <top style="thin">
              <color theme="4" tint="0.59999389629810485"/>
            </top>
            <bottom style="thin">
              <color theme="4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4"/>
              <bgColor theme="4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5" tint="0.79998168889431442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5" tint="0.79998168889431442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5" tint="0.79998168889431442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5" tint="0.79998168889431442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5" tint="-0.249977111117893"/>
          </font>
          <fill>
            <patternFill patternType="solid">
              <fgColor theme="5" tint="0.59999389629810485"/>
              <bgColor theme="5" tint="0.59999389629810485"/>
            </patternFill>
          </fill>
          <border>
            <left style="thin">
              <color theme="5" tint="0.59999389629810485"/>
            </left>
            <right style="thin">
              <color theme="5" tint="0.59999389629810485"/>
            </right>
            <top style="thin">
              <color theme="5" tint="0.59999389629810485"/>
            </top>
            <bottom style="thin">
              <color theme="5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5"/>
              <bgColor theme="5"/>
            </patternFill>
          </fill>
          <border>
            <left style="thin">
              <color theme="5"/>
            </left>
            <right style="thin">
              <color theme="5"/>
            </right>
            <top style="thin">
              <color theme="5"/>
            </top>
            <bottom style="thin">
              <color theme="5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Monthly bank Reconciliation">
        <x14:slicerStyle name="Monthly bank Reconciliation">
          <x14:slicerStyleElements>
            <x14:slicerStyleElement type="unselectedItemWithData" dxfId="15"/>
            <x14:slicerStyleElement type="unselectedItemWithNoData" dxfId="14"/>
            <x14:slicerStyleElement type="selectedItemWithData" dxfId="13"/>
            <x14:slicerStyleElement type="selectedItemWithNoData" dxfId="12"/>
            <x14:slicerStyleElement type="hoveredUnselectedItemWithData" dxfId="11"/>
            <x14:slicerStyleElement type="hoveredSelectedItemWithData" dxfId="10"/>
            <x14:slicerStyleElement type="hoveredUnselectedItemWithNoData" dxfId="9"/>
            <x14:slicerStyleElement type="hoveredSelectedItemWithNoData" dxfId="8"/>
          </x14:slicerStyleElements>
        </x14:slicerStyle>
        <x14:slicerStyle name="Monthly bank Reconciliation_2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7028215223097115"/>
          <c:y val="5.1967410323709537E-2"/>
          <c:w val="0.81860673665791772"/>
          <c:h val="0.84452209098862641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SYNTHESE!$B$7</c:f>
              <c:strCache>
                <c:ptCount val="1"/>
                <c:pt idx="0">
                  <c:v>MELANIE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  <a:effectLst/>
              <a:sp3d/>
            </c:spPr>
          </c:dPt>
          <c:cat>
            <c:strLit>
              <c:ptCount val="1"/>
              <c:pt idx="0">
                <c:v>TOTAL COMPTE</c:v>
              </c:pt>
            </c:strLit>
          </c:cat>
          <c:val>
            <c:numRef>
              <c:f>SYNTHESE!$C$7</c:f>
              <c:numCache>
                <c:formatCode>_("€"* #,##0.00_);_("€"* \(#,##0.00\);_("€"* "-"??_);_(@_)</c:formatCode>
                <c:ptCount val="1"/>
                <c:pt idx="0">
                  <c:v>3785.1050000000077</c:v>
                </c:pt>
              </c:numCache>
            </c:numRef>
          </c:val>
        </c:ser>
        <c:ser>
          <c:idx val="1"/>
          <c:order val="1"/>
          <c:tx>
            <c:strRef>
              <c:f>SYNTHESE!$B$6</c:f>
              <c:strCache>
                <c:ptCount val="1"/>
                <c:pt idx="0">
                  <c:v>GEOFFREY 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chemeClr val="accent2">
                  <a:lumMod val="75000"/>
                </a:schemeClr>
              </a:solidFill>
              <a:ln>
                <a:noFill/>
              </a:ln>
              <a:effectLst/>
              <a:sp3d/>
            </c:spPr>
          </c:dPt>
          <c:cat>
            <c:strLit>
              <c:ptCount val="1"/>
              <c:pt idx="0">
                <c:v>TOTAL COMPTE</c:v>
              </c:pt>
            </c:strLit>
          </c:cat>
          <c:val>
            <c:numRef>
              <c:f>SYNTHESE!$C$6</c:f>
              <c:numCache>
                <c:formatCode>_("€"* #,##0.00_);_("€"* \(#,##0.00\);_("€"* "-"??_);_(@_)</c:formatCode>
                <c:ptCount val="1"/>
                <c:pt idx="0">
                  <c:v>1526.2750000000074</c:v>
                </c:pt>
              </c:numCache>
            </c:numRef>
          </c:val>
        </c:ser>
        <c:ser>
          <c:idx val="2"/>
          <c:order val="2"/>
          <c:tx>
            <c:strRef>
              <c:f>SYNTHESE!$B$8</c:f>
              <c:strCache>
                <c:ptCount val="1"/>
                <c:pt idx="0">
                  <c:v>TRAVAUX</c:v>
                </c:pt>
              </c:strCache>
            </c:strRef>
          </c:tx>
          <c:spPr>
            <a:solidFill>
              <a:schemeClr val="accent4">
                <a:lumMod val="75000"/>
              </a:schemeClr>
            </a:solidFill>
            <a:ln>
              <a:noFill/>
            </a:ln>
            <a:effectLst/>
            <a:sp3d/>
          </c:spPr>
          <c:invertIfNegative val="0"/>
          <c:cat>
            <c:strLit>
              <c:ptCount val="1"/>
              <c:pt idx="0">
                <c:v>TOTAL COMPTE</c:v>
              </c:pt>
            </c:strLit>
          </c:cat>
          <c:val>
            <c:numRef>
              <c:f>SYNTHESE!$C$8</c:f>
              <c:numCache>
                <c:formatCode>_("€"* #,##0.00_);_("€"* \(#,##0.00\);_("€"* "-"??_);_(@_)</c:formatCode>
                <c:ptCount val="1"/>
                <c:pt idx="0">
                  <c:v>7807.6200000000026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shape val="box"/>
        <c:axId val="335402808"/>
        <c:axId val="335402024"/>
        <c:axId val="0"/>
      </c:bar3DChart>
      <c:catAx>
        <c:axId val="33540280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one"/>
        <c:crossAx val="335402024"/>
        <c:crosses val="autoZero"/>
        <c:auto val="1"/>
        <c:lblAlgn val="ctr"/>
        <c:lblOffset val="100"/>
        <c:noMultiLvlLbl val="0"/>
      </c:catAx>
      <c:valAx>
        <c:axId val="335402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54028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2">
                  <a:lumMod val="7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6">
                  <a:lumMod val="7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4">
                  <a:lumMod val="7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val>
            <c:numRef>
              <c:f>SYNTHESE!$D$6:$D$8</c:f>
              <c:numCache>
                <c:formatCode>0%</c:formatCode>
                <c:ptCount val="3"/>
                <c:pt idx="0">
                  <c:v>0.11634080341489483</c:v>
                </c:pt>
                <c:pt idx="1">
                  <c:v>0.28852084762558139</c:v>
                </c:pt>
                <c:pt idx="2">
                  <c:v>0.59513834895952378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252412</xdr:colOff>
      <xdr:row>3</xdr:row>
      <xdr:rowOff>381000</xdr:rowOff>
    </xdr:from>
    <xdr:to>
      <xdr:col>11</xdr:col>
      <xdr:colOff>252412</xdr:colOff>
      <xdr:row>14</xdr:row>
      <xdr:rowOff>104775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647700</xdr:colOff>
      <xdr:row>15</xdr:row>
      <xdr:rowOff>76200</xdr:rowOff>
    </xdr:from>
    <xdr:to>
      <xdr:col>7</xdr:col>
      <xdr:colOff>152400</xdr:colOff>
      <xdr:row>29</xdr:row>
      <xdr:rowOff>152400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486835</xdr:colOff>
      <xdr:row>0</xdr:row>
      <xdr:rowOff>126996</xdr:rowOff>
    </xdr:from>
    <xdr:to>
      <xdr:col>15</xdr:col>
      <xdr:colOff>944030</xdr:colOff>
      <xdr:row>2</xdr:row>
      <xdr:rowOff>27195</xdr:rowOff>
    </xdr:to>
    <xdr:sp macro="" textlink="">
      <xdr:nvSpPr>
        <xdr:cNvPr id="2" name="Illustration d’en-tête" descr="Tracés d’un arbre et d’une maison" title="Illustration Budget"/>
        <xdr:cNvSpPr>
          <a:spLocks noChangeAspect="1" noEditPoints="1"/>
        </xdr:cNvSpPr>
      </xdr:nvSpPr>
      <xdr:spPr bwMode="auto">
        <a:xfrm>
          <a:off x="5973235" y="126996"/>
          <a:ext cx="3781420" cy="281199"/>
        </a:xfrm>
        <a:custGeom>
          <a:avLst/>
          <a:gdLst>
            <a:gd name="T0" fmla="*/ 1465 w 1650"/>
            <a:gd name="T1" fmla="*/ 151 h 173"/>
            <a:gd name="T2" fmla="*/ 1448 w 1650"/>
            <a:gd name="T3" fmla="*/ 156 h 173"/>
            <a:gd name="T4" fmla="*/ 1454 w 1650"/>
            <a:gd name="T5" fmla="*/ 139 h 173"/>
            <a:gd name="T6" fmla="*/ 1424 w 1650"/>
            <a:gd name="T7" fmla="*/ 164 h 173"/>
            <a:gd name="T8" fmla="*/ 1422 w 1650"/>
            <a:gd name="T9" fmla="*/ 105 h 173"/>
            <a:gd name="T10" fmla="*/ 1348 w 1650"/>
            <a:gd name="T11" fmla="*/ 39 h 173"/>
            <a:gd name="T12" fmla="*/ 1200 w 1650"/>
            <a:gd name="T13" fmla="*/ 80 h 173"/>
            <a:gd name="T14" fmla="*/ 1175 w 1650"/>
            <a:gd name="T15" fmla="*/ 116 h 173"/>
            <a:gd name="T16" fmla="*/ 1188 w 1650"/>
            <a:gd name="T17" fmla="*/ 165 h 173"/>
            <a:gd name="T18" fmla="*/ 1127 w 1650"/>
            <a:gd name="T19" fmla="*/ 153 h 173"/>
            <a:gd name="T20" fmla="*/ 1126 w 1650"/>
            <a:gd name="T21" fmla="*/ 136 h 173"/>
            <a:gd name="T22" fmla="*/ 1128 w 1650"/>
            <a:gd name="T23" fmla="*/ 127 h 173"/>
            <a:gd name="T24" fmla="*/ 1123 w 1650"/>
            <a:gd name="T25" fmla="*/ 110 h 173"/>
            <a:gd name="T26" fmla="*/ 1108 w 1650"/>
            <a:gd name="T27" fmla="*/ 85 h 173"/>
            <a:gd name="T28" fmla="*/ 1110 w 1650"/>
            <a:gd name="T29" fmla="*/ 72 h 173"/>
            <a:gd name="T30" fmla="*/ 1092 w 1650"/>
            <a:gd name="T31" fmla="*/ 38 h 173"/>
            <a:gd name="T32" fmla="*/ 1085 w 1650"/>
            <a:gd name="T33" fmla="*/ 32 h 173"/>
            <a:gd name="T34" fmla="*/ 1078 w 1650"/>
            <a:gd name="T35" fmla="*/ 12 h 173"/>
            <a:gd name="T36" fmla="*/ 1071 w 1650"/>
            <a:gd name="T37" fmla="*/ 13 h 173"/>
            <a:gd name="T38" fmla="*/ 1057 w 1650"/>
            <a:gd name="T39" fmla="*/ 36 h 173"/>
            <a:gd name="T40" fmla="*/ 1058 w 1650"/>
            <a:gd name="T41" fmla="*/ 44 h 173"/>
            <a:gd name="T42" fmla="*/ 1040 w 1650"/>
            <a:gd name="T43" fmla="*/ 72 h 173"/>
            <a:gd name="T44" fmla="*/ 1041 w 1650"/>
            <a:gd name="T45" fmla="*/ 80 h 173"/>
            <a:gd name="T46" fmla="*/ 1036 w 1650"/>
            <a:gd name="T47" fmla="*/ 100 h 173"/>
            <a:gd name="T48" fmla="*/ 1031 w 1650"/>
            <a:gd name="T49" fmla="*/ 106 h 173"/>
            <a:gd name="T50" fmla="*/ 1028 w 1650"/>
            <a:gd name="T51" fmla="*/ 133 h 173"/>
            <a:gd name="T52" fmla="*/ 1022 w 1650"/>
            <a:gd name="T53" fmla="*/ 149 h 173"/>
            <a:gd name="T54" fmla="*/ 534 w 1650"/>
            <a:gd name="T55" fmla="*/ 125 h 173"/>
            <a:gd name="T56" fmla="*/ 467 w 1650"/>
            <a:gd name="T57" fmla="*/ 128 h 173"/>
            <a:gd name="T58" fmla="*/ 1042 w 1650"/>
            <a:gd name="T59" fmla="*/ 148 h 173"/>
            <a:gd name="T60" fmla="*/ 1034 w 1650"/>
            <a:gd name="T61" fmla="*/ 134 h 173"/>
            <a:gd name="T62" fmla="*/ 1038 w 1650"/>
            <a:gd name="T63" fmla="*/ 107 h 173"/>
            <a:gd name="T64" fmla="*/ 1043 w 1650"/>
            <a:gd name="T65" fmla="*/ 102 h 173"/>
            <a:gd name="T66" fmla="*/ 1050 w 1650"/>
            <a:gd name="T67" fmla="*/ 80 h 173"/>
            <a:gd name="T68" fmla="*/ 1048 w 1650"/>
            <a:gd name="T69" fmla="*/ 71 h 173"/>
            <a:gd name="T70" fmla="*/ 1065 w 1650"/>
            <a:gd name="T71" fmla="*/ 44 h 173"/>
            <a:gd name="T72" fmla="*/ 1065 w 1650"/>
            <a:gd name="T73" fmla="*/ 36 h 173"/>
            <a:gd name="T74" fmla="*/ 1078 w 1650"/>
            <a:gd name="T75" fmla="*/ 25 h 173"/>
            <a:gd name="T76" fmla="*/ 1084 w 1650"/>
            <a:gd name="T77" fmla="*/ 38 h 173"/>
            <a:gd name="T78" fmla="*/ 1104 w 1650"/>
            <a:gd name="T79" fmla="*/ 75 h 173"/>
            <a:gd name="T80" fmla="*/ 1103 w 1650"/>
            <a:gd name="T81" fmla="*/ 87 h 173"/>
            <a:gd name="T82" fmla="*/ 1114 w 1650"/>
            <a:gd name="T83" fmla="*/ 117 h 173"/>
            <a:gd name="T84" fmla="*/ 1122 w 1650"/>
            <a:gd name="T85" fmla="*/ 128 h 173"/>
            <a:gd name="T86" fmla="*/ 1124 w 1650"/>
            <a:gd name="T87" fmla="*/ 147 h 173"/>
            <a:gd name="T88" fmla="*/ 1129 w 1650"/>
            <a:gd name="T89" fmla="*/ 169 h 173"/>
            <a:gd name="T90" fmla="*/ 1197 w 1650"/>
            <a:gd name="T91" fmla="*/ 169 h 173"/>
            <a:gd name="T92" fmla="*/ 1186 w 1650"/>
            <a:gd name="T93" fmla="*/ 108 h 173"/>
            <a:gd name="T94" fmla="*/ 1274 w 1650"/>
            <a:gd name="T95" fmla="*/ 21 h 173"/>
            <a:gd name="T96" fmla="*/ 1403 w 1650"/>
            <a:gd name="T97" fmla="*/ 102 h 173"/>
            <a:gd name="T98" fmla="*/ 1388 w 1650"/>
            <a:gd name="T99" fmla="*/ 118 h 173"/>
            <a:gd name="T100" fmla="*/ 1319 w 1650"/>
            <a:gd name="T101" fmla="*/ 162 h 173"/>
            <a:gd name="T102" fmla="*/ 1264 w 1650"/>
            <a:gd name="T103" fmla="*/ 170 h 173"/>
            <a:gd name="T104" fmla="*/ 1398 w 1650"/>
            <a:gd name="T105" fmla="*/ 170 h 173"/>
            <a:gd name="T106" fmla="*/ 1436 w 1650"/>
            <a:gd name="T107" fmla="*/ 157 h 173"/>
            <a:gd name="T108" fmla="*/ 1443 w 1650"/>
            <a:gd name="T109" fmla="*/ 163 h 173"/>
            <a:gd name="T110" fmla="*/ 1456 w 1650"/>
            <a:gd name="T111" fmla="*/ 166 h 173"/>
            <a:gd name="T112" fmla="*/ 1045 w 1650"/>
            <a:gd name="T113" fmla="*/ 74 h 173"/>
            <a:gd name="T114" fmla="*/ 1084 w 1650"/>
            <a:gd name="T115" fmla="*/ 30 h 173"/>
            <a:gd name="T116" fmla="*/ 1123 w 1650"/>
            <a:gd name="T117" fmla="*/ 130 h 173"/>
            <a:gd name="T118" fmla="*/ 1314 w 1650"/>
            <a:gd name="T119" fmla="*/ 165 h 17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1650" h="173">
              <a:moveTo>
                <a:pt x="1535" y="157"/>
              </a:moveTo>
              <a:cubicBezTo>
                <a:pt x="1526" y="157"/>
                <a:pt x="1516" y="157"/>
                <a:pt x="1506" y="158"/>
              </a:cubicBezTo>
              <a:cubicBezTo>
                <a:pt x="1497" y="159"/>
                <a:pt x="1487" y="160"/>
                <a:pt x="1478" y="162"/>
              </a:cubicBezTo>
              <a:cubicBezTo>
                <a:pt x="1473" y="163"/>
                <a:pt x="1468" y="164"/>
                <a:pt x="1464" y="165"/>
              </a:cubicBezTo>
              <a:cubicBezTo>
                <a:pt x="1461" y="165"/>
                <a:pt x="1459" y="165"/>
                <a:pt x="1458" y="164"/>
              </a:cubicBezTo>
              <a:cubicBezTo>
                <a:pt x="1458" y="163"/>
                <a:pt x="1458" y="163"/>
                <a:pt x="1459" y="162"/>
              </a:cubicBezTo>
              <a:cubicBezTo>
                <a:pt x="1459" y="161"/>
                <a:pt x="1460" y="160"/>
                <a:pt x="1460" y="159"/>
              </a:cubicBezTo>
              <a:cubicBezTo>
                <a:pt x="1464" y="153"/>
                <a:pt x="1464" y="153"/>
                <a:pt x="1464" y="153"/>
              </a:cubicBezTo>
              <a:cubicBezTo>
                <a:pt x="1464" y="152"/>
                <a:pt x="1464" y="151"/>
                <a:pt x="1465" y="151"/>
              </a:cubicBezTo>
              <a:cubicBezTo>
                <a:pt x="1465" y="150"/>
                <a:pt x="1465" y="150"/>
                <a:pt x="1465" y="150"/>
              </a:cubicBezTo>
              <a:cubicBezTo>
                <a:pt x="1465" y="149"/>
                <a:pt x="1465" y="149"/>
                <a:pt x="1465" y="148"/>
              </a:cubicBezTo>
              <a:cubicBezTo>
                <a:pt x="1464" y="146"/>
                <a:pt x="1463" y="146"/>
                <a:pt x="1462" y="146"/>
              </a:cubicBezTo>
              <a:cubicBezTo>
                <a:pt x="1462" y="146"/>
                <a:pt x="1461" y="147"/>
                <a:pt x="1461" y="147"/>
              </a:cubicBezTo>
              <a:cubicBezTo>
                <a:pt x="1460" y="147"/>
                <a:pt x="1460" y="148"/>
                <a:pt x="1459" y="148"/>
              </a:cubicBezTo>
              <a:cubicBezTo>
                <a:pt x="1455" y="151"/>
                <a:pt x="1452" y="155"/>
                <a:pt x="1448" y="158"/>
              </a:cubicBezTo>
              <a:cubicBezTo>
                <a:pt x="1448" y="158"/>
                <a:pt x="1447" y="159"/>
                <a:pt x="1446" y="159"/>
              </a:cubicBezTo>
              <a:cubicBezTo>
                <a:pt x="1446" y="159"/>
                <a:pt x="1446" y="159"/>
                <a:pt x="1447" y="159"/>
              </a:cubicBezTo>
              <a:cubicBezTo>
                <a:pt x="1447" y="158"/>
                <a:pt x="1448" y="157"/>
                <a:pt x="1448" y="156"/>
              </a:cubicBezTo>
              <a:cubicBezTo>
                <a:pt x="1451" y="152"/>
                <a:pt x="1454" y="149"/>
                <a:pt x="1457" y="144"/>
              </a:cubicBezTo>
              <a:cubicBezTo>
                <a:pt x="1457" y="144"/>
                <a:pt x="1458" y="143"/>
                <a:pt x="1458" y="142"/>
              </a:cubicBezTo>
              <a:cubicBezTo>
                <a:pt x="1458" y="141"/>
                <a:pt x="1458" y="140"/>
                <a:pt x="1457" y="140"/>
              </a:cubicBezTo>
              <a:cubicBezTo>
                <a:pt x="1457" y="139"/>
                <a:pt x="1456" y="139"/>
                <a:pt x="1456" y="139"/>
              </a:cubicBezTo>
              <a:cubicBezTo>
                <a:pt x="1455" y="139"/>
                <a:pt x="1455" y="139"/>
                <a:pt x="1455" y="139"/>
              </a:cubicBezTo>
              <a:cubicBezTo>
                <a:pt x="1455" y="139"/>
                <a:pt x="1455" y="139"/>
                <a:pt x="1455" y="139"/>
              </a:cubicBezTo>
              <a:cubicBezTo>
                <a:pt x="1455" y="139"/>
                <a:pt x="1455" y="139"/>
                <a:pt x="1455" y="139"/>
              </a:cubicBezTo>
              <a:cubicBezTo>
                <a:pt x="1455" y="139"/>
                <a:pt x="1455" y="139"/>
                <a:pt x="1455" y="139"/>
              </a:cubicBezTo>
              <a:cubicBezTo>
                <a:pt x="1454" y="139"/>
                <a:pt x="1455" y="139"/>
                <a:pt x="1454" y="139"/>
              </a:cubicBezTo>
              <a:cubicBezTo>
                <a:pt x="1454" y="139"/>
                <a:pt x="1454" y="139"/>
                <a:pt x="1454" y="139"/>
              </a:cubicBezTo>
              <a:cubicBezTo>
                <a:pt x="1453" y="139"/>
                <a:pt x="1451" y="139"/>
                <a:pt x="1450" y="140"/>
              </a:cubicBezTo>
              <a:cubicBezTo>
                <a:pt x="1448" y="141"/>
                <a:pt x="1446" y="142"/>
                <a:pt x="1444" y="144"/>
              </a:cubicBezTo>
              <a:cubicBezTo>
                <a:pt x="1440" y="147"/>
                <a:pt x="1436" y="150"/>
                <a:pt x="1433" y="154"/>
              </a:cubicBezTo>
              <a:cubicBezTo>
                <a:pt x="1431" y="156"/>
                <a:pt x="1429" y="158"/>
                <a:pt x="1428" y="160"/>
              </a:cubicBezTo>
              <a:cubicBezTo>
                <a:pt x="1426" y="162"/>
                <a:pt x="1426" y="162"/>
                <a:pt x="1426" y="162"/>
              </a:cubicBezTo>
              <a:cubicBezTo>
                <a:pt x="1424" y="164"/>
                <a:pt x="1424" y="164"/>
                <a:pt x="1424" y="164"/>
              </a:cubicBezTo>
              <a:cubicBezTo>
                <a:pt x="1424" y="164"/>
                <a:pt x="1424" y="164"/>
                <a:pt x="1424" y="164"/>
              </a:cubicBezTo>
              <a:cubicBezTo>
                <a:pt x="1424" y="164"/>
                <a:pt x="1424" y="164"/>
                <a:pt x="1424" y="164"/>
              </a:cubicBezTo>
              <a:cubicBezTo>
                <a:pt x="1423" y="164"/>
                <a:pt x="1420" y="164"/>
                <a:pt x="1418" y="164"/>
              </a:cubicBezTo>
              <a:cubicBezTo>
                <a:pt x="1411" y="164"/>
                <a:pt x="1411" y="164"/>
                <a:pt x="1411" y="164"/>
              </a:cubicBezTo>
              <a:cubicBezTo>
                <a:pt x="1398" y="164"/>
                <a:pt x="1398" y="164"/>
                <a:pt x="1398" y="164"/>
              </a:cubicBezTo>
              <a:cubicBezTo>
                <a:pt x="1396" y="149"/>
                <a:pt x="1395" y="133"/>
                <a:pt x="1394" y="118"/>
              </a:cubicBezTo>
              <a:cubicBezTo>
                <a:pt x="1394" y="112"/>
                <a:pt x="1394" y="112"/>
                <a:pt x="1394" y="112"/>
              </a:cubicBezTo>
              <a:cubicBezTo>
                <a:pt x="1394" y="110"/>
                <a:pt x="1394" y="110"/>
                <a:pt x="1394" y="110"/>
              </a:cubicBezTo>
              <a:cubicBezTo>
                <a:pt x="1397" y="109"/>
                <a:pt x="1401" y="109"/>
                <a:pt x="1404" y="108"/>
              </a:cubicBezTo>
              <a:cubicBezTo>
                <a:pt x="1408" y="108"/>
                <a:pt x="1412" y="107"/>
                <a:pt x="1416" y="106"/>
              </a:cubicBezTo>
              <a:cubicBezTo>
                <a:pt x="1418" y="106"/>
                <a:pt x="1420" y="105"/>
                <a:pt x="1422" y="105"/>
              </a:cubicBezTo>
              <a:cubicBezTo>
                <a:pt x="1422" y="104"/>
                <a:pt x="1423" y="104"/>
                <a:pt x="1424" y="104"/>
              </a:cubicBezTo>
              <a:cubicBezTo>
                <a:pt x="1424" y="104"/>
                <a:pt x="1424" y="104"/>
                <a:pt x="1425" y="103"/>
              </a:cubicBezTo>
              <a:cubicBezTo>
                <a:pt x="1425" y="103"/>
                <a:pt x="1426" y="102"/>
                <a:pt x="1426" y="102"/>
              </a:cubicBezTo>
              <a:cubicBezTo>
                <a:pt x="1426" y="101"/>
                <a:pt x="1426" y="100"/>
                <a:pt x="1426" y="100"/>
              </a:cubicBezTo>
              <a:cubicBezTo>
                <a:pt x="1426" y="98"/>
                <a:pt x="1425" y="98"/>
                <a:pt x="1425" y="97"/>
              </a:cubicBezTo>
              <a:cubicBezTo>
                <a:pt x="1424" y="97"/>
                <a:pt x="1424" y="96"/>
                <a:pt x="1424" y="96"/>
              </a:cubicBezTo>
              <a:cubicBezTo>
                <a:pt x="1417" y="90"/>
                <a:pt x="1411" y="86"/>
                <a:pt x="1405" y="81"/>
              </a:cubicBezTo>
              <a:cubicBezTo>
                <a:pt x="1398" y="77"/>
                <a:pt x="1392" y="72"/>
                <a:pt x="1386" y="67"/>
              </a:cubicBezTo>
              <a:cubicBezTo>
                <a:pt x="1374" y="58"/>
                <a:pt x="1361" y="49"/>
                <a:pt x="1348" y="39"/>
              </a:cubicBezTo>
              <a:cubicBezTo>
                <a:pt x="1336" y="31"/>
                <a:pt x="1326" y="18"/>
                <a:pt x="1313" y="8"/>
              </a:cubicBezTo>
              <a:cubicBezTo>
                <a:pt x="1310" y="6"/>
                <a:pt x="1307" y="4"/>
                <a:pt x="1303" y="2"/>
              </a:cubicBezTo>
              <a:cubicBezTo>
                <a:pt x="1298" y="0"/>
                <a:pt x="1293" y="1"/>
                <a:pt x="1289" y="2"/>
              </a:cubicBezTo>
              <a:cubicBezTo>
                <a:pt x="1281" y="6"/>
                <a:pt x="1275" y="12"/>
                <a:pt x="1269" y="17"/>
              </a:cubicBezTo>
              <a:cubicBezTo>
                <a:pt x="1267" y="20"/>
                <a:pt x="1264" y="23"/>
                <a:pt x="1261" y="25"/>
              </a:cubicBezTo>
              <a:cubicBezTo>
                <a:pt x="1253" y="33"/>
                <a:pt x="1253" y="33"/>
                <a:pt x="1253" y="33"/>
              </a:cubicBezTo>
              <a:cubicBezTo>
                <a:pt x="1235" y="49"/>
                <a:pt x="1235" y="49"/>
                <a:pt x="1235" y="49"/>
              </a:cubicBezTo>
              <a:cubicBezTo>
                <a:pt x="1218" y="64"/>
                <a:pt x="1218" y="64"/>
                <a:pt x="1218" y="64"/>
              </a:cubicBezTo>
              <a:cubicBezTo>
                <a:pt x="1212" y="70"/>
                <a:pt x="1206" y="75"/>
                <a:pt x="1200" y="80"/>
              </a:cubicBezTo>
              <a:cubicBezTo>
                <a:pt x="1194" y="85"/>
                <a:pt x="1188" y="90"/>
                <a:pt x="1182" y="95"/>
              </a:cubicBezTo>
              <a:cubicBezTo>
                <a:pt x="1179" y="98"/>
                <a:pt x="1176" y="100"/>
                <a:pt x="1174" y="103"/>
              </a:cubicBezTo>
              <a:cubicBezTo>
                <a:pt x="1172" y="105"/>
                <a:pt x="1171" y="106"/>
                <a:pt x="1169" y="108"/>
              </a:cubicBezTo>
              <a:cubicBezTo>
                <a:pt x="1169" y="109"/>
                <a:pt x="1169" y="109"/>
                <a:pt x="1168" y="110"/>
              </a:cubicBezTo>
              <a:cubicBezTo>
                <a:pt x="1168" y="111"/>
                <a:pt x="1168" y="111"/>
                <a:pt x="1168" y="113"/>
              </a:cubicBezTo>
              <a:cubicBezTo>
                <a:pt x="1169" y="113"/>
                <a:pt x="1170" y="114"/>
                <a:pt x="1169" y="114"/>
              </a:cubicBezTo>
              <a:cubicBezTo>
                <a:pt x="1169" y="114"/>
                <a:pt x="1170" y="115"/>
                <a:pt x="1170" y="115"/>
              </a:cubicBezTo>
              <a:cubicBezTo>
                <a:pt x="1170" y="115"/>
                <a:pt x="1170" y="115"/>
                <a:pt x="1170" y="115"/>
              </a:cubicBezTo>
              <a:cubicBezTo>
                <a:pt x="1172" y="116"/>
                <a:pt x="1173" y="116"/>
                <a:pt x="1175" y="116"/>
              </a:cubicBezTo>
              <a:cubicBezTo>
                <a:pt x="1179" y="116"/>
                <a:pt x="1183" y="115"/>
                <a:pt x="1187" y="114"/>
              </a:cubicBezTo>
              <a:cubicBezTo>
                <a:pt x="1188" y="114"/>
                <a:pt x="1190" y="114"/>
                <a:pt x="1191" y="114"/>
              </a:cubicBezTo>
              <a:cubicBezTo>
                <a:pt x="1191" y="114"/>
                <a:pt x="1191" y="114"/>
                <a:pt x="1192" y="115"/>
              </a:cubicBezTo>
              <a:cubicBezTo>
                <a:pt x="1192" y="115"/>
                <a:pt x="1192" y="115"/>
                <a:pt x="1192" y="115"/>
              </a:cubicBezTo>
              <a:cubicBezTo>
                <a:pt x="1192" y="115"/>
                <a:pt x="1192" y="116"/>
                <a:pt x="1192" y="117"/>
              </a:cubicBezTo>
              <a:cubicBezTo>
                <a:pt x="1194" y="123"/>
                <a:pt x="1194" y="131"/>
                <a:pt x="1194" y="139"/>
              </a:cubicBezTo>
              <a:cubicBezTo>
                <a:pt x="1194" y="147"/>
                <a:pt x="1194" y="155"/>
                <a:pt x="1193" y="162"/>
              </a:cubicBezTo>
              <a:cubicBezTo>
                <a:pt x="1193" y="163"/>
                <a:pt x="1193" y="164"/>
                <a:pt x="1193" y="164"/>
              </a:cubicBezTo>
              <a:cubicBezTo>
                <a:pt x="1191" y="165"/>
                <a:pt x="1190" y="165"/>
                <a:pt x="1188" y="165"/>
              </a:cubicBezTo>
              <a:cubicBezTo>
                <a:pt x="1184" y="165"/>
                <a:pt x="1180" y="164"/>
                <a:pt x="1176" y="164"/>
              </a:cubicBezTo>
              <a:cubicBezTo>
                <a:pt x="1172" y="164"/>
                <a:pt x="1169" y="164"/>
                <a:pt x="1165" y="164"/>
              </a:cubicBezTo>
              <a:cubicBezTo>
                <a:pt x="1153" y="164"/>
                <a:pt x="1153" y="164"/>
                <a:pt x="1153" y="164"/>
              </a:cubicBezTo>
              <a:cubicBezTo>
                <a:pt x="1130" y="163"/>
                <a:pt x="1130" y="163"/>
                <a:pt x="1130" y="163"/>
              </a:cubicBezTo>
              <a:cubicBezTo>
                <a:pt x="1086" y="162"/>
                <a:pt x="1086" y="162"/>
                <a:pt x="1086" y="162"/>
              </a:cubicBezTo>
              <a:cubicBezTo>
                <a:pt x="1085" y="155"/>
                <a:pt x="1085" y="155"/>
                <a:pt x="1085" y="155"/>
              </a:cubicBezTo>
              <a:cubicBezTo>
                <a:pt x="1108" y="154"/>
                <a:pt x="1108" y="154"/>
                <a:pt x="1108" y="154"/>
              </a:cubicBezTo>
              <a:cubicBezTo>
                <a:pt x="1121" y="154"/>
                <a:pt x="1121" y="154"/>
                <a:pt x="1121" y="154"/>
              </a:cubicBezTo>
              <a:cubicBezTo>
                <a:pt x="1123" y="154"/>
                <a:pt x="1125" y="153"/>
                <a:pt x="1127" y="153"/>
              </a:cubicBezTo>
              <a:cubicBezTo>
                <a:pt x="1128" y="153"/>
                <a:pt x="1128" y="153"/>
                <a:pt x="1128" y="153"/>
              </a:cubicBezTo>
              <a:cubicBezTo>
                <a:pt x="1128" y="153"/>
                <a:pt x="1128" y="153"/>
                <a:pt x="1128" y="153"/>
              </a:cubicBezTo>
              <a:cubicBezTo>
                <a:pt x="1128" y="153"/>
                <a:pt x="1129" y="153"/>
                <a:pt x="1130" y="152"/>
              </a:cubicBezTo>
              <a:cubicBezTo>
                <a:pt x="1131" y="151"/>
                <a:pt x="1130" y="153"/>
                <a:pt x="1131" y="150"/>
              </a:cubicBezTo>
              <a:cubicBezTo>
                <a:pt x="1131" y="149"/>
                <a:pt x="1131" y="149"/>
                <a:pt x="1131" y="149"/>
              </a:cubicBezTo>
              <a:cubicBezTo>
                <a:pt x="1130" y="148"/>
                <a:pt x="1130" y="147"/>
                <a:pt x="1130" y="147"/>
              </a:cubicBezTo>
              <a:cubicBezTo>
                <a:pt x="1130" y="146"/>
                <a:pt x="1129" y="144"/>
                <a:pt x="1129" y="143"/>
              </a:cubicBezTo>
              <a:cubicBezTo>
                <a:pt x="1128" y="141"/>
                <a:pt x="1127" y="140"/>
                <a:pt x="1127" y="138"/>
              </a:cubicBezTo>
              <a:cubicBezTo>
                <a:pt x="1126" y="136"/>
                <a:pt x="1126" y="136"/>
                <a:pt x="1126" y="136"/>
              </a:cubicBezTo>
              <a:cubicBezTo>
                <a:pt x="1126" y="136"/>
                <a:pt x="1126" y="136"/>
                <a:pt x="1126" y="136"/>
              </a:cubicBezTo>
              <a:cubicBezTo>
                <a:pt x="1126" y="136"/>
                <a:pt x="1126" y="135"/>
                <a:pt x="1127" y="134"/>
              </a:cubicBezTo>
              <a:cubicBezTo>
                <a:pt x="1127" y="133"/>
                <a:pt x="1128" y="132"/>
                <a:pt x="1129" y="130"/>
              </a:cubicBezTo>
              <a:cubicBezTo>
                <a:pt x="1129" y="130"/>
                <a:pt x="1129" y="129"/>
                <a:pt x="1129" y="129"/>
              </a:cubicBezTo>
              <a:cubicBezTo>
                <a:pt x="1129" y="129"/>
                <a:pt x="1129" y="129"/>
                <a:pt x="1129" y="129"/>
              </a:cubicBezTo>
              <a:cubicBezTo>
                <a:pt x="1128" y="128"/>
                <a:pt x="1129" y="128"/>
                <a:pt x="1129" y="128"/>
              </a:cubicBezTo>
              <a:cubicBezTo>
                <a:pt x="1128" y="128"/>
                <a:pt x="1128" y="128"/>
                <a:pt x="1128" y="128"/>
              </a:cubicBezTo>
              <a:cubicBezTo>
                <a:pt x="1128" y="128"/>
                <a:pt x="1128" y="128"/>
                <a:pt x="1128" y="128"/>
              </a:cubicBezTo>
              <a:cubicBezTo>
                <a:pt x="1128" y="127"/>
                <a:pt x="1128" y="127"/>
                <a:pt x="1128" y="127"/>
              </a:cubicBezTo>
              <a:cubicBezTo>
                <a:pt x="1128" y="126"/>
                <a:pt x="1127" y="126"/>
                <a:pt x="1127" y="125"/>
              </a:cubicBezTo>
              <a:cubicBezTo>
                <a:pt x="1125" y="123"/>
                <a:pt x="1125" y="123"/>
                <a:pt x="1125" y="123"/>
              </a:cubicBezTo>
              <a:cubicBezTo>
                <a:pt x="1125" y="122"/>
                <a:pt x="1125" y="122"/>
                <a:pt x="1125" y="121"/>
              </a:cubicBezTo>
              <a:cubicBezTo>
                <a:pt x="1124" y="121"/>
                <a:pt x="1125" y="121"/>
                <a:pt x="1124" y="120"/>
              </a:cubicBezTo>
              <a:cubicBezTo>
                <a:pt x="1123" y="118"/>
                <a:pt x="1122" y="117"/>
                <a:pt x="1121" y="117"/>
              </a:cubicBezTo>
              <a:cubicBezTo>
                <a:pt x="1121" y="116"/>
                <a:pt x="1121" y="116"/>
                <a:pt x="1120" y="116"/>
              </a:cubicBezTo>
              <a:cubicBezTo>
                <a:pt x="1121" y="116"/>
                <a:pt x="1121" y="116"/>
                <a:pt x="1121" y="115"/>
              </a:cubicBezTo>
              <a:cubicBezTo>
                <a:pt x="1122" y="114"/>
                <a:pt x="1122" y="114"/>
                <a:pt x="1123" y="111"/>
              </a:cubicBezTo>
              <a:cubicBezTo>
                <a:pt x="1123" y="111"/>
                <a:pt x="1123" y="110"/>
                <a:pt x="1123" y="110"/>
              </a:cubicBezTo>
              <a:cubicBezTo>
                <a:pt x="1123" y="110"/>
                <a:pt x="1123" y="110"/>
                <a:pt x="1123" y="110"/>
              </a:cubicBezTo>
              <a:cubicBezTo>
                <a:pt x="1123" y="109"/>
                <a:pt x="1123" y="109"/>
                <a:pt x="1123" y="109"/>
              </a:cubicBezTo>
              <a:cubicBezTo>
                <a:pt x="1123" y="109"/>
                <a:pt x="1123" y="109"/>
                <a:pt x="1123" y="109"/>
              </a:cubicBezTo>
              <a:cubicBezTo>
                <a:pt x="1123" y="108"/>
                <a:pt x="1123" y="108"/>
                <a:pt x="1123" y="108"/>
              </a:cubicBezTo>
              <a:cubicBezTo>
                <a:pt x="1122" y="108"/>
                <a:pt x="1122" y="107"/>
                <a:pt x="1122" y="106"/>
              </a:cubicBezTo>
              <a:cubicBezTo>
                <a:pt x="1121" y="105"/>
                <a:pt x="1121" y="104"/>
                <a:pt x="1120" y="103"/>
              </a:cubicBezTo>
              <a:cubicBezTo>
                <a:pt x="1119" y="101"/>
                <a:pt x="1118" y="100"/>
                <a:pt x="1117" y="98"/>
              </a:cubicBezTo>
              <a:cubicBezTo>
                <a:pt x="1114" y="94"/>
                <a:pt x="1112" y="91"/>
                <a:pt x="1110" y="87"/>
              </a:cubicBezTo>
              <a:cubicBezTo>
                <a:pt x="1109" y="86"/>
                <a:pt x="1109" y="86"/>
                <a:pt x="1108" y="85"/>
              </a:cubicBezTo>
              <a:cubicBezTo>
                <a:pt x="1108" y="84"/>
                <a:pt x="1108" y="84"/>
                <a:pt x="1108" y="84"/>
              </a:cubicBezTo>
              <a:cubicBezTo>
                <a:pt x="1108" y="84"/>
                <a:pt x="1108" y="84"/>
                <a:pt x="1108" y="83"/>
              </a:cubicBezTo>
              <a:cubicBezTo>
                <a:pt x="1108" y="82"/>
                <a:pt x="1110" y="81"/>
                <a:pt x="1110" y="77"/>
              </a:cubicBezTo>
              <a:cubicBezTo>
                <a:pt x="1111" y="77"/>
                <a:pt x="1111" y="76"/>
                <a:pt x="1111" y="76"/>
              </a:cubicBezTo>
              <a:cubicBezTo>
                <a:pt x="1111" y="76"/>
                <a:pt x="1110" y="75"/>
                <a:pt x="1110" y="74"/>
              </a:cubicBezTo>
              <a:cubicBezTo>
                <a:pt x="1110" y="74"/>
                <a:pt x="1110" y="74"/>
                <a:pt x="1110" y="74"/>
              </a:cubicBezTo>
              <a:cubicBezTo>
                <a:pt x="1110" y="74"/>
                <a:pt x="1110" y="74"/>
                <a:pt x="1110" y="74"/>
              </a:cubicBezTo>
              <a:cubicBezTo>
                <a:pt x="1110" y="73"/>
                <a:pt x="1110" y="73"/>
                <a:pt x="1110" y="73"/>
              </a:cubicBezTo>
              <a:cubicBezTo>
                <a:pt x="1110" y="72"/>
                <a:pt x="1110" y="72"/>
                <a:pt x="1110" y="72"/>
              </a:cubicBezTo>
              <a:cubicBezTo>
                <a:pt x="1109" y="71"/>
                <a:pt x="1108" y="70"/>
                <a:pt x="1108" y="69"/>
              </a:cubicBezTo>
              <a:cubicBezTo>
                <a:pt x="1106" y="67"/>
                <a:pt x="1105" y="66"/>
                <a:pt x="1104" y="64"/>
              </a:cubicBezTo>
              <a:cubicBezTo>
                <a:pt x="1103" y="62"/>
                <a:pt x="1101" y="61"/>
                <a:pt x="1101" y="59"/>
              </a:cubicBezTo>
              <a:cubicBezTo>
                <a:pt x="1099" y="56"/>
                <a:pt x="1097" y="55"/>
                <a:pt x="1096" y="53"/>
              </a:cubicBezTo>
              <a:cubicBezTo>
                <a:pt x="1094" y="52"/>
                <a:pt x="1092" y="51"/>
                <a:pt x="1092" y="50"/>
              </a:cubicBezTo>
              <a:cubicBezTo>
                <a:pt x="1091" y="49"/>
                <a:pt x="1090" y="46"/>
                <a:pt x="1090" y="45"/>
              </a:cubicBezTo>
              <a:cubicBezTo>
                <a:pt x="1090" y="44"/>
                <a:pt x="1090" y="43"/>
                <a:pt x="1090" y="42"/>
              </a:cubicBezTo>
              <a:cubicBezTo>
                <a:pt x="1090" y="42"/>
                <a:pt x="1090" y="42"/>
                <a:pt x="1090" y="42"/>
              </a:cubicBezTo>
              <a:cubicBezTo>
                <a:pt x="1091" y="42"/>
                <a:pt x="1092" y="40"/>
                <a:pt x="1092" y="38"/>
              </a:cubicBezTo>
              <a:cubicBezTo>
                <a:pt x="1092" y="38"/>
                <a:pt x="1092" y="37"/>
                <a:pt x="1091" y="37"/>
              </a:cubicBezTo>
              <a:cubicBezTo>
                <a:pt x="1091" y="37"/>
                <a:pt x="1091" y="37"/>
                <a:pt x="1091" y="37"/>
              </a:cubicBezTo>
              <a:cubicBezTo>
                <a:pt x="1091" y="36"/>
                <a:pt x="1091" y="36"/>
                <a:pt x="1090" y="36"/>
              </a:cubicBezTo>
              <a:cubicBezTo>
                <a:pt x="1088" y="34"/>
                <a:pt x="1088" y="34"/>
                <a:pt x="1088" y="34"/>
              </a:cubicBezTo>
              <a:cubicBezTo>
                <a:pt x="1087" y="33"/>
                <a:pt x="1086" y="33"/>
                <a:pt x="1086" y="32"/>
              </a:cubicBezTo>
              <a:cubicBezTo>
                <a:pt x="1085" y="32"/>
                <a:pt x="1085" y="32"/>
                <a:pt x="1085" y="32"/>
              </a:cubicBezTo>
              <a:cubicBezTo>
                <a:pt x="1085" y="32"/>
                <a:pt x="1085" y="32"/>
                <a:pt x="1085" y="32"/>
              </a:cubicBezTo>
              <a:cubicBezTo>
                <a:pt x="1085" y="32"/>
                <a:pt x="1085" y="32"/>
                <a:pt x="1085" y="32"/>
              </a:cubicBezTo>
              <a:cubicBezTo>
                <a:pt x="1085" y="32"/>
                <a:pt x="1085" y="32"/>
                <a:pt x="1085" y="32"/>
              </a:cubicBezTo>
              <a:cubicBezTo>
                <a:pt x="1085" y="31"/>
                <a:pt x="1085" y="31"/>
                <a:pt x="1085" y="31"/>
              </a:cubicBezTo>
              <a:cubicBezTo>
                <a:pt x="1085" y="30"/>
                <a:pt x="1085" y="30"/>
                <a:pt x="1085" y="29"/>
              </a:cubicBezTo>
              <a:cubicBezTo>
                <a:pt x="1085" y="29"/>
                <a:pt x="1085" y="29"/>
                <a:pt x="1086" y="28"/>
              </a:cubicBezTo>
              <a:cubicBezTo>
                <a:pt x="1086" y="28"/>
                <a:pt x="1086" y="26"/>
                <a:pt x="1086" y="25"/>
              </a:cubicBezTo>
              <a:cubicBezTo>
                <a:pt x="1086" y="25"/>
                <a:pt x="1086" y="24"/>
                <a:pt x="1085" y="24"/>
              </a:cubicBezTo>
              <a:cubicBezTo>
                <a:pt x="1084" y="22"/>
                <a:pt x="1083" y="22"/>
                <a:pt x="1083" y="21"/>
              </a:cubicBezTo>
              <a:cubicBezTo>
                <a:pt x="1083" y="21"/>
                <a:pt x="1082" y="20"/>
                <a:pt x="1082" y="19"/>
              </a:cubicBezTo>
              <a:cubicBezTo>
                <a:pt x="1081" y="17"/>
                <a:pt x="1080" y="15"/>
                <a:pt x="1078" y="13"/>
              </a:cubicBezTo>
              <a:cubicBezTo>
                <a:pt x="1078" y="12"/>
                <a:pt x="1078" y="12"/>
                <a:pt x="1078" y="12"/>
              </a:cubicBezTo>
              <a:cubicBezTo>
                <a:pt x="1077" y="12"/>
                <a:pt x="1077" y="12"/>
                <a:pt x="1077" y="12"/>
              </a:cubicBezTo>
              <a:cubicBezTo>
                <a:pt x="1077" y="12"/>
                <a:pt x="1077" y="12"/>
                <a:pt x="1077" y="12"/>
              </a:cubicBezTo>
              <a:cubicBezTo>
                <a:pt x="1077" y="11"/>
                <a:pt x="1077" y="11"/>
                <a:pt x="1077" y="11"/>
              </a:cubicBezTo>
              <a:cubicBezTo>
                <a:pt x="1077" y="11"/>
                <a:pt x="1077" y="11"/>
                <a:pt x="1077" y="11"/>
              </a:cubicBezTo>
              <a:cubicBezTo>
                <a:pt x="1076" y="11"/>
                <a:pt x="1075" y="10"/>
                <a:pt x="1076" y="10"/>
              </a:cubicBezTo>
              <a:cubicBezTo>
                <a:pt x="1076" y="11"/>
                <a:pt x="1074" y="10"/>
                <a:pt x="1074" y="10"/>
              </a:cubicBezTo>
              <a:cubicBezTo>
                <a:pt x="1074" y="10"/>
                <a:pt x="1073" y="11"/>
                <a:pt x="1073" y="11"/>
              </a:cubicBezTo>
              <a:cubicBezTo>
                <a:pt x="1073" y="11"/>
                <a:pt x="1072" y="11"/>
                <a:pt x="1072" y="12"/>
              </a:cubicBezTo>
              <a:cubicBezTo>
                <a:pt x="1072" y="12"/>
                <a:pt x="1071" y="12"/>
                <a:pt x="1071" y="13"/>
              </a:cubicBezTo>
              <a:cubicBezTo>
                <a:pt x="1071" y="14"/>
                <a:pt x="1070" y="15"/>
                <a:pt x="1069" y="16"/>
              </a:cubicBezTo>
              <a:cubicBezTo>
                <a:pt x="1068" y="17"/>
                <a:pt x="1067" y="19"/>
                <a:pt x="1066" y="21"/>
              </a:cubicBezTo>
              <a:cubicBezTo>
                <a:pt x="1065" y="24"/>
                <a:pt x="1065" y="24"/>
                <a:pt x="1065" y="24"/>
              </a:cubicBezTo>
              <a:cubicBezTo>
                <a:pt x="1064" y="26"/>
                <a:pt x="1064" y="26"/>
                <a:pt x="1064" y="26"/>
              </a:cubicBezTo>
              <a:cubicBezTo>
                <a:pt x="1064" y="26"/>
                <a:pt x="1064" y="26"/>
                <a:pt x="1064" y="27"/>
              </a:cubicBezTo>
              <a:cubicBezTo>
                <a:pt x="1063" y="28"/>
                <a:pt x="1061" y="30"/>
                <a:pt x="1060" y="32"/>
              </a:cubicBezTo>
              <a:cubicBezTo>
                <a:pt x="1059" y="33"/>
                <a:pt x="1059" y="34"/>
                <a:pt x="1058" y="35"/>
              </a:cubicBezTo>
              <a:cubicBezTo>
                <a:pt x="1057" y="36"/>
                <a:pt x="1057" y="36"/>
                <a:pt x="1057" y="36"/>
              </a:cubicBezTo>
              <a:cubicBezTo>
                <a:pt x="1057" y="36"/>
                <a:pt x="1057" y="36"/>
                <a:pt x="1057" y="36"/>
              </a:cubicBezTo>
              <a:cubicBezTo>
                <a:pt x="1057" y="36"/>
                <a:pt x="1057" y="36"/>
                <a:pt x="1057" y="36"/>
              </a:cubicBezTo>
              <a:cubicBezTo>
                <a:pt x="1057" y="37"/>
                <a:pt x="1057" y="38"/>
                <a:pt x="1057" y="39"/>
              </a:cubicBezTo>
              <a:cubicBezTo>
                <a:pt x="1057" y="39"/>
                <a:pt x="1058" y="39"/>
                <a:pt x="1058" y="40"/>
              </a:cubicBezTo>
              <a:cubicBezTo>
                <a:pt x="1058" y="40"/>
                <a:pt x="1058" y="40"/>
                <a:pt x="1058" y="40"/>
              </a:cubicBezTo>
              <a:cubicBezTo>
                <a:pt x="1059" y="40"/>
                <a:pt x="1059" y="40"/>
                <a:pt x="1059" y="40"/>
              </a:cubicBezTo>
              <a:cubicBezTo>
                <a:pt x="1059" y="40"/>
                <a:pt x="1059" y="41"/>
                <a:pt x="1060" y="41"/>
              </a:cubicBezTo>
              <a:cubicBezTo>
                <a:pt x="1059" y="42"/>
                <a:pt x="1059" y="42"/>
                <a:pt x="1059" y="42"/>
              </a:cubicBezTo>
              <a:cubicBezTo>
                <a:pt x="1059" y="43"/>
                <a:pt x="1059" y="43"/>
                <a:pt x="1059" y="43"/>
              </a:cubicBezTo>
              <a:cubicBezTo>
                <a:pt x="1058" y="44"/>
                <a:pt x="1058" y="44"/>
                <a:pt x="1058" y="44"/>
              </a:cubicBezTo>
              <a:cubicBezTo>
                <a:pt x="1058" y="44"/>
                <a:pt x="1057" y="45"/>
                <a:pt x="1057" y="46"/>
              </a:cubicBezTo>
              <a:cubicBezTo>
                <a:pt x="1056" y="47"/>
                <a:pt x="1055" y="47"/>
                <a:pt x="1054" y="49"/>
              </a:cubicBezTo>
              <a:cubicBezTo>
                <a:pt x="1052" y="52"/>
                <a:pt x="1052" y="52"/>
                <a:pt x="1052" y="52"/>
              </a:cubicBezTo>
              <a:cubicBezTo>
                <a:pt x="1051" y="55"/>
                <a:pt x="1048" y="59"/>
                <a:pt x="1045" y="62"/>
              </a:cubicBezTo>
              <a:cubicBezTo>
                <a:pt x="1044" y="64"/>
                <a:pt x="1043" y="66"/>
                <a:pt x="1042" y="68"/>
              </a:cubicBezTo>
              <a:cubicBezTo>
                <a:pt x="1041" y="69"/>
                <a:pt x="1041" y="70"/>
                <a:pt x="1040" y="71"/>
              </a:cubicBezTo>
              <a:cubicBezTo>
                <a:pt x="1040" y="72"/>
                <a:pt x="1040" y="72"/>
                <a:pt x="1040" y="72"/>
              </a:cubicBezTo>
              <a:cubicBezTo>
                <a:pt x="1040" y="72"/>
                <a:pt x="1040" y="72"/>
                <a:pt x="1040" y="72"/>
              </a:cubicBezTo>
              <a:cubicBezTo>
                <a:pt x="1040" y="72"/>
                <a:pt x="1040" y="72"/>
                <a:pt x="1040" y="72"/>
              </a:cubicBezTo>
              <a:cubicBezTo>
                <a:pt x="1040" y="70"/>
                <a:pt x="1039" y="74"/>
                <a:pt x="1041" y="76"/>
              </a:cubicBezTo>
              <a:cubicBezTo>
                <a:pt x="1042" y="76"/>
                <a:pt x="1042" y="76"/>
                <a:pt x="1042" y="76"/>
              </a:cubicBezTo>
              <a:cubicBezTo>
                <a:pt x="1043" y="76"/>
                <a:pt x="1043" y="76"/>
                <a:pt x="1043" y="76"/>
              </a:cubicBezTo>
              <a:cubicBezTo>
                <a:pt x="1044" y="76"/>
                <a:pt x="1044" y="76"/>
                <a:pt x="1044" y="76"/>
              </a:cubicBezTo>
              <a:cubicBezTo>
                <a:pt x="1044" y="77"/>
                <a:pt x="1044" y="78"/>
                <a:pt x="1044" y="78"/>
              </a:cubicBezTo>
              <a:cubicBezTo>
                <a:pt x="1044" y="78"/>
                <a:pt x="1044" y="78"/>
                <a:pt x="1044" y="78"/>
              </a:cubicBezTo>
              <a:cubicBezTo>
                <a:pt x="1043" y="78"/>
                <a:pt x="1043" y="78"/>
                <a:pt x="1042" y="79"/>
              </a:cubicBezTo>
              <a:cubicBezTo>
                <a:pt x="1042" y="79"/>
                <a:pt x="1042" y="79"/>
                <a:pt x="1042" y="79"/>
              </a:cubicBezTo>
              <a:cubicBezTo>
                <a:pt x="1042" y="79"/>
                <a:pt x="1041" y="80"/>
                <a:pt x="1041" y="80"/>
              </a:cubicBezTo>
              <a:cubicBezTo>
                <a:pt x="1041" y="80"/>
                <a:pt x="1041" y="80"/>
                <a:pt x="1041" y="80"/>
              </a:cubicBezTo>
              <a:cubicBezTo>
                <a:pt x="1041" y="81"/>
                <a:pt x="1041" y="81"/>
                <a:pt x="1041" y="81"/>
              </a:cubicBezTo>
              <a:cubicBezTo>
                <a:pt x="1041" y="81"/>
                <a:pt x="1041" y="81"/>
                <a:pt x="1041" y="81"/>
              </a:cubicBezTo>
              <a:cubicBezTo>
                <a:pt x="1040" y="82"/>
                <a:pt x="1040" y="82"/>
                <a:pt x="1040" y="82"/>
              </a:cubicBezTo>
              <a:cubicBezTo>
                <a:pt x="1040" y="84"/>
                <a:pt x="1039" y="87"/>
                <a:pt x="1038" y="89"/>
              </a:cubicBezTo>
              <a:cubicBezTo>
                <a:pt x="1038" y="91"/>
                <a:pt x="1038" y="94"/>
                <a:pt x="1038" y="96"/>
              </a:cubicBezTo>
              <a:cubicBezTo>
                <a:pt x="1038" y="97"/>
                <a:pt x="1038" y="98"/>
                <a:pt x="1038" y="98"/>
              </a:cubicBezTo>
              <a:cubicBezTo>
                <a:pt x="1038" y="99"/>
                <a:pt x="1037" y="99"/>
                <a:pt x="1037" y="99"/>
              </a:cubicBezTo>
              <a:cubicBezTo>
                <a:pt x="1036" y="100"/>
                <a:pt x="1036" y="100"/>
                <a:pt x="1036" y="100"/>
              </a:cubicBezTo>
              <a:cubicBezTo>
                <a:pt x="1036" y="100"/>
                <a:pt x="1035" y="100"/>
                <a:pt x="1034" y="101"/>
              </a:cubicBezTo>
              <a:cubicBezTo>
                <a:pt x="1034" y="101"/>
                <a:pt x="1034" y="101"/>
                <a:pt x="1034" y="101"/>
              </a:cubicBezTo>
              <a:cubicBezTo>
                <a:pt x="1034" y="101"/>
                <a:pt x="1033" y="102"/>
                <a:pt x="1033" y="102"/>
              </a:cubicBezTo>
              <a:cubicBezTo>
                <a:pt x="1033" y="102"/>
                <a:pt x="1033" y="102"/>
                <a:pt x="1033" y="102"/>
              </a:cubicBezTo>
              <a:cubicBezTo>
                <a:pt x="1033" y="102"/>
                <a:pt x="1033" y="103"/>
                <a:pt x="1033" y="103"/>
              </a:cubicBezTo>
              <a:cubicBezTo>
                <a:pt x="1033" y="103"/>
                <a:pt x="1033" y="103"/>
                <a:pt x="1033" y="103"/>
              </a:cubicBezTo>
              <a:cubicBezTo>
                <a:pt x="1033" y="104"/>
                <a:pt x="1033" y="104"/>
                <a:pt x="1033" y="104"/>
              </a:cubicBezTo>
              <a:cubicBezTo>
                <a:pt x="1032" y="105"/>
                <a:pt x="1032" y="105"/>
                <a:pt x="1032" y="105"/>
              </a:cubicBezTo>
              <a:cubicBezTo>
                <a:pt x="1032" y="105"/>
                <a:pt x="1032" y="106"/>
                <a:pt x="1031" y="106"/>
              </a:cubicBezTo>
              <a:cubicBezTo>
                <a:pt x="1030" y="107"/>
                <a:pt x="1029" y="108"/>
                <a:pt x="1028" y="110"/>
              </a:cubicBezTo>
              <a:cubicBezTo>
                <a:pt x="1028" y="113"/>
                <a:pt x="1028" y="114"/>
                <a:pt x="1029" y="115"/>
              </a:cubicBezTo>
              <a:cubicBezTo>
                <a:pt x="1029" y="116"/>
                <a:pt x="1029" y="116"/>
                <a:pt x="1029" y="116"/>
              </a:cubicBezTo>
              <a:cubicBezTo>
                <a:pt x="1029" y="116"/>
                <a:pt x="1029" y="116"/>
                <a:pt x="1029" y="116"/>
              </a:cubicBezTo>
              <a:cubicBezTo>
                <a:pt x="1027" y="123"/>
                <a:pt x="1027" y="123"/>
                <a:pt x="1027" y="123"/>
              </a:cubicBezTo>
              <a:cubicBezTo>
                <a:pt x="1026" y="124"/>
                <a:pt x="1026" y="126"/>
                <a:pt x="1027" y="127"/>
              </a:cubicBezTo>
              <a:cubicBezTo>
                <a:pt x="1027" y="129"/>
                <a:pt x="1028" y="130"/>
                <a:pt x="1028" y="131"/>
              </a:cubicBezTo>
              <a:cubicBezTo>
                <a:pt x="1028" y="132"/>
                <a:pt x="1028" y="132"/>
                <a:pt x="1028" y="132"/>
              </a:cubicBezTo>
              <a:cubicBezTo>
                <a:pt x="1028" y="133"/>
                <a:pt x="1028" y="133"/>
                <a:pt x="1028" y="133"/>
              </a:cubicBezTo>
              <a:cubicBezTo>
                <a:pt x="1028" y="133"/>
                <a:pt x="1028" y="133"/>
                <a:pt x="1028" y="133"/>
              </a:cubicBezTo>
              <a:cubicBezTo>
                <a:pt x="1028" y="133"/>
                <a:pt x="1028" y="133"/>
                <a:pt x="1027" y="134"/>
              </a:cubicBezTo>
              <a:cubicBezTo>
                <a:pt x="1025" y="136"/>
                <a:pt x="1025" y="136"/>
                <a:pt x="1025" y="136"/>
              </a:cubicBezTo>
              <a:cubicBezTo>
                <a:pt x="1025" y="137"/>
                <a:pt x="1024" y="137"/>
                <a:pt x="1024" y="138"/>
              </a:cubicBezTo>
              <a:cubicBezTo>
                <a:pt x="1024" y="138"/>
                <a:pt x="1023" y="139"/>
                <a:pt x="1023" y="140"/>
              </a:cubicBezTo>
              <a:cubicBezTo>
                <a:pt x="1022" y="142"/>
                <a:pt x="1022" y="145"/>
                <a:pt x="1022" y="147"/>
              </a:cubicBezTo>
              <a:cubicBezTo>
                <a:pt x="1022" y="148"/>
                <a:pt x="1022" y="148"/>
                <a:pt x="1022" y="148"/>
              </a:cubicBezTo>
              <a:cubicBezTo>
                <a:pt x="1022" y="149"/>
                <a:pt x="1022" y="149"/>
                <a:pt x="1022" y="149"/>
              </a:cubicBezTo>
              <a:cubicBezTo>
                <a:pt x="1022" y="149"/>
                <a:pt x="1022" y="149"/>
                <a:pt x="1022" y="149"/>
              </a:cubicBezTo>
              <a:cubicBezTo>
                <a:pt x="1021" y="150"/>
                <a:pt x="1023" y="152"/>
                <a:pt x="1023" y="152"/>
              </a:cubicBezTo>
              <a:cubicBezTo>
                <a:pt x="1023" y="152"/>
                <a:pt x="1024" y="152"/>
                <a:pt x="1024" y="152"/>
              </a:cubicBezTo>
              <a:cubicBezTo>
                <a:pt x="1024" y="153"/>
                <a:pt x="1025" y="153"/>
                <a:pt x="1025" y="153"/>
              </a:cubicBezTo>
              <a:cubicBezTo>
                <a:pt x="1026" y="153"/>
                <a:pt x="1027" y="153"/>
                <a:pt x="1028" y="153"/>
              </a:cubicBezTo>
              <a:cubicBezTo>
                <a:pt x="1033" y="153"/>
                <a:pt x="1037" y="154"/>
                <a:pt x="1041" y="154"/>
              </a:cubicBezTo>
              <a:cubicBezTo>
                <a:pt x="1064" y="155"/>
                <a:pt x="1064" y="155"/>
                <a:pt x="1064" y="155"/>
              </a:cubicBezTo>
              <a:cubicBezTo>
                <a:pt x="1064" y="162"/>
                <a:pt x="1064" y="162"/>
                <a:pt x="1064" y="162"/>
              </a:cubicBezTo>
              <a:cubicBezTo>
                <a:pt x="800" y="150"/>
                <a:pt x="800" y="150"/>
                <a:pt x="800" y="150"/>
              </a:cubicBezTo>
              <a:cubicBezTo>
                <a:pt x="711" y="146"/>
                <a:pt x="623" y="131"/>
                <a:pt x="534" y="125"/>
              </a:cubicBezTo>
              <a:cubicBezTo>
                <a:pt x="511" y="123"/>
                <a:pt x="489" y="123"/>
                <a:pt x="467" y="122"/>
              </a:cubicBezTo>
              <a:cubicBezTo>
                <a:pt x="445" y="121"/>
                <a:pt x="422" y="121"/>
                <a:pt x="400" y="120"/>
              </a:cubicBezTo>
              <a:cubicBezTo>
                <a:pt x="355" y="119"/>
                <a:pt x="311" y="119"/>
                <a:pt x="266" y="119"/>
              </a:cubicBezTo>
              <a:cubicBezTo>
                <a:pt x="222" y="120"/>
                <a:pt x="177" y="121"/>
                <a:pt x="133" y="126"/>
              </a:cubicBezTo>
              <a:cubicBezTo>
                <a:pt x="88" y="130"/>
                <a:pt x="44" y="136"/>
                <a:pt x="0" y="142"/>
              </a:cubicBezTo>
              <a:cubicBezTo>
                <a:pt x="44" y="136"/>
                <a:pt x="88" y="131"/>
                <a:pt x="133" y="127"/>
              </a:cubicBezTo>
              <a:cubicBezTo>
                <a:pt x="177" y="124"/>
                <a:pt x="222" y="122"/>
                <a:pt x="266" y="123"/>
              </a:cubicBezTo>
              <a:cubicBezTo>
                <a:pt x="311" y="123"/>
                <a:pt x="355" y="124"/>
                <a:pt x="400" y="125"/>
              </a:cubicBezTo>
              <a:cubicBezTo>
                <a:pt x="467" y="128"/>
                <a:pt x="467" y="128"/>
                <a:pt x="467" y="128"/>
              </a:cubicBezTo>
              <a:cubicBezTo>
                <a:pt x="489" y="129"/>
                <a:pt x="511" y="129"/>
                <a:pt x="533" y="131"/>
              </a:cubicBezTo>
              <a:cubicBezTo>
                <a:pt x="622" y="137"/>
                <a:pt x="710" y="152"/>
                <a:pt x="799" y="156"/>
              </a:cubicBezTo>
              <a:cubicBezTo>
                <a:pt x="1067" y="168"/>
                <a:pt x="1067" y="168"/>
                <a:pt x="1067" y="168"/>
              </a:cubicBezTo>
              <a:cubicBezTo>
                <a:pt x="1070" y="168"/>
                <a:pt x="1070" y="168"/>
                <a:pt x="1070" y="168"/>
              </a:cubicBezTo>
              <a:cubicBezTo>
                <a:pt x="1070" y="165"/>
                <a:pt x="1070" y="165"/>
                <a:pt x="1070" y="165"/>
              </a:cubicBezTo>
              <a:cubicBezTo>
                <a:pt x="1070" y="153"/>
                <a:pt x="1070" y="153"/>
                <a:pt x="1070" y="153"/>
              </a:cubicBezTo>
              <a:cubicBezTo>
                <a:pt x="1070" y="150"/>
                <a:pt x="1070" y="150"/>
                <a:pt x="1070" y="150"/>
              </a:cubicBezTo>
              <a:cubicBezTo>
                <a:pt x="1067" y="150"/>
                <a:pt x="1067" y="150"/>
                <a:pt x="1067" y="150"/>
              </a:cubicBezTo>
              <a:cubicBezTo>
                <a:pt x="1042" y="148"/>
                <a:pt x="1042" y="148"/>
                <a:pt x="1042" y="148"/>
              </a:cubicBezTo>
              <a:cubicBezTo>
                <a:pt x="1038" y="148"/>
                <a:pt x="1033" y="148"/>
                <a:pt x="1029" y="147"/>
              </a:cubicBezTo>
              <a:cubicBezTo>
                <a:pt x="1029" y="147"/>
                <a:pt x="1028" y="147"/>
                <a:pt x="1028" y="147"/>
              </a:cubicBezTo>
              <a:cubicBezTo>
                <a:pt x="1028" y="145"/>
                <a:pt x="1028" y="143"/>
                <a:pt x="1029" y="141"/>
              </a:cubicBezTo>
              <a:cubicBezTo>
                <a:pt x="1029" y="141"/>
                <a:pt x="1029" y="141"/>
                <a:pt x="1029" y="141"/>
              </a:cubicBezTo>
              <a:cubicBezTo>
                <a:pt x="1029" y="141"/>
                <a:pt x="1029" y="140"/>
                <a:pt x="1030" y="140"/>
              </a:cubicBezTo>
              <a:cubicBezTo>
                <a:pt x="1032" y="138"/>
                <a:pt x="1032" y="138"/>
                <a:pt x="1032" y="138"/>
              </a:cubicBezTo>
              <a:cubicBezTo>
                <a:pt x="1032" y="137"/>
                <a:pt x="1033" y="137"/>
                <a:pt x="1033" y="136"/>
              </a:cubicBezTo>
              <a:cubicBezTo>
                <a:pt x="1033" y="136"/>
                <a:pt x="1033" y="135"/>
                <a:pt x="1034" y="135"/>
              </a:cubicBezTo>
              <a:cubicBezTo>
                <a:pt x="1034" y="134"/>
                <a:pt x="1034" y="134"/>
                <a:pt x="1034" y="134"/>
              </a:cubicBezTo>
              <a:cubicBezTo>
                <a:pt x="1034" y="133"/>
                <a:pt x="1034" y="133"/>
                <a:pt x="1034" y="133"/>
              </a:cubicBezTo>
              <a:cubicBezTo>
                <a:pt x="1034" y="132"/>
                <a:pt x="1034" y="130"/>
                <a:pt x="1033" y="129"/>
              </a:cubicBezTo>
              <a:cubicBezTo>
                <a:pt x="1033" y="126"/>
                <a:pt x="1032" y="126"/>
                <a:pt x="1033" y="124"/>
              </a:cubicBezTo>
              <a:cubicBezTo>
                <a:pt x="1034" y="118"/>
                <a:pt x="1034" y="118"/>
                <a:pt x="1034" y="118"/>
              </a:cubicBezTo>
              <a:cubicBezTo>
                <a:pt x="1034" y="118"/>
                <a:pt x="1035" y="117"/>
                <a:pt x="1035" y="116"/>
              </a:cubicBezTo>
              <a:cubicBezTo>
                <a:pt x="1035" y="115"/>
                <a:pt x="1034" y="114"/>
                <a:pt x="1034" y="113"/>
              </a:cubicBezTo>
              <a:cubicBezTo>
                <a:pt x="1034" y="113"/>
                <a:pt x="1034" y="112"/>
                <a:pt x="1034" y="112"/>
              </a:cubicBezTo>
              <a:cubicBezTo>
                <a:pt x="1034" y="112"/>
                <a:pt x="1034" y="111"/>
                <a:pt x="1035" y="111"/>
              </a:cubicBezTo>
              <a:cubicBezTo>
                <a:pt x="1036" y="110"/>
                <a:pt x="1037" y="109"/>
                <a:pt x="1038" y="107"/>
              </a:cubicBezTo>
              <a:cubicBezTo>
                <a:pt x="1038" y="107"/>
                <a:pt x="1038" y="107"/>
                <a:pt x="1038" y="106"/>
              </a:cubicBezTo>
              <a:cubicBezTo>
                <a:pt x="1038" y="106"/>
                <a:pt x="1038" y="106"/>
                <a:pt x="1038" y="106"/>
              </a:cubicBezTo>
              <a:cubicBezTo>
                <a:pt x="1038" y="105"/>
                <a:pt x="1038" y="105"/>
                <a:pt x="1038" y="105"/>
              </a:cubicBezTo>
              <a:cubicBezTo>
                <a:pt x="1039" y="105"/>
                <a:pt x="1039" y="105"/>
                <a:pt x="1039" y="105"/>
              </a:cubicBezTo>
              <a:cubicBezTo>
                <a:pt x="1039" y="105"/>
                <a:pt x="1040" y="105"/>
                <a:pt x="1041" y="104"/>
              </a:cubicBezTo>
              <a:cubicBezTo>
                <a:pt x="1041" y="104"/>
                <a:pt x="1041" y="104"/>
                <a:pt x="1042" y="104"/>
              </a:cubicBezTo>
              <a:cubicBezTo>
                <a:pt x="1042" y="103"/>
                <a:pt x="1042" y="103"/>
                <a:pt x="1042" y="103"/>
              </a:cubicBezTo>
              <a:cubicBezTo>
                <a:pt x="1042" y="103"/>
                <a:pt x="1043" y="102"/>
                <a:pt x="1043" y="102"/>
              </a:cubicBezTo>
              <a:cubicBezTo>
                <a:pt x="1043" y="102"/>
                <a:pt x="1043" y="102"/>
                <a:pt x="1043" y="102"/>
              </a:cubicBezTo>
              <a:cubicBezTo>
                <a:pt x="1043" y="101"/>
                <a:pt x="1043" y="100"/>
                <a:pt x="1043" y="100"/>
              </a:cubicBezTo>
              <a:cubicBezTo>
                <a:pt x="1044" y="98"/>
                <a:pt x="1044" y="97"/>
                <a:pt x="1044" y="96"/>
              </a:cubicBezTo>
              <a:cubicBezTo>
                <a:pt x="1044" y="94"/>
                <a:pt x="1044" y="92"/>
                <a:pt x="1044" y="90"/>
              </a:cubicBezTo>
              <a:cubicBezTo>
                <a:pt x="1045" y="88"/>
                <a:pt x="1045" y="87"/>
                <a:pt x="1046" y="84"/>
              </a:cubicBezTo>
              <a:cubicBezTo>
                <a:pt x="1046" y="83"/>
                <a:pt x="1046" y="83"/>
                <a:pt x="1046" y="83"/>
              </a:cubicBezTo>
              <a:cubicBezTo>
                <a:pt x="1047" y="83"/>
                <a:pt x="1047" y="83"/>
                <a:pt x="1048" y="83"/>
              </a:cubicBezTo>
              <a:cubicBezTo>
                <a:pt x="1048" y="82"/>
                <a:pt x="1049" y="82"/>
                <a:pt x="1049" y="82"/>
              </a:cubicBezTo>
              <a:cubicBezTo>
                <a:pt x="1049" y="81"/>
                <a:pt x="1049" y="81"/>
                <a:pt x="1050" y="81"/>
              </a:cubicBezTo>
              <a:cubicBezTo>
                <a:pt x="1050" y="80"/>
                <a:pt x="1050" y="80"/>
                <a:pt x="1050" y="80"/>
              </a:cubicBezTo>
              <a:cubicBezTo>
                <a:pt x="1050" y="80"/>
                <a:pt x="1050" y="80"/>
                <a:pt x="1050" y="80"/>
              </a:cubicBezTo>
              <a:cubicBezTo>
                <a:pt x="1050" y="79"/>
                <a:pt x="1050" y="79"/>
                <a:pt x="1050" y="79"/>
              </a:cubicBezTo>
              <a:cubicBezTo>
                <a:pt x="1050" y="77"/>
                <a:pt x="1049" y="76"/>
                <a:pt x="1049" y="75"/>
              </a:cubicBezTo>
              <a:cubicBezTo>
                <a:pt x="1049" y="75"/>
                <a:pt x="1049" y="75"/>
                <a:pt x="1049" y="75"/>
              </a:cubicBezTo>
              <a:cubicBezTo>
                <a:pt x="1049" y="75"/>
                <a:pt x="1049" y="75"/>
                <a:pt x="1049" y="75"/>
              </a:cubicBezTo>
              <a:cubicBezTo>
                <a:pt x="1049" y="75"/>
                <a:pt x="1049" y="75"/>
                <a:pt x="1049" y="75"/>
              </a:cubicBezTo>
              <a:cubicBezTo>
                <a:pt x="1049" y="75"/>
                <a:pt x="1049" y="75"/>
                <a:pt x="1049" y="75"/>
              </a:cubicBezTo>
              <a:cubicBezTo>
                <a:pt x="1050" y="71"/>
                <a:pt x="1050" y="74"/>
                <a:pt x="1049" y="72"/>
              </a:cubicBezTo>
              <a:cubicBezTo>
                <a:pt x="1049" y="72"/>
                <a:pt x="1048" y="71"/>
                <a:pt x="1048" y="71"/>
              </a:cubicBezTo>
              <a:cubicBezTo>
                <a:pt x="1047" y="71"/>
                <a:pt x="1047" y="71"/>
                <a:pt x="1047" y="71"/>
              </a:cubicBezTo>
              <a:cubicBezTo>
                <a:pt x="1047" y="71"/>
                <a:pt x="1047" y="71"/>
                <a:pt x="1047" y="71"/>
              </a:cubicBezTo>
              <a:cubicBezTo>
                <a:pt x="1048" y="69"/>
                <a:pt x="1049" y="68"/>
                <a:pt x="1050" y="66"/>
              </a:cubicBezTo>
              <a:cubicBezTo>
                <a:pt x="1053" y="62"/>
                <a:pt x="1056" y="59"/>
                <a:pt x="1058" y="55"/>
              </a:cubicBezTo>
              <a:cubicBezTo>
                <a:pt x="1059" y="52"/>
                <a:pt x="1059" y="52"/>
                <a:pt x="1059" y="52"/>
              </a:cubicBezTo>
              <a:cubicBezTo>
                <a:pt x="1059" y="52"/>
                <a:pt x="1060" y="51"/>
                <a:pt x="1060" y="50"/>
              </a:cubicBezTo>
              <a:cubicBezTo>
                <a:pt x="1061" y="50"/>
                <a:pt x="1062" y="49"/>
                <a:pt x="1063" y="47"/>
              </a:cubicBezTo>
              <a:cubicBezTo>
                <a:pt x="1064" y="46"/>
                <a:pt x="1064" y="46"/>
                <a:pt x="1064" y="46"/>
              </a:cubicBezTo>
              <a:cubicBezTo>
                <a:pt x="1065" y="44"/>
                <a:pt x="1065" y="44"/>
                <a:pt x="1065" y="44"/>
              </a:cubicBezTo>
              <a:cubicBezTo>
                <a:pt x="1066" y="41"/>
                <a:pt x="1066" y="41"/>
                <a:pt x="1066" y="41"/>
              </a:cubicBezTo>
              <a:cubicBezTo>
                <a:pt x="1066" y="40"/>
                <a:pt x="1066" y="40"/>
                <a:pt x="1066" y="40"/>
              </a:cubicBezTo>
              <a:cubicBezTo>
                <a:pt x="1066" y="40"/>
                <a:pt x="1066" y="40"/>
                <a:pt x="1066" y="40"/>
              </a:cubicBezTo>
              <a:cubicBezTo>
                <a:pt x="1067" y="40"/>
                <a:pt x="1066" y="41"/>
                <a:pt x="1067" y="39"/>
              </a:cubicBezTo>
              <a:cubicBezTo>
                <a:pt x="1067" y="39"/>
                <a:pt x="1067" y="39"/>
                <a:pt x="1067" y="39"/>
              </a:cubicBezTo>
              <a:cubicBezTo>
                <a:pt x="1067" y="39"/>
                <a:pt x="1067" y="38"/>
                <a:pt x="1066" y="37"/>
              </a:cubicBezTo>
              <a:cubicBezTo>
                <a:pt x="1066" y="37"/>
                <a:pt x="1065" y="36"/>
                <a:pt x="1065" y="36"/>
              </a:cubicBezTo>
              <a:cubicBezTo>
                <a:pt x="1065" y="36"/>
                <a:pt x="1065" y="36"/>
                <a:pt x="1065" y="36"/>
              </a:cubicBezTo>
              <a:cubicBezTo>
                <a:pt x="1065" y="36"/>
                <a:pt x="1065" y="36"/>
                <a:pt x="1065" y="36"/>
              </a:cubicBezTo>
              <a:cubicBezTo>
                <a:pt x="1064" y="36"/>
                <a:pt x="1064" y="36"/>
                <a:pt x="1064" y="36"/>
              </a:cubicBezTo>
              <a:cubicBezTo>
                <a:pt x="1065" y="36"/>
                <a:pt x="1065" y="36"/>
                <a:pt x="1065" y="35"/>
              </a:cubicBezTo>
              <a:cubicBezTo>
                <a:pt x="1066" y="34"/>
                <a:pt x="1067" y="32"/>
                <a:pt x="1069" y="30"/>
              </a:cubicBezTo>
              <a:cubicBezTo>
                <a:pt x="1069" y="30"/>
                <a:pt x="1069" y="29"/>
                <a:pt x="1070" y="28"/>
              </a:cubicBezTo>
              <a:cubicBezTo>
                <a:pt x="1070" y="27"/>
                <a:pt x="1070" y="27"/>
                <a:pt x="1070" y="27"/>
              </a:cubicBezTo>
              <a:cubicBezTo>
                <a:pt x="1072" y="24"/>
                <a:pt x="1072" y="24"/>
                <a:pt x="1072" y="24"/>
              </a:cubicBezTo>
              <a:cubicBezTo>
                <a:pt x="1073" y="22"/>
                <a:pt x="1074" y="20"/>
                <a:pt x="1075" y="19"/>
              </a:cubicBezTo>
              <a:cubicBezTo>
                <a:pt x="1075" y="20"/>
                <a:pt x="1076" y="21"/>
                <a:pt x="1076" y="22"/>
              </a:cubicBezTo>
              <a:cubicBezTo>
                <a:pt x="1077" y="23"/>
                <a:pt x="1077" y="23"/>
                <a:pt x="1078" y="25"/>
              </a:cubicBezTo>
              <a:cubicBezTo>
                <a:pt x="1079" y="26"/>
                <a:pt x="1079" y="26"/>
                <a:pt x="1080" y="26"/>
              </a:cubicBezTo>
              <a:cubicBezTo>
                <a:pt x="1079" y="27"/>
                <a:pt x="1079" y="27"/>
                <a:pt x="1079" y="27"/>
              </a:cubicBezTo>
              <a:cubicBezTo>
                <a:pt x="1079" y="29"/>
                <a:pt x="1079" y="31"/>
                <a:pt x="1079" y="32"/>
              </a:cubicBezTo>
              <a:cubicBezTo>
                <a:pt x="1079" y="33"/>
                <a:pt x="1080" y="33"/>
                <a:pt x="1080" y="34"/>
              </a:cubicBezTo>
              <a:cubicBezTo>
                <a:pt x="1080" y="34"/>
                <a:pt x="1080" y="34"/>
                <a:pt x="1080" y="34"/>
              </a:cubicBezTo>
              <a:cubicBezTo>
                <a:pt x="1080" y="35"/>
                <a:pt x="1080" y="35"/>
                <a:pt x="1080" y="35"/>
              </a:cubicBezTo>
              <a:cubicBezTo>
                <a:pt x="1080" y="35"/>
                <a:pt x="1081" y="35"/>
                <a:pt x="1081" y="35"/>
              </a:cubicBezTo>
              <a:cubicBezTo>
                <a:pt x="1081" y="36"/>
                <a:pt x="1081" y="36"/>
                <a:pt x="1081" y="36"/>
              </a:cubicBezTo>
              <a:cubicBezTo>
                <a:pt x="1082" y="37"/>
                <a:pt x="1083" y="38"/>
                <a:pt x="1084" y="38"/>
              </a:cubicBezTo>
              <a:cubicBezTo>
                <a:pt x="1084" y="39"/>
                <a:pt x="1084" y="40"/>
                <a:pt x="1083" y="40"/>
              </a:cubicBezTo>
              <a:cubicBezTo>
                <a:pt x="1083" y="41"/>
                <a:pt x="1083" y="42"/>
                <a:pt x="1083" y="42"/>
              </a:cubicBezTo>
              <a:cubicBezTo>
                <a:pt x="1084" y="44"/>
                <a:pt x="1084" y="45"/>
                <a:pt x="1084" y="46"/>
              </a:cubicBezTo>
              <a:cubicBezTo>
                <a:pt x="1085" y="48"/>
                <a:pt x="1085" y="50"/>
                <a:pt x="1087" y="53"/>
              </a:cubicBezTo>
              <a:cubicBezTo>
                <a:pt x="1088" y="55"/>
                <a:pt x="1090" y="57"/>
                <a:pt x="1092" y="58"/>
              </a:cubicBezTo>
              <a:cubicBezTo>
                <a:pt x="1093" y="59"/>
                <a:pt x="1095" y="60"/>
                <a:pt x="1095" y="62"/>
              </a:cubicBezTo>
              <a:cubicBezTo>
                <a:pt x="1096" y="64"/>
                <a:pt x="1098" y="66"/>
                <a:pt x="1099" y="68"/>
              </a:cubicBezTo>
              <a:cubicBezTo>
                <a:pt x="1100" y="69"/>
                <a:pt x="1102" y="71"/>
                <a:pt x="1103" y="73"/>
              </a:cubicBezTo>
              <a:cubicBezTo>
                <a:pt x="1103" y="73"/>
                <a:pt x="1104" y="74"/>
                <a:pt x="1104" y="75"/>
              </a:cubicBezTo>
              <a:cubicBezTo>
                <a:pt x="1104" y="76"/>
                <a:pt x="1104" y="76"/>
                <a:pt x="1104" y="76"/>
              </a:cubicBezTo>
              <a:cubicBezTo>
                <a:pt x="1105" y="76"/>
                <a:pt x="1105" y="76"/>
                <a:pt x="1105" y="76"/>
              </a:cubicBezTo>
              <a:cubicBezTo>
                <a:pt x="1105" y="76"/>
                <a:pt x="1105" y="76"/>
                <a:pt x="1105" y="76"/>
              </a:cubicBezTo>
              <a:cubicBezTo>
                <a:pt x="1105" y="76"/>
                <a:pt x="1105" y="76"/>
                <a:pt x="1105" y="76"/>
              </a:cubicBezTo>
              <a:cubicBezTo>
                <a:pt x="1105" y="76"/>
                <a:pt x="1105" y="76"/>
                <a:pt x="1105" y="76"/>
              </a:cubicBezTo>
              <a:cubicBezTo>
                <a:pt x="1105" y="76"/>
                <a:pt x="1105" y="76"/>
                <a:pt x="1105" y="76"/>
              </a:cubicBezTo>
              <a:cubicBezTo>
                <a:pt x="1104" y="77"/>
                <a:pt x="1103" y="79"/>
                <a:pt x="1102" y="82"/>
              </a:cubicBezTo>
              <a:cubicBezTo>
                <a:pt x="1102" y="83"/>
                <a:pt x="1102" y="84"/>
                <a:pt x="1102" y="85"/>
              </a:cubicBezTo>
              <a:cubicBezTo>
                <a:pt x="1102" y="86"/>
                <a:pt x="1103" y="87"/>
                <a:pt x="1103" y="87"/>
              </a:cubicBezTo>
              <a:cubicBezTo>
                <a:pt x="1103" y="88"/>
                <a:pt x="1104" y="89"/>
                <a:pt x="1104" y="90"/>
              </a:cubicBezTo>
              <a:cubicBezTo>
                <a:pt x="1107" y="94"/>
                <a:pt x="1109" y="98"/>
                <a:pt x="1112" y="101"/>
              </a:cubicBezTo>
              <a:cubicBezTo>
                <a:pt x="1113" y="103"/>
                <a:pt x="1114" y="105"/>
                <a:pt x="1115" y="106"/>
              </a:cubicBezTo>
              <a:cubicBezTo>
                <a:pt x="1115" y="107"/>
                <a:pt x="1116" y="108"/>
                <a:pt x="1116" y="109"/>
              </a:cubicBezTo>
              <a:cubicBezTo>
                <a:pt x="1117" y="109"/>
                <a:pt x="1117" y="110"/>
                <a:pt x="1117" y="110"/>
              </a:cubicBezTo>
              <a:cubicBezTo>
                <a:pt x="1117" y="110"/>
                <a:pt x="1117" y="110"/>
                <a:pt x="1117" y="110"/>
              </a:cubicBezTo>
              <a:cubicBezTo>
                <a:pt x="1117" y="111"/>
                <a:pt x="1116" y="111"/>
                <a:pt x="1116" y="112"/>
              </a:cubicBezTo>
              <a:cubicBezTo>
                <a:pt x="1116" y="112"/>
                <a:pt x="1115" y="113"/>
                <a:pt x="1115" y="114"/>
              </a:cubicBezTo>
              <a:cubicBezTo>
                <a:pt x="1115" y="114"/>
                <a:pt x="1114" y="115"/>
                <a:pt x="1114" y="117"/>
              </a:cubicBezTo>
              <a:cubicBezTo>
                <a:pt x="1114" y="117"/>
                <a:pt x="1114" y="117"/>
                <a:pt x="1115" y="118"/>
              </a:cubicBezTo>
              <a:cubicBezTo>
                <a:pt x="1115" y="118"/>
                <a:pt x="1115" y="118"/>
                <a:pt x="1115" y="118"/>
              </a:cubicBezTo>
              <a:cubicBezTo>
                <a:pt x="1115" y="118"/>
                <a:pt x="1115" y="118"/>
                <a:pt x="1115" y="119"/>
              </a:cubicBezTo>
              <a:cubicBezTo>
                <a:pt x="1115" y="119"/>
                <a:pt x="1115" y="119"/>
                <a:pt x="1116" y="120"/>
              </a:cubicBezTo>
              <a:cubicBezTo>
                <a:pt x="1116" y="120"/>
                <a:pt x="1117" y="121"/>
                <a:pt x="1117" y="121"/>
              </a:cubicBezTo>
              <a:cubicBezTo>
                <a:pt x="1118" y="122"/>
                <a:pt x="1119" y="123"/>
                <a:pt x="1119" y="123"/>
              </a:cubicBezTo>
              <a:cubicBezTo>
                <a:pt x="1119" y="122"/>
                <a:pt x="1119" y="124"/>
                <a:pt x="1119" y="124"/>
              </a:cubicBezTo>
              <a:cubicBezTo>
                <a:pt x="1120" y="125"/>
                <a:pt x="1120" y="125"/>
                <a:pt x="1120" y="126"/>
              </a:cubicBezTo>
              <a:cubicBezTo>
                <a:pt x="1122" y="128"/>
                <a:pt x="1122" y="128"/>
                <a:pt x="1122" y="128"/>
              </a:cubicBezTo>
              <a:cubicBezTo>
                <a:pt x="1122" y="129"/>
                <a:pt x="1123" y="129"/>
                <a:pt x="1123" y="130"/>
              </a:cubicBezTo>
              <a:cubicBezTo>
                <a:pt x="1123" y="130"/>
                <a:pt x="1123" y="130"/>
                <a:pt x="1123" y="130"/>
              </a:cubicBezTo>
              <a:cubicBezTo>
                <a:pt x="1123" y="130"/>
                <a:pt x="1122" y="131"/>
                <a:pt x="1122" y="131"/>
              </a:cubicBezTo>
              <a:cubicBezTo>
                <a:pt x="1121" y="132"/>
                <a:pt x="1121" y="133"/>
                <a:pt x="1120" y="135"/>
              </a:cubicBezTo>
              <a:cubicBezTo>
                <a:pt x="1120" y="136"/>
                <a:pt x="1120" y="136"/>
                <a:pt x="1120" y="137"/>
              </a:cubicBezTo>
              <a:cubicBezTo>
                <a:pt x="1120" y="138"/>
                <a:pt x="1120" y="138"/>
                <a:pt x="1120" y="138"/>
              </a:cubicBezTo>
              <a:cubicBezTo>
                <a:pt x="1120" y="138"/>
                <a:pt x="1121" y="139"/>
                <a:pt x="1121" y="140"/>
              </a:cubicBezTo>
              <a:cubicBezTo>
                <a:pt x="1122" y="142"/>
                <a:pt x="1123" y="144"/>
                <a:pt x="1123" y="146"/>
              </a:cubicBezTo>
              <a:cubicBezTo>
                <a:pt x="1124" y="146"/>
                <a:pt x="1124" y="147"/>
                <a:pt x="1124" y="147"/>
              </a:cubicBezTo>
              <a:cubicBezTo>
                <a:pt x="1123" y="148"/>
                <a:pt x="1122" y="148"/>
                <a:pt x="1120" y="148"/>
              </a:cubicBezTo>
              <a:cubicBezTo>
                <a:pt x="1108" y="148"/>
                <a:pt x="1108" y="148"/>
                <a:pt x="1108" y="148"/>
              </a:cubicBezTo>
              <a:cubicBezTo>
                <a:pt x="1082" y="149"/>
                <a:pt x="1082" y="149"/>
                <a:pt x="1082" y="149"/>
              </a:cubicBezTo>
              <a:cubicBezTo>
                <a:pt x="1079" y="149"/>
                <a:pt x="1079" y="149"/>
                <a:pt x="1079" y="149"/>
              </a:cubicBezTo>
              <a:cubicBezTo>
                <a:pt x="1079" y="152"/>
                <a:pt x="1079" y="152"/>
                <a:pt x="1079" y="152"/>
              </a:cubicBezTo>
              <a:cubicBezTo>
                <a:pt x="1080" y="165"/>
                <a:pt x="1080" y="165"/>
                <a:pt x="1080" y="165"/>
              </a:cubicBezTo>
              <a:cubicBezTo>
                <a:pt x="1080" y="168"/>
                <a:pt x="1080" y="168"/>
                <a:pt x="1080" y="168"/>
              </a:cubicBezTo>
              <a:cubicBezTo>
                <a:pt x="1083" y="168"/>
                <a:pt x="1083" y="168"/>
                <a:pt x="1083" y="168"/>
              </a:cubicBezTo>
              <a:cubicBezTo>
                <a:pt x="1129" y="169"/>
                <a:pt x="1129" y="169"/>
                <a:pt x="1129" y="169"/>
              </a:cubicBezTo>
              <a:cubicBezTo>
                <a:pt x="1153" y="170"/>
                <a:pt x="1153" y="170"/>
                <a:pt x="1153" y="170"/>
              </a:cubicBezTo>
              <a:cubicBezTo>
                <a:pt x="1165" y="170"/>
                <a:pt x="1165" y="170"/>
                <a:pt x="1165" y="170"/>
              </a:cubicBezTo>
              <a:cubicBezTo>
                <a:pt x="1168" y="170"/>
                <a:pt x="1172" y="170"/>
                <a:pt x="1176" y="170"/>
              </a:cubicBezTo>
              <a:cubicBezTo>
                <a:pt x="1180" y="170"/>
                <a:pt x="1184" y="171"/>
                <a:pt x="1188" y="171"/>
              </a:cubicBezTo>
              <a:cubicBezTo>
                <a:pt x="1190" y="171"/>
                <a:pt x="1192" y="171"/>
                <a:pt x="1194" y="170"/>
              </a:cubicBezTo>
              <a:cubicBezTo>
                <a:pt x="1195" y="170"/>
                <a:pt x="1195" y="170"/>
                <a:pt x="1195" y="170"/>
              </a:cubicBezTo>
              <a:cubicBezTo>
                <a:pt x="1195" y="170"/>
                <a:pt x="1196" y="170"/>
                <a:pt x="1196" y="170"/>
              </a:cubicBezTo>
              <a:cubicBezTo>
                <a:pt x="1196" y="170"/>
                <a:pt x="1196" y="170"/>
                <a:pt x="1197" y="169"/>
              </a:cubicBezTo>
              <a:cubicBezTo>
                <a:pt x="1197" y="169"/>
                <a:pt x="1197" y="169"/>
                <a:pt x="1197" y="169"/>
              </a:cubicBezTo>
              <a:cubicBezTo>
                <a:pt x="1197" y="169"/>
                <a:pt x="1198" y="168"/>
                <a:pt x="1198" y="168"/>
              </a:cubicBezTo>
              <a:cubicBezTo>
                <a:pt x="1198" y="167"/>
                <a:pt x="1198" y="167"/>
                <a:pt x="1198" y="166"/>
              </a:cubicBezTo>
              <a:cubicBezTo>
                <a:pt x="1199" y="165"/>
                <a:pt x="1199" y="164"/>
                <a:pt x="1199" y="163"/>
              </a:cubicBezTo>
              <a:cubicBezTo>
                <a:pt x="1200" y="155"/>
                <a:pt x="1200" y="147"/>
                <a:pt x="1200" y="139"/>
              </a:cubicBezTo>
              <a:cubicBezTo>
                <a:pt x="1200" y="131"/>
                <a:pt x="1200" y="123"/>
                <a:pt x="1198" y="115"/>
              </a:cubicBezTo>
              <a:cubicBezTo>
                <a:pt x="1198" y="114"/>
                <a:pt x="1198" y="113"/>
                <a:pt x="1197" y="112"/>
              </a:cubicBezTo>
              <a:cubicBezTo>
                <a:pt x="1197" y="111"/>
                <a:pt x="1196" y="110"/>
                <a:pt x="1195" y="109"/>
              </a:cubicBezTo>
              <a:cubicBezTo>
                <a:pt x="1195" y="109"/>
                <a:pt x="1193" y="109"/>
                <a:pt x="1193" y="109"/>
              </a:cubicBezTo>
              <a:cubicBezTo>
                <a:pt x="1190" y="108"/>
                <a:pt x="1188" y="108"/>
                <a:pt x="1186" y="108"/>
              </a:cubicBezTo>
              <a:cubicBezTo>
                <a:pt x="1182" y="109"/>
                <a:pt x="1178" y="110"/>
                <a:pt x="1176" y="110"/>
              </a:cubicBezTo>
              <a:cubicBezTo>
                <a:pt x="1176" y="109"/>
                <a:pt x="1177" y="108"/>
                <a:pt x="1178" y="107"/>
              </a:cubicBezTo>
              <a:cubicBezTo>
                <a:pt x="1180" y="105"/>
                <a:pt x="1183" y="102"/>
                <a:pt x="1186" y="99"/>
              </a:cubicBezTo>
              <a:cubicBezTo>
                <a:pt x="1192" y="94"/>
                <a:pt x="1198" y="89"/>
                <a:pt x="1204" y="84"/>
              </a:cubicBezTo>
              <a:cubicBezTo>
                <a:pt x="1210" y="79"/>
                <a:pt x="1216" y="74"/>
                <a:pt x="1222" y="69"/>
              </a:cubicBezTo>
              <a:cubicBezTo>
                <a:pt x="1239" y="53"/>
                <a:pt x="1239" y="53"/>
                <a:pt x="1239" y="53"/>
              </a:cubicBezTo>
              <a:cubicBezTo>
                <a:pt x="1257" y="38"/>
                <a:pt x="1257" y="38"/>
                <a:pt x="1257" y="38"/>
              </a:cubicBezTo>
              <a:cubicBezTo>
                <a:pt x="1265" y="30"/>
                <a:pt x="1265" y="30"/>
                <a:pt x="1265" y="30"/>
              </a:cubicBezTo>
              <a:cubicBezTo>
                <a:pt x="1268" y="27"/>
                <a:pt x="1271" y="24"/>
                <a:pt x="1274" y="21"/>
              </a:cubicBezTo>
              <a:cubicBezTo>
                <a:pt x="1279" y="16"/>
                <a:pt x="1285" y="11"/>
                <a:pt x="1291" y="8"/>
              </a:cubicBezTo>
              <a:cubicBezTo>
                <a:pt x="1294" y="7"/>
                <a:pt x="1297" y="6"/>
                <a:pt x="1300" y="8"/>
              </a:cubicBezTo>
              <a:cubicBezTo>
                <a:pt x="1303" y="9"/>
                <a:pt x="1307" y="11"/>
                <a:pt x="1310" y="13"/>
              </a:cubicBezTo>
              <a:cubicBezTo>
                <a:pt x="1321" y="22"/>
                <a:pt x="1332" y="35"/>
                <a:pt x="1345" y="44"/>
              </a:cubicBezTo>
              <a:cubicBezTo>
                <a:pt x="1357" y="53"/>
                <a:pt x="1370" y="62"/>
                <a:pt x="1382" y="72"/>
              </a:cubicBezTo>
              <a:cubicBezTo>
                <a:pt x="1388" y="77"/>
                <a:pt x="1395" y="81"/>
                <a:pt x="1401" y="86"/>
              </a:cubicBezTo>
              <a:cubicBezTo>
                <a:pt x="1407" y="90"/>
                <a:pt x="1414" y="95"/>
                <a:pt x="1419" y="99"/>
              </a:cubicBezTo>
              <a:cubicBezTo>
                <a:pt x="1417" y="100"/>
                <a:pt x="1416" y="100"/>
                <a:pt x="1415" y="100"/>
              </a:cubicBezTo>
              <a:cubicBezTo>
                <a:pt x="1411" y="101"/>
                <a:pt x="1407" y="102"/>
                <a:pt x="1403" y="102"/>
              </a:cubicBezTo>
              <a:cubicBezTo>
                <a:pt x="1399" y="103"/>
                <a:pt x="1396" y="103"/>
                <a:pt x="1391" y="104"/>
              </a:cubicBezTo>
              <a:cubicBezTo>
                <a:pt x="1391" y="104"/>
                <a:pt x="1391" y="105"/>
                <a:pt x="1390" y="105"/>
              </a:cubicBezTo>
              <a:cubicBezTo>
                <a:pt x="1390" y="105"/>
                <a:pt x="1390" y="105"/>
                <a:pt x="1390" y="105"/>
              </a:cubicBezTo>
              <a:cubicBezTo>
                <a:pt x="1389" y="105"/>
                <a:pt x="1389" y="105"/>
                <a:pt x="1388" y="106"/>
              </a:cubicBezTo>
              <a:cubicBezTo>
                <a:pt x="1388" y="106"/>
                <a:pt x="1388" y="107"/>
                <a:pt x="1388" y="107"/>
              </a:cubicBezTo>
              <a:cubicBezTo>
                <a:pt x="1388" y="108"/>
                <a:pt x="1388" y="108"/>
                <a:pt x="1388" y="109"/>
              </a:cubicBezTo>
              <a:cubicBezTo>
                <a:pt x="1388" y="109"/>
                <a:pt x="1388" y="109"/>
                <a:pt x="1388" y="109"/>
              </a:cubicBezTo>
              <a:cubicBezTo>
                <a:pt x="1388" y="112"/>
                <a:pt x="1388" y="112"/>
                <a:pt x="1388" y="112"/>
              </a:cubicBezTo>
              <a:cubicBezTo>
                <a:pt x="1388" y="118"/>
                <a:pt x="1388" y="118"/>
                <a:pt x="1388" y="118"/>
              </a:cubicBezTo>
              <a:cubicBezTo>
                <a:pt x="1389" y="134"/>
                <a:pt x="1390" y="149"/>
                <a:pt x="1392" y="164"/>
              </a:cubicBezTo>
              <a:cubicBezTo>
                <a:pt x="1382" y="164"/>
                <a:pt x="1382" y="164"/>
                <a:pt x="1382" y="164"/>
              </a:cubicBezTo>
              <a:cubicBezTo>
                <a:pt x="1372" y="165"/>
                <a:pt x="1363" y="165"/>
                <a:pt x="1353" y="165"/>
              </a:cubicBezTo>
              <a:cubicBezTo>
                <a:pt x="1353" y="165"/>
                <a:pt x="1352" y="165"/>
                <a:pt x="1352" y="165"/>
              </a:cubicBezTo>
              <a:cubicBezTo>
                <a:pt x="1344" y="165"/>
                <a:pt x="1337" y="164"/>
                <a:pt x="1329" y="164"/>
              </a:cubicBezTo>
              <a:cubicBezTo>
                <a:pt x="1323" y="163"/>
                <a:pt x="1323" y="163"/>
                <a:pt x="1323" y="163"/>
              </a:cubicBezTo>
              <a:cubicBezTo>
                <a:pt x="1320" y="163"/>
                <a:pt x="1320" y="163"/>
                <a:pt x="1320" y="163"/>
              </a:cubicBezTo>
              <a:cubicBezTo>
                <a:pt x="1319" y="163"/>
                <a:pt x="1319" y="163"/>
                <a:pt x="1319" y="163"/>
              </a:cubicBezTo>
              <a:cubicBezTo>
                <a:pt x="1319" y="163"/>
                <a:pt x="1319" y="162"/>
                <a:pt x="1319" y="162"/>
              </a:cubicBezTo>
              <a:cubicBezTo>
                <a:pt x="1319" y="161"/>
                <a:pt x="1319" y="160"/>
                <a:pt x="1319" y="159"/>
              </a:cubicBezTo>
              <a:cubicBezTo>
                <a:pt x="1319" y="157"/>
                <a:pt x="1319" y="156"/>
                <a:pt x="1318" y="154"/>
              </a:cubicBezTo>
              <a:cubicBezTo>
                <a:pt x="1318" y="138"/>
                <a:pt x="1318" y="123"/>
                <a:pt x="1318" y="107"/>
              </a:cubicBezTo>
              <a:cubicBezTo>
                <a:pt x="1318" y="104"/>
                <a:pt x="1318" y="104"/>
                <a:pt x="1318" y="104"/>
              </a:cubicBezTo>
              <a:cubicBezTo>
                <a:pt x="1315" y="104"/>
                <a:pt x="1315" y="104"/>
                <a:pt x="1315" y="104"/>
              </a:cubicBezTo>
              <a:cubicBezTo>
                <a:pt x="1267" y="104"/>
                <a:pt x="1267" y="104"/>
                <a:pt x="1267" y="104"/>
              </a:cubicBezTo>
              <a:cubicBezTo>
                <a:pt x="1264" y="104"/>
                <a:pt x="1264" y="104"/>
                <a:pt x="1264" y="104"/>
              </a:cubicBezTo>
              <a:cubicBezTo>
                <a:pt x="1264" y="107"/>
                <a:pt x="1264" y="107"/>
                <a:pt x="1264" y="107"/>
              </a:cubicBezTo>
              <a:cubicBezTo>
                <a:pt x="1264" y="170"/>
                <a:pt x="1264" y="170"/>
                <a:pt x="1264" y="170"/>
              </a:cubicBezTo>
              <a:cubicBezTo>
                <a:pt x="1264" y="173"/>
                <a:pt x="1264" y="173"/>
                <a:pt x="1264" y="173"/>
              </a:cubicBezTo>
              <a:cubicBezTo>
                <a:pt x="1267" y="173"/>
                <a:pt x="1267" y="173"/>
                <a:pt x="1267" y="173"/>
              </a:cubicBezTo>
              <a:cubicBezTo>
                <a:pt x="1296" y="172"/>
                <a:pt x="1325" y="172"/>
                <a:pt x="1354" y="171"/>
              </a:cubicBezTo>
              <a:cubicBezTo>
                <a:pt x="1361" y="171"/>
                <a:pt x="1368" y="172"/>
                <a:pt x="1375" y="172"/>
              </a:cubicBezTo>
              <a:cubicBezTo>
                <a:pt x="1379" y="172"/>
                <a:pt x="1383" y="172"/>
                <a:pt x="1387" y="172"/>
              </a:cubicBezTo>
              <a:cubicBezTo>
                <a:pt x="1389" y="171"/>
                <a:pt x="1391" y="171"/>
                <a:pt x="1393" y="171"/>
              </a:cubicBezTo>
              <a:cubicBezTo>
                <a:pt x="1394" y="171"/>
                <a:pt x="1394" y="171"/>
                <a:pt x="1395" y="171"/>
              </a:cubicBezTo>
              <a:cubicBezTo>
                <a:pt x="1395" y="171"/>
                <a:pt x="1395" y="171"/>
                <a:pt x="1396" y="171"/>
              </a:cubicBezTo>
              <a:cubicBezTo>
                <a:pt x="1396" y="171"/>
                <a:pt x="1397" y="171"/>
                <a:pt x="1398" y="170"/>
              </a:cubicBezTo>
              <a:cubicBezTo>
                <a:pt x="1398" y="170"/>
                <a:pt x="1398" y="170"/>
                <a:pt x="1398" y="170"/>
              </a:cubicBezTo>
              <a:cubicBezTo>
                <a:pt x="1411" y="169"/>
                <a:pt x="1411" y="169"/>
                <a:pt x="1411" y="169"/>
              </a:cubicBezTo>
              <a:cubicBezTo>
                <a:pt x="1418" y="169"/>
                <a:pt x="1418" y="169"/>
                <a:pt x="1418" y="169"/>
              </a:cubicBezTo>
              <a:cubicBezTo>
                <a:pt x="1420" y="169"/>
                <a:pt x="1423" y="170"/>
                <a:pt x="1426" y="169"/>
              </a:cubicBezTo>
              <a:cubicBezTo>
                <a:pt x="1426" y="169"/>
                <a:pt x="1427" y="168"/>
                <a:pt x="1427" y="168"/>
              </a:cubicBezTo>
              <a:cubicBezTo>
                <a:pt x="1427" y="168"/>
                <a:pt x="1428" y="167"/>
                <a:pt x="1428" y="167"/>
              </a:cubicBezTo>
              <a:cubicBezTo>
                <a:pt x="1429" y="165"/>
                <a:pt x="1429" y="165"/>
                <a:pt x="1429" y="165"/>
              </a:cubicBezTo>
              <a:cubicBezTo>
                <a:pt x="1432" y="163"/>
                <a:pt x="1432" y="163"/>
                <a:pt x="1432" y="163"/>
              </a:cubicBezTo>
              <a:cubicBezTo>
                <a:pt x="1433" y="161"/>
                <a:pt x="1435" y="159"/>
                <a:pt x="1436" y="157"/>
              </a:cubicBezTo>
              <a:cubicBezTo>
                <a:pt x="1439" y="154"/>
                <a:pt x="1443" y="150"/>
                <a:pt x="1446" y="148"/>
              </a:cubicBezTo>
              <a:cubicBezTo>
                <a:pt x="1448" y="146"/>
                <a:pt x="1450" y="145"/>
                <a:pt x="1452" y="144"/>
              </a:cubicBezTo>
              <a:cubicBezTo>
                <a:pt x="1452" y="144"/>
                <a:pt x="1452" y="144"/>
                <a:pt x="1452" y="144"/>
              </a:cubicBezTo>
              <a:cubicBezTo>
                <a:pt x="1450" y="147"/>
                <a:pt x="1447" y="150"/>
                <a:pt x="1445" y="154"/>
              </a:cubicBezTo>
              <a:cubicBezTo>
                <a:pt x="1444" y="155"/>
                <a:pt x="1444" y="156"/>
                <a:pt x="1443" y="157"/>
              </a:cubicBezTo>
              <a:cubicBezTo>
                <a:pt x="1443" y="158"/>
                <a:pt x="1442" y="158"/>
                <a:pt x="1442" y="159"/>
              </a:cubicBezTo>
              <a:cubicBezTo>
                <a:pt x="1442" y="160"/>
                <a:pt x="1442" y="160"/>
                <a:pt x="1442" y="162"/>
              </a:cubicBezTo>
              <a:cubicBezTo>
                <a:pt x="1442" y="162"/>
                <a:pt x="1442" y="162"/>
                <a:pt x="1442" y="163"/>
              </a:cubicBezTo>
              <a:cubicBezTo>
                <a:pt x="1443" y="163"/>
                <a:pt x="1443" y="163"/>
                <a:pt x="1443" y="163"/>
              </a:cubicBezTo>
              <a:cubicBezTo>
                <a:pt x="1443" y="163"/>
                <a:pt x="1443" y="164"/>
                <a:pt x="1443" y="164"/>
              </a:cubicBezTo>
              <a:cubicBezTo>
                <a:pt x="1444" y="164"/>
                <a:pt x="1445" y="164"/>
                <a:pt x="1446" y="164"/>
              </a:cubicBezTo>
              <a:cubicBezTo>
                <a:pt x="1447" y="164"/>
                <a:pt x="1447" y="163"/>
                <a:pt x="1448" y="163"/>
              </a:cubicBezTo>
              <a:cubicBezTo>
                <a:pt x="1449" y="162"/>
                <a:pt x="1450" y="161"/>
                <a:pt x="1451" y="161"/>
              </a:cubicBezTo>
              <a:cubicBezTo>
                <a:pt x="1454" y="158"/>
                <a:pt x="1457" y="154"/>
                <a:pt x="1460" y="152"/>
              </a:cubicBezTo>
              <a:cubicBezTo>
                <a:pt x="1457" y="157"/>
                <a:pt x="1457" y="157"/>
                <a:pt x="1457" y="157"/>
              </a:cubicBezTo>
              <a:cubicBezTo>
                <a:pt x="1457" y="158"/>
                <a:pt x="1456" y="159"/>
                <a:pt x="1456" y="161"/>
              </a:cubicBezTo>
              <a:cubicBezTo>
                <a:pt x="1455" y="161"/>
                <a:pt x="1455" y="162"/>
                <a:pt x="1455" y="163"/>
              </a:cubicBezTo>
              <a:cubicBezTo>
                <a:pt x="1455" y="164"/>
                <a:pt x="1455" y="165"/>
                <a:pt x="1456" y="166"/>
              </a:cubicBezTo>
              <a:cubicBezTo>
                <a:pt x="1456" y="166"/>
                <a:pt x="1457" y="167"/>
                <a:pt x="1458" y="167"/>
              </a:cubicBezTo>
              <a:cubicBezTo>
                <a:pt x="1459" y="168"/>
                <a:pt x="1459" y="168"/>
                <a:pt x="1460" y="168"/>
              </a:cubicBezTo>
              <a:cubicBezTo>
                <a:pt x="1461" y="168"/>
                <a:pt x="1463" y="168"/>
                <a:pt x="1464" y="168"/>
              </a:cubicBezTo>
              <a:cubicBezTo>
                <a:pt x="1469" y="167"/>
                <a:pt x="1473" y="166"/>
                <a:pt x="1478" y="165"/>
              </a:cubicBezTo>
              <a:cubicBezTo>
                <a:pt x="1488" y="163"/>
                <a:pt x="1497" y="161"/>
                <a:pt x="1506" y="160"/>
              </a:cubicBezTo>
              <a:cubicBezTo>
                <a:pt x="1516" y="159"/>
                <a:pt x="1526" y="159"/>
                <a:pt x="1535" y="159"/>
              </a:cubicBezTo>
              <a:cubicBezTo>
                <a:pt x="1573" y="160"/>
                <a:pt x="1612" y="163"/>
                <a:pt x="1650" y="166"/>
              </a:cubicBezTo>
              <a:cubicBezTo>
                <a:pt x="1612" y="162"/>
                <a:pt x="1574" y="158"/>
                <a:pt x="1535" y="157"/>
              </a:cubicBezTo>
              <a:close/>
              <a:moveTo>
                <a:pt x="1045" y="74"/>
              </a:moveTo>
              <a:cubicBezTo>
                <a:pt x="1045" y="74"/>
                <a:pt x="1045" y="74"/>
                <a:pt x="1045" y="74"/>
              </a:cubicBezTo>
              <a:cubicBezTo>
                <a:pt x="1046" y="74"/>
                <a:pt x="1046" y="74"/>
                <a:pt x="1046" y="74"/>
              </a:cubicBezTo>
              <a:cubicBezTo>
                <a:pt x="1045" y="74"/>
                <a:pt x="1045" y="75"/>
                <a:pt x="1045" y="74"/>
              </a:cubicBezTo>
              <a:close/>
              <a:moveTo>
                <a:pt x="1081" y="25"/>
              </a:moveTo>
              <a:cubicBezTo>
                <a:pt x="1081" y="25"/>
                <a:pt x="1081" y="25"/>
                <a:pt x="1081" y="25"/>
              </a:cubicBezTo>
              <a:cubicBezTo>
                <a:pt x="1081" y="25"/>
                <a:pt x="1081" y="25"/>
                <a:pt x="1081" y="25"/>
              </a:cubicBezTo>
              <a:cubicBezTo>
                <a:pt x="1081" y="25"/>
                <a:pt x="1081" y="25"/>
                <a:pt x="1081" y="25"/>
              </a:cubicBezTo>
              <a:close/>
              <a:moveTo>
                <a:pt x="1084" y="30"/>
              </a:moveTo>
              <a:cubicBezTo>
                <a:pt x="1084" y="30"/>
                <a:pt x="1084" y="30"/>
                <a:pt x="1084" y="30"/>
              </a:cubicBezTo>
              <a:cubicBezTo>
                <a:pt x="1084" y="30"/>
                <a:pt x="1084" y="30"/>
                <a:pt x="1084" y="30"/>
              </a:cubicBezTo>
              <a:close/>
              <a:moveTo>
                <a:pt x="1084" y="30"/>
              </a:moveTo>
              <a:cubicBezTo>
                <a:pt x="1084" y="30"/>
                <a:pt x="1084" y="30"/>
                <a:pt x="1084" y="30"/>
              </a:cubicBezTo>
              <a:cubicBezTo>
                <a:pt x="1084" y="30"/>
                <a:pt x="1084" y="30"/>
                <a:pt x="1084" y="30"/>
              </a:cubicBezTo>
              <a:cubicBezTo>
                <a:pt x="1085" y="30"/>
                <a:pt x="1085" y="30"/>
                <a:pt x="1085" y="30"/>
              </a:cubicBezTo>
              <a:cubicBezTo>
                <a:pt x="1085" y="30"/>
                <a:pt x="1084" y="30"/>
                <a:pt x="1084" y="30"/>
              </a:cubicBezTo>
              <a:close/>
              <a:moveTo>
                <a:pt x="1123" y="130"/>
              </a:moveTo>
              <a:cubicBezTo>
                <a:pt x="1123" y="130"/>
                <a:pt x="1123" y="130"/>
                <a:pt x="1123" y="130"/>
              </a:cubicBezTo>
              <a:cubicBezTo>
                <a:pt x="1123" y="130"/>
                <a:pt x="1123" y="130"/>
                <a:pt x="1123" y="130"/>
              </a:cubicBezTo>
              <a:cubicBezTo>
                <a:pt x="1123" y="130"/>
                <a:pt x="1123" y="130"/>
                <a:pt x="1123" y="130"/>
              </a:cubicBezTo>
              <a:cubicBezTo>
                <a:pt x="1123" y="130"/>
                <a:pt x="1123" y="130"/>
                <a:pt x="1123" y="130"/>
              </a:cubicBezTo>
              <a:close/>
              <a:moveTo>
                <a:pt x="1270" y="167"/>
              </a:moveTo>
              <a:cubicBezTo>
                <a:pt x="1270" y="110"/>
                <a:pt x="1270" y="110"/>
                <a:pt x="1270" y="110"/>
              </a:cubicBezTo>
              <a:cubicBezTo>
                <a:pt x="1312" y="110"/>
                <a:pt x="1312" y="110"/>
                <a:pt x="1312" y="110"/>
              </a:cubicBezTo>
              <a:cubicBezTo>
                <a:pt x="1312" y="125"/>
                <a:pt x="1312" y="139"/>
                <a:pt x="1312" y="154"/>
              </a:cubicBezTo>
              <a:cubicBezTo>
                <a:pt x="1313" y="156"/>
                <a:pt x="1313" y="158"/>
                <a:pt x="1313" y="160"/>
              </a:cubicBezTo>
              <a:cubicBezTo>
                <a:pt x="1313" y="161"/>
                <a:pt x="1313" y="162"/>
                <a:pt x="1313" y="163"/>
              </a:cubicBezTo>
              <a:cubicBezTo>
                <a:pt x="1313" y="164"/>
                <a:pt x="1314" y="164"/>
                <a:pt x="1314" y="165"/>
              </a:cubicBezTo>
              <a:cubicBezTo>
                <a:pt x="1314" y="165"/>
                <a:pt x="1314" y="165"/>
                <a:pt x="1314" y="166"/>
              </a:cubicBezTo>
              <a:cubicBezTo>
                <a:pt x="1299" y="166"/>
                <a:pt x="1284" y="167"/>
                <a:pt x="1270" y="167"/>
              </a:cubicBezTo>
              <a:close/>
            </a:path>
          </a:pathLst>
        </a:custGeom>
        <a:solidFill>
          <a:schemeClr val="accent6">
            <a:lumMod val="60000"/>
            <a:lumOff val="40000"/>
          </a:schemeClr>
        </a:solidFill>
        <a:ln>
          <a:noFill/>
        </a:ln>
        <a:extLst/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MPTE%20COURANT%202017%20-%20MERD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OMPTE%20COURANT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"/>
      <sheetName val="COMPTE BANCAIRE"/>
      <sheetName val="GEO"/>
      <sheetName val="MEL"/>
      <sheetName val="M &amp; G"/>
      <sheetName val="TRA"/>
      <sheetName val="TABLE"/>
    </sheetNames>
    <sheetDataSet>
      <sheetData sheetId="0"/>
      <sheetData sheetId="1">
        <row r="1">
          <cell r="L1" t="str">
            <v>GEO</v>
          </cell>
        </row>
        <row r="2">
          <cell r="L2" t="str">
            <v>M &amp; G</v>
          </cell>
        </row>
        <row r="3">
          <cell r="L3" t="str">
            <v>MEL</v>
          </cell>
        </row>
        <row r="4">
          <cell r="L4" t="str">
            <v>TRA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"/>
      <sheetName val="COMPTE BANCAIRE"/>
      <sheetName val="GEO"/>
      <sheetName val="MEL"/>
      <sheetName val="M &amp; G"/>
      <sheetName val="TRA"/>
      <sheetName val="GEOFFREY"/>
      <sheetName val="MELANIE"/>
      <sheetName val="TRAVAUX"/>
      <sheetName val="TABLE"/>
    </sheetNames>
    <sheetDataSet>
      <sheetData sheetId="0">
        <row r="8">
          <cell r="C8">
            <v>11540.849999999999</v>
          </cell>
        </row>
      </sheetData>
      <sheetData sheetId="1"/>
      <sheetData sheetId="2"/>
      <sheetData sheetId="3"/>
      <sheetData sheetId="4"/>
      <sheetData sheetId="5"/>
      <sheetData sheetId="6">
        <row r="10">
          <cell r="D10">
            <v>1323.64</v>
          </cell>
        </row>
      </sheetData>
      <sheetData sheetId="7"/>
      <sheetData sheetId="8"/>
      <sheetData sheetId="9"/>
    </sheetDataSet>
  </externalBook>
</externalLink>
</file>

<file path=xl/tables/table1.xml><?xml version="1.0" encoding="utf-8"?>
<table xmlns="http://schemas.openxmlformats.org/spreadsheetml/2006/main" id="1" name="tblRevenus" displayName="tblRevenus" ref="B4:P11" totalsRowCount="1" totalsRowDxfId="60">
  <tableColumns count="15">
    <tableColumn id="1" name="TYPE DE REVENU" totalsRowLabel="REVENU TOTAL" dataDxfId="59" totalsRowDxfId="58" dataCellStyle="Normal 2"/>
    <tableColumn id="2" name="JAN" totalsRowFunction="sum" dataDxfId="57" totalsRowDxfId="56" dataCellStyle="Normal 2"/>
    <tableColumn id="3" name="FÉV" totalsRowFunction="sum" dataDxfId="55" totalsRowDxfId="54" dataCellStyle="Normal 2"/>
    <tableColumn id="4" name="MAR" totalsRowFunction="sum" dataDxfId="53" totalsRowDxfId="52" dataCellStyle="Normal 2"/>
    <tableColumn id="5" name="AVR" totalsRowFunction="sum" dataDxfId="51" totalsRowDxfId="50" dataCellStyle="Normal 2"/>
    <tableColumn id="6" name="MAI" totalsRowFunction="sum" dataDxfId="49" totalsRowDxfId="48" dataCellStyle="Normal 2"/>
    <tableColumn id="7" name="JUIN" totalsRowFunction="sum" dataDxfId="47" totalsRowDxfId="46" dataCellStyle="Normal 2">
      <calculatedColumnFormula>'[2]COMPTE BANCAIRE'!#REF!</calculatedColumnFormula>
    </tableColumn>
    <tableColumn id="8" name="JUIL" totalsRowFunction="sum" dataDxfId="45" totalsRowDxfId="44" dataCellStyle="Normal 2">
      <calculatedColumnFormula>+'[2]COMPTE BANCAIRE'!#REF!</calculatedColumnFormula>
    </tableColumn>
    <tableColumn id="9" name="AOÛT" totalsRowFunction="sum" dataDxfId="43" totalsRowDxfId="42" dataCellStyle="Normal 2"/>
    <tableColumn id="10" name="SEPT" totalsRowFunction="sum" dataDxfId="41" totalsRowDxfId="40" dataCellStyle="Normal 2"/>
    <tableColumn id="11" name="OCT" totalsRowFunction="sum" dataDxfId="39" totalsRowDxfId="38" dataCellStyle="Normal 2"/>
    <tableColumn id="12" name="NOV" totalsRowFunction="sum" dataDxfId="37" totalsRowDxfId="36" dataCellStyle="Normal 2"/>
    <tableColumn id="13" name="DÉC" totalsRowFunction="sum" dataDxfId="35" totalsRowDxfId="34" dataCellStyle="Normal 2"/>
    <tableColumn id="14" name="TOTAL CUMUL À DATE" totalsRowFunction="sum" dataDxfId="33" totalsRowDxfId="32" dataCellStyle="Normal 2">
      <calculatedColumnFormula>SUM(tblRevenus[[#This Row],[JAN]:[DÉC]])</calculatedColumnFormula>
    </tableColumn>
    <tableColumn id="15" name="TENDANCE" dataDxfId="31" totalsRowDxfId="30" dataCellStyle="Normal 2"/>
  </tableColumns>
  <tableStyleInfo name="Family Budget Cash Available 2" showFirstColumn="1" showLastColumn="0" showRowStripes="1" showColumnStripes="0"/>
  <extLst>
    <ext xmlns:x14="http://schemas.microsoft.com/office/spreadsheetml/2009/9/main" uri="{504A1905-F514-4f6f-8877-14C23A59335A}">
      <x14:table altText="Revenu mensuel" altTextSummary="Synthétise les revenus par type pour chaque mois calendaire."/>
    </ext>
  </extLst>
</table>
</file>

<file path=xl/tables/table2.xml><?xml version="1.0" encoding="utf-8"?>
<table xmlns="http://schemas.openxmlformats.org/spreadsheetml/2006/main" id="2" name="tblDépenses" displayName="tblDépenses" ref="B13:P32" totalsRowCount="1">
  <tableColumns count="15">
    <tableColumn id="1" name="DÉPENSES" totalsRowLabel="DÉPENSES TOTALES" dataDxfId="29" totalsRowDxfId="28"/>
    <tableColumn id="2" name="JAN" totalsRowFunction="sum" dataDxfId="27" totalsRowDxfId="26"/>
    <tableColumn id="3" name="FÉV" totalsRowFunction="sum" dataDxfId="25" totalsRowDxfId="24"/>
    <tableColumn id="4" name="MAR" totalsRowFunction="sum" dataDxfId="23" totalsRowDxfId="22"/>
    <tableColumn id="5" name="AVR" totalsRowFunction="sum" dataDxfId="21" totalsRowDxfId="20"/>
    <tableColumn id="6" name="MAI" totalsRowFunction="sum" dataDxfId="19" totalsRowDxfId="18" dataCellStyle="Normal 2"/>
    <tableColumn id="7" name="JUIN" totalsRowFunction="sum" dataDxfId="17" totalsRowDxfId="16"/>
    <tableColumn id="8" name="JUIL" totalsRowFunction="sum" dataDxfId="15" totalsRowDxfId="14"/>
    <tableColumn id="9" name="AOÛT" totalsRowFunction="sum" dataDxfId="13" totalsRowDxfId="12"/>
    <tableColumn id="10" name="SEPT" totalsRowFunction="sum" dataDxfId="11" totalsRowDxfId="10"/>
    <tableColumn id="11" name="OCT" totalsRowFunction="sum" dataDxfId="9" totalsRowDxfId="8"/>
    <tableColumn id="12" name="NOV" totalsRowFunction="sum" dataDxfId="7" totalsRowDxfId="6"/>
    <tableColumn id="13" name="DÉC" totalsRowFunction="sum" dataDxfId="5" totalsRowDxfId="4"/>
    <tableColumn id="14" name="TOTAL CUMUL À DATE" totalsRowFunction="sum" dataDxfId="3" totalsRowDxfId="2">
      <calculatedColumnFormula>SUM(tblDépenses[[#This Row],[JAN]:[DÉC]])</calculatedColumnFormula>
    </tableColumn>
    <tableColumn id="15" name="TENDANCE" dataDxfId="1" totalsRowDxfId="0"/>
  </tableColumns>
  <tableStyleInfo name="Family Budget Cash Available 3" showFirstColumn="1" showLastColumn="0" showRowStripes="1" showColumnStripes="0"/>
  <extLst>
    <ext xmlns:x14="http://schemas.microsoft.com/office/spreadsheetml/2009/9/main" uri="{504A1905-F514-4f6f-8877-14C23A59335A}">
      <x14:table altText="Dépenses mensuelles" altTextSummary="Synthèse des dépenses pour chaque mois calendaire."/>
    </ext>
  </extLst>
</table>
</file>

<file path=xl/theme/theme1.xml><?xml version="1.0" encoding="utf-8"?>
<a:theme xmlns:a="http://schemas.openxmlformats.org/drawingml/2006/main" name="Monthly Bank Reconciliation">
  <a:themeElements>
    <a:clrScheme name="Monthly bank Reconciliation">
      <a:dk1>
        <a:srgbClr val="000000"/>
      </a:dk1>
      <a:lt1>
        <a:srgbClr val="FFFFFF"/>
      </a:lt1>
      <a:dk2>
        <a:srgbClr val="38300D"/>
      </a:dk2>
      <a:lt2>
        <a:srgbClr val="F7F4F0"/>
      </a:lt2>
      <a:accent1>
        <a:srgbClr val="38A657"/>
      </a:accent1>
      <a:accent2>
        <a:srgbClr val="3A6E8C"/>
      </a:accent2>
      <a:accent3>
        <a:srgbClr val="F16522"/>
      </a:accent3>
      <a:accent4>
        <a:srgbClr val="7F52AA"/>
      </a:accent4>
      <a:accent5>
        <a:srgbClr val="EFC516"/>
      </a:accent5>
      <a:accent6>
        <a:srgbClr val="A51E2B"/>
      </a:accent6>
      <a:hlink>
        <a:srgbClr val="0D707D"/>
      </a:hlink>
      <a:folHlink>
        <a:srgbClr val="7F52AA"/>
      </a:folHlink>
    </a:clrScheme>
    <a:fontScheme name="Monthly Bank Reconciliation">
      <a:majorFont>
        <a:latin typeface="Euphemia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 tint="4.9989318521683403E-2"/>
  </sheetPr>
  <dimension ref="B1:N21"/>
  <sheetViews>
    <sheetView workbookViewId="0">
      <selection activeCell="D11" sqref="D11"/>
    </sheetView>
  </sheetViews>
  <sheetFormatPr baseColWidth="10" defaultColWidth="11.42578125" defaultRowHeight="15" x14ac:dyDescent="0.3"/>
  <cols>
    <col min="1" max="1" width="7.140625" style="1" customWidth="1"/>
    <col min="2" max="2" width="15.140625" style="1" customWidth="1"/>
    <col min="3" max="3" width="15.140625" style="1" bestFit="1" customWidth="1"/>
    <col min="4" max="6" width="11.42578125" style="1"/>
    <col min="7" max="7" width="11.42578125" style="1" customWidth="1"/>
    <col min="8" max="16384" width="11.42578125" style="1"/>
  </cols>
  <sheetData>
    <row r="1" spans="2:14" ht="15" customHeight="1" x14ac:dyDescent="0.3">
      <c r="B1" s="110" t="s">
        <v>3</v>
      </c>
      <c r="C1" s="111"/>
    </row>
    <row r="2" spans="2:14" ht="15" customHeight="1" x14ac:dyDescent="0.3">
      <c r="B2" s="111"/>
      <c r="C2" s="111"/>
    </row>
    <row r="3" spans="2:14" ht="15" customHeight="1" x14ac:dyDescent="0.3">
      <c r="B3" s="111"/>
      <c r="C3" s="111"/>
    </row>
    <row r="4" spans="2:14" ht="40.5" customHeight="1" x14ac:dyDescent="0.3">
      <c r="B4" s="111"/>
      <c r="C4" s="111"/>
    </row>
    <row r="6" spans="2:14" ht="28.5" customHeight="1" x14ac:dyDescent="0.3">
      <c r="B6" s="4" t="s">
        <v>2</v>
      </c>
      <c r="C6" s="2">
        <f>+GEO!F1+'M &amp; G'!G1</f>
        <v>1526.2750000000074</v>
      </c>
      <c r="D6" s="7">
        <f>+C6/C9</f>
        <v>0.11634080341489483</v>
      </c>
      <c r="N6"/>
    </row>
    <row r="7" spans="2:14" ht="27.75" customHeight="1" x14ac:dyDescent="0.3">
      <c r="B7" s="5" t="s">
        <v>0</v>
      </c>
      <c r="C7" s="2">
        <f>+MEL!F1+'M &amp; G'!G1</f>
        <v>3785.1050000000077</v>
      </c>
      <c r="D7" s="7">
        <f>+C7/C9</f>
        <v>0.28852084762558139</v>
      </c>
    </row>
    <row r="8" spans="2:14" ht="28.5" customHeight="1" x14ac:dyDescent="0.3">
      <c r="B8" s="6" t="s">
        <v>1</v>
      </c>
      <c r="C8" s="2">
        <f>+TRA!F1</f>
        <v>7807.6200000000026</v>
      </c>
      <c r="D8" s="7">
        <f>+C8/C9</f>
        <v>0.59513834895952378</v>
      </c>
    </row>
    <row r="9" spans="2:14" ht="22.5" x14ac:dyDescent="0.3">
      <c r="B9" s="3" t="s">
        <v>5</v>
      </c>
      <c r="C9" s="2">
        <f>SUM(C6:C8)</f>
        <v>13119.000000000018</v>
      </c>
      <c r="D9" s="7">
        <f>+C9/C9</f>
        <v>1</v>
      </c>
    </row>
    <row r="11" spans="2:14" x14ac:dyDescent="0.3">
      <c r="C11" s="10">
        <v>10652.92</v>
      </c>
    </row>
    <row r="12" spans="2:14" x14ac:dyDescent="0.3">
      <c r="C12" s="9">
        <f>+C9-C11</f>
        <v>2466.0800000000181</v>
      </c>
    </row>
    <row r="21" spans="10:10" x14ac:dyDescent="0.3">
      <c r="J21" s="9"/>
    </row>
  </sheetData>
  <sortState ref="N1:N4">
    <sortCondition ref="N1"/>
  </sortState>
  <mergeCells count="1">
    <mergeCell ref="B1:C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0" tint="-0.499984740745262"/>
  </sheetPr>
  <dimension ref="B1:L219"/>
  <sheetViews>
    <sheetView tabSelected="1" workbookViewId="0">
      <selection activeCell="F15" sqref="F15"/>
    </sheetView>
  </sheetViews>
  <sheetFormatPr baseColWidth="10" defaultColWidth="11.42578125" defaultRowHeight="15" x14ac:dyDescent="0.3"/>
  <cols>
    <col min="1" max="2" width="11.42578125" style="8"/>
    <col min="3" max="3" width="49.7109375" style="11" customWidth="1"/>
    <col min="4" max="5" width="11.42578125" style="8"/>
    <col min="6" max="6" width="12.28515625" style="8" bestFit="1" customWidth="1"/>
    <col min="7" max="16384" width="11.42578125" style="8"/>
  </cols>
  <sheetData>
    <row r="1" spans="2:12" x14ac:dyDescent="0.3">
      <c r="D1" s="8">
        <f>SUM(D3:D219)</f>
        <v>222485.62</v>
      </c>
      <c r="E1" s="8">
        <f>SUM(E3:E219)</f>
        <v>233138.53999999998</v>
      </c>
      <c r="F1" s="108">
        <f>+E1-D1</f>
        <v>10652.919999999984</v>
      </c>
      <c r="L1" s="12" t="s">
        <v>8</v>
      </c>
    </row>
    <row r="2" spans="2:12" x14ac:dyDescent="0.3">
      <c r="B2" s="8" t="s">
        <v>12</v>
      </c>
      <c r="C2" s="11" t="s">
        <v>4</v>
      </c>
      <c r="D2" s="8" t="s">
        <v>17</v>
      </c>
      <c r="E2" s="8" t="s">
        <v>18</v>
      </c>
      <c r="F2" s="12" t="s">
        <v>6</v>
      </c>
      <c r="L2" s="12" t="s">
        <v>10</v>
      </c>
    </row>
    <row r="3" spans="2:12" x14ac:dyDescent="0.3">
      <c r="F3" s="12" t="s">
        <v>10</v>
      </c>
      <c r="L3" s="12" t="s">
        <v>7</v>
      </c>
    </row>
    <row r="4" spans="2:12" x14ac:dyDescent="0.3">
      <c r="F4" s="12" t="s">
        <v>10</v>
      </c>
      <c r="L4" s="12" t="s">
        <v>9</v>
      </c>
    </row>
    <row r="5" spans="2:12" x14ac:dyDescent="0.3">
      <c r="F5" s="12" t="s">
        <v>10</v>
      </c>
      <c r="L5" s="8" t="s">
        <v>8</v>
      </c>
    </row>
    <row r="6" spans="2:12" x14ac:dyDescent="0.3">
      <c r="F6" s="12" t="s">
        <v>10</v>
      </c>
    </row>
    <row r="7" spans="2:12" x14ac:dyDescent="0.3">
      <c r="F7" s="12" t="s">
        <v>10</v>
      </c>
    </row>
    <row r="8" spans="2:12" x14ac:dyDescent="0.3">
      <c r="F8" s="12" t="s">
        <v>10</v>
      </c>
    </row>
    <row r="9" spans="2:12" x14ac:dyDescent="0.3">
      <c r="F9" s="12" t="s">
        <v>10</v>
      </c>
    </row>
    <row r="10" spans="2:12" x14ac:dyDescent="0.3">
      <c r="F10" s="12" t="s">
        <v>10</v>
      </c>
    </row>
    <row r="11" spans="2:12" x14ac:dyDescent="0.3">
      <c r="F11" s="12" t="s">
        <v>10</v>
      </c>
    </row>
    <row r="12" spans="2:12" x14ac:dyDescent="0.3">
      <c r="F12" s="12" t="s">
        <v>10</v>
      </c>
    </row>
    <row r="13" spans="2:12" x14ac:dyDescent="0.3">
      <c r="F13" s="12" t="s">
        <v>10</v>
      </c>
    </row>
    <row r="14" spans="2:12" x14ac:dyDescent="0.3">
      <c r="F14" s="12" t="s">
        <v>10</v>
      </c>
    </row>
    <row r="15" spans="2:12" ht="27.75" customHeight="1" x14ac:dyDescent="0.3">
      <c r="B15" s="103" t="s">
        <v>414</v>
      </c>
      <c r="C15" s="104" t="s">
        <v>11</v>
      </c>
      <c r="D15" s="105">
        <v>2392.8000000000002</v>
      </c>
      <c r="E15" s="105"/>
      <c r="F15" s="12" t="s">
        <v>9</v>
      </c>
    </row>
    <row r="16" spans="2:12" ht="27.75" customHeight="1" x14ac:dyDescent="0.3">
      <c r="B16" s="103" t="s">
        <v>414</v>
      </c>
      <c r="C16" s="104" t="s">
        <v>415</v>
      </c>
      <c r="D16" s="105">
        <v>10.89</v>
      </c>
      <c r="E16" s="105"/>
      <c r="F16" s="12" t="s">
        <v>10</v>
      </c>
    </row>
    <row r="17" spans="2:8" ht="27.75" customHeight="1" x14ac:dyDescent="0.3">
      <c r="B17" s="103" t="s">
        <v>416</v>
      </c>
      <c r="C17" s="104" t="s">
        <v>417</v>
      </c>
      <c r="D17" s="105">
        <v>62.39</v>
      </c>
      <c r="E17" s="105"/>
      <c r="F17" s="12" t="s">
        <v>10</v>
      </c>
    </row>
    <row r="18" spans="2:8" ht="27.75" customHeight="1" x14ac:dyDescent="0.3">
      <c r="B18" s="103" t="s">
        <v>418</v>
      </c>
      <c r="C18" s="104" t="s">
        <v>419</v>
      </c>
      <c r="D18" s="105">
        <v>144.80000000000001</v>
      </c>
      <c r="E18" s="105"/>
      <c r="F18" s="12" t="s">
        <v>9</v>
      </c>
    </row>
    <row r="19" spans="2:8" ht="27.75" customHeight="1" x14ac:dyDescent="0.3">
      <c r="B19" s="103" t="s">
        <v>420</v>
      </c>
      <c r="C19" s="104" t="s">
        <v>429</v>
      </c>
      <c r="D19" s="105">
        <v>17.010000000000002</v>
      </c>
      <c r="E19" s="105"/>
      <c r="F19" s="12" t="s">
        <v>7</v>
      </c>
    </row>
    <row r="20" spans="2:8" ht="27.75" customHeight="1" x14ac:dyDescent="0.3">
      <c r="B20" s="103" t="s">
        <v>420</v>
      </c>
      <c r="C20" s="104" t="s">
        <v>428</v>
      </c>
      <c r="D20" s="105">
        <v>54</v>
      </c>
      <c r="E20" s="105"/>
      <c r="F20" s="12" t="s">
        <v>7</v>
      </c>
    </row>
    <row r="21" spans="2:8" ht="27.75" customHeight="1" x14ac:dyDescent="0.3">
      <c r="B21" s="103" t="s">
        <v>420</v>
      </c>
      <c r="C21" s="104" t="s">
        <v>423</v>
      </c>
      <c r="D21" s="105">
        <v>23.2</v>
      </c>
      <c r="E21" s="105"/>
      <c r="F21" s="12" t="s">
        <v>9</v>
      </c>
    </row>
    <row r="22" spans="2:8" ht="27.75" customHeight="1" x14ac:dyDescent="0.3">
      <c r="B22" s="103" t="s">
        <v>420</v>
      </c>
      <c r="C22" s="104" t="s">
        <v>424</v>
      </c>
      <c r="D22" s="105">
        <v>233.11</v>
      </c>
      <c r="E22" s="105"/>
      <c r="F22" s="12" t="s">
        <v>10</v>
      </c>
    </row>
    <row r="23" spans="2:8" ht="27.75" customHeight="1" x14ac:dyDescent="0.3">
      <c r="B23" s="103" t="s">
        <v>420</v>
      </c>
      <c r="C23" s="104" t="s">
        <v>425</v>
      </c>
      <c r="D23" s="105">
        <v>603.29999999999995</v>
      </c>
      <c r="E23" s="105"/>
      <c r="F23" s="12" t="s">
        <v>9</v>
      </c>
    </row>
    <row r="24" spans="2:8" ht="27.75" customHeight="1" x14ac:dyDescent="0.3">
      <c r="B24" s="103" t="s">
        <v>426</v>
      </c>
      <c r="C24" s="104" t="s">
        <v>427</v>
      </c>
      <c r="D24" s="105">
        <v>200</v>
      </c>
      <c r="E24" s="105"/>
      <c r="F24" s="12" t="s">
        <v>7</v>
      </c>
    </row>
    <row r="25" spans="2:8" s="13" customFormat="1" ht="38.25" customHeight="1" x14ac:dyDescent="0.3">
      <c r="B25" s="103" t="s">
        <v>13</v>
      </c>
      <c r="C25" s="104" t="s">
        <v>183</v>
      </c>
      <c r="D25" s="105">
        <v>329.53</v>
      </c>
      <c r="E25" s="105"/>
      <c r="F25" s="12" t="s">
        <v>10</v>
      </c>
      <c r="H25" s="14" t="s">
        <v>20</v>
      </c>
    </row>
    <row r="26" spans="2:8" s="13" customFormat="1" ht="38.25" customHeight="1" x14ac:dyDescent="0.3">
      <c r="B26" s="103" t="s">
        <v>13</v>
      </c>
      <c r="C26" s="104" t="s">
        <v>184</v>
      </c>
      <c r="D26" s="105">
        <v>28.51</v>
      </c>
      <c r="E26" s="105"/>
      <c r="F26" s="12" t="s">
        <v>10</v>
      </c>
      <c r="H26" s="14" t="s">
        <v>21</v>
      </c>
    </row>
    <row r="27" spans="2:8" s="13" customFormat="1" ht="38.25" customHeight="1" x14ac:dyDescent="0.3">
      <c r="B27" s="103" t="s">
        <v>14</v>
      </c>
      <c r="C27" s="104" t="s">
        <v>392</v>
      </c>
      <c r="D27" s="105">
        <v>805.15</v>
      </c>
      <c r="E27" s="105"/>
      <c r="F27" s="12" t="s">
        <v>9</v>
      </c>
    </row>
    <row r="28" spans="2:8" s="13" customFormat="1" ht="38.25" customHeight="1" x14ac:dyDescent="0.3">
      <c r="B28" s="103" t="s">
        <v>15</v>
      </c>
      <c r="C28" s="104" t="s">
        <v>393</v>
      </c>
      <c r="D28" s="105">
        <v>396.56</v>
      </c>
      <c r="E28" s="105"/>
      <c r="F28" s="12" t="s">
        <v>9</v>
      </c>
    </row>
    <row r="29" spans="2:8" s="13" customFormat="1" ht="38.25" customHeight="1" x14ac:dyDescent="0.3">
      <c r="B29" s="103" t="s">
        <v>15</v>
      </c>
      <c r="C29" s="104" t="s">
        <v>185</v>
      </c>
      <c r="D29" s="105">
        <v>42.13</v>
      </c>
      <c r="E29" s="105"/>
      <c r="F29" s="12" t="s">
        <v>10</v>
      </c>
    </row>
    <row r="30" spans="2:8" s="13" customFormat="1" ht="38.25" customHeight="1" x14ac:dyDescent="0.3">
      <c r="B30" s="103" t="s">
        <v>16</v>
      </c>
      <c r="C30" s="104" t="s">
        <v>186</v>
      </c>
      <c r="D30" s="105">
        <v>799.93</v>
      </c>
      <c r="E30" s="105"/>
      <c r="F30" s="12" t="s">
        <v>9</v>
      </c>
    </row>
    <row r="31" spans="2:8" ht="38.25" customHeight="1" x14ac:dyDescent="0.3">
      <c r="B31" s="103" t="s">
        <v>16</v>
      </c>
      <c r="C31" s="104" t="s">
        <v>186</v>
      </c>
      <c r="D31" s="105">
        <v>11.96</v>
      </c>
      <c r="E31" s="105"/>
      <c r="F31" s="12" t="s">
        <v>9</v>
      </c>
    </row>
    <row r="32" spans="2:8" ht="38.25" customHeight="1" x14ac:dyDescent="0.3">
      <c r="B32" s="103" t="s">
        <v>16</v>
      </c>
      <c r="C32" s="104" t="s">
        <v>187</v>
      </c>
      <c r="D32" s="105">
        <v>18.649999999999999</v>
      </c>
      <c r="E32" s="105"/>
      <c r="F32" s="12" t="s">
        <v>10</v>
      </c>
    </row>
    <row r="33" spans="2:6" ht="38.25" customHeight="1" x14ac:dyDescent="0.3">
      <c r="B33" s="103" t="s">
        <v>188</v>
      </c>
      <c r="C33" s="104" t="s">
        <v>189</v>
      </c>
      <c r="D33" s="106"/>
      <c r="E33" s="105">
        <v>1217.3</v>
      </c>
      <c r="F33" s="12" t="s">
        <v>8</v>
      </c>
    </row>
    <row r="34" spans="2:6" ht="38.25" customHeight="1" x14ac:dyDescent="0.3">
      <c r="B34" s="103" t="s">
        <v>188</v>
      </c>
      <c r="C34" s="104" t="s">
        <v>190</v>
      </c>
      <c r="D34" s="105">
        <v>22.64</v>
      </c>
      <c r="E34" s="105"/>
      <c r="F34" s="12" t="s">
        <v>10</v>
      </c>
    </row>
    <row r="35" spans="2:6" ht="38.25" customHeight="1" x14ac:dyDescent="0.3">
      <c r="B35" s="103" t="s">
        <v>188</v>
      </c>
      <c r="C35" s="104" t="s">
        <v>191</v>
      </c>
      <c r="D35" s="105">
        <v>5.0999999999999996</v>
      </c>
      <c r="E35" s="105"/>
      <c r="F35" s="12" t="s">
        <v>9</v>
      </c>
    </row>
    <row r="36" spans="2:6" ht="38.25" customHeight="1" x14ac:dyDescent="0.3">
      <c r="B36" s="103" t="s">
        <v>188</v>
      </c>
      <c r="C36" s="104" t="s">
        <v>192</v>
      </c>
      <c r="D36" s="105">
        <v>26.07</v>
      </c>
      <c r="E36" s="105"/>
      <c r="F36" s="12" t="s">
        <v>10</v>
      </c>
    </row>
    <row r="37" spans="2:6" ht="38.25" customHeight="1" x14ac:dyDescent="0.3">
      <c r="B37" s="103" t="s">
        <v>188</v>
      </c>
      <c r="C37" s="104" t="s">
        <v>193</v>
      </c>
      <c r="D37" s="105">
        <v>10.65</v>
      </c>
      <c r="E37" s="105"/>
      <c r="F37" s="12" t="s">
        <v>9</v>
      </c>
    </row>
    <row r="38" spans="2:6" ht="38.25" customHeight="1" x14ac:dyDescent="0.3">
      <c r="B38" s="103" t="s">
        <v>188</v>
      </c>
      <c r="C38" s="104" t="s">
        <v>394</v>
      </c>
      <c r="D38" s="105">
        <v>40</v>
      </c>
      <c r="E38" s="105"/>
      <c r="F38" s="12" t="s">
        <v>10</v>
      </c>
    </row>
    <row r="39" spans="2:6" ht="38.25" customHeight="1" x14ac:dyDescent="0.3">
      <c r="B39" s="103" t="s">
        <v>188</v>
      </c>
      <c r="C39" s="104" t="s">
        <v>395</v>
      </c>
      <c r="D39" s="105">
        <v>6</v>
      </c>
      <c r="E39" s="105"/>
      <c r="F39" s="12" t="s">
        <v>10</v>
      </c>
    </row>
    <row r="40" spans="2:6" ht="38.25" customHeight="1" x14ac:dyDescent="0.3">
      <c r="B40" s="103" t="s">
        <v>194</v>
      </c>
      <c r="C40" s="104" t="s">
        <v>195</v>
      </c>
      <c r="D40" s="105">
        <v>17.5</v>
      </c>
      <c r="E40" s="105"/>
      <c r="F40" s="12" t="s">
        <v>10</v>
      </c>
    </row>
    <row r="41" spans="2:6" ht="38.25" customHeight="1" x14ac:dyDescent="0.3">
      <c r="B41" s="103" t="s">
        <v>194</v>
      </c>
      <c r="C41" s="104" t="s">
        <v>196</v>
      </c>
      <c r="D41" s="105">
        <v>34.24</v>
      </c>
      <c r="E41" s="105"/>
      <c r="F41" s="12" t="s">
        <v>10</v>
      </c>
    </row>
    <row r="42" spans="2:6" ht="38.25" customHeight="1" x14ac:dyDescent="0.3">
      <c r="B42" s="103" t="s">
        <v>194</v>
      </c>
      <c r="C42" s="104" t="s">
        <v>197</v>
      </c>
      <c r="D42" s="105">
        <v>90.12</v>
      </c>
      <c r="E42" s="105"/>
      <c r="F42" s="12" t="s">
        <v>8</v>
      </c>
    </row>
    <row r="43" spans="2:6" ht="38.25" customHeight="1" x14ac:dyDescent="0.3">
      <c r="B43" s="103" t="s">
        <v>194</v>
      </c>
      <c r="C43" s="104" t="s">
        <v>198</v>
      </c>
      <c r="D43" s="105">
        <v>70</v>
      </c>
      <c r="E43" s="105"/>
      <c r="F43" s="12" t="s">
        <v>7</v>
      </c>
    </row>
    <row r="44" spans="2:6" ht="38.25" customHeight="1" x14ac:dyDescent="0.3">
      <c r="B44" s="103" t="s">
        <v>199</v>
      </c>
      <c r="C44" s="104" t="s">
        <v>396</v>
      </c>
      <c r="D44" s="105">
        <v>62.02</v>
      </c>
      <c r="E44" s="105"/>
      <c r="F44" s="12" t="s">
        <v>8</v>
      </c>
    </row>
    <row r="45" spans="2:6" ht="38.25" customHeight="1" x14ac:dyDescent="0.3">
      <c r="B45" s="103" t="s">
        <v>201</v>
      </c>
      <c r="C45" s="104" t="s">
        <v>202</v>
      </c>
      <c r="D45" s="105">
        <v>519.98</v>
      </c>
      <c r="E45" s="105"/>
      <c r="F45" s="12" t="s">
        <v>9</v>
      </c>
    </row>
    <row r="46" spans="2:6" ht="38.25" customHeight="1" x14ac:dyDescent="0.3">
      <c r="B46" s="103" t="s">
        <v>201</v>
      </c>
      <c r="C46" s="104" t="s">
        <v>397</v>
      </c>
      <c r="D46" s="105">
        <v>50.35</v>
      </c>
      <c r="E46" s="105"/>
      <c r="F46" s="12" t="s">
        <v>7</v>
      </c>
    </row>
    <row r="47" spans="2:6" ht="38.25" customHeight="1" x14ac:dyDescent="0.3">
      <c r="B47" s="103" t="s">
        <v>201</v>
      </c>
      <c r="C47" s="104" t="s">
        <v>204</v>
      </c>
      <c r="D47" s="105">
        <v>25.81</v>
      </c>
      <c r="E47" s="105"/>
      <c r="F47" s="12" t="s">
        <v>10</v>
      </c>
    </row>
    <row r="48" spans="2:6" ht="38.25" customHeight="1" x14ac:dyDescent="0.3">
      <c r="B48" s="103" t="s">
        <v>201</v>
      </c>
      <c r="C48" s="104" t="s">
        <v>205</v>
      </c>
      <c r="D48" s="105">
        <v>5.63</v>
      </c>
      <c r="E48" s="105"/>
      <c r="F48" s="12" t="s">
        <v>10</v>
      </c>
    </row>
    <row r="49" spans="2:6" ht="38.25" customHeight="1" x14ac:dyDescent="0.3">
      <c r="B49" s="103" t="s">
        <v>201</v>
      </c>
      <c r="C49" s="104" t="s">
        <v>206</v>
      </c>
      <c r="D49" s="105">
        <v>77.84</v>
      </c>
      <c r="E49" s="105"/>
      <c r="F49" s="12" t="s">
        <v>10</v>
      </c>
    </row>
    <row r="50" spans="2:6" ht="38.25" customHeight="1" x14ac:dyDescent="0.3">
      <c r="B50" s="103" t="s">
        <v>207</v>
      </c>
      <c r="C50" s="104" t="s">
        <v>208</v>
      </c>
      <c r="D50" s="105">
        <v>20</v>
      </c>
      <c r="E50" s="105"/>
      <c r="F50" s="12" t="s">
        <v>8</v>
      </c>
    </row>
    <row r="51" spans="2:6" ht="38.25" customHeight="1" x14ac:dyDescent="0.3">
      <c r="B51" s="103" t="s">
        <v>207</v>
      </c>
      <c r="C51" s="104" t="s">
        <v>209</v>
      </c>
      <c r="D51" s="105">
        <v>530</v>
      </c>
      <c r="E51" s="105"/>
      <c r="F51" s="12" t="s">
        <v>9</v>
      </c>
    </row>
    <row r="52" spans="2:6" ht="38.25" customHeight="1" x14ac:dyDescent="0.3">
      <c r="B52" s="103" t="s">
        <v>210</v>
      </c>
      <c r="C52" s="104" t="s">
        <v>211</v>
      </c>
      <c r="D52" s="105">
        <v>79.98</v>
      </c>
      <c r="E52" s="105"/>
      <c r="F52" s="12" t="s">
        <v>8</v>
      </c>
    </row>
    <row r="53" spans="2:6" ht="38.25" customHeight="1" x14ac:dyDescent="0.3">
      <c r="B53" s="103" t="s">
        <v>212</v>
      </c>
      <c r="C53" s="104" t="s">
        <v>213</v>
      </c>
      <c r="D53" s="106"/>
      <c r="E53" s="105">
        <v>1475.08</v>
      </c>
      <c r="F53" s="12" t="s">
        <v>7</v>
      </c>
    </row>
    <row r="54" spans="2:6" ht="38.25" customHeight="1" x14ac:dyDescent="0.3">
      <c r="B54" s="103" t="s">
        <v>214</v>
      </c>
      <c r="C54" s="104" t="s">
        <v>215</v>
      </c>
      <c r="D54" s="105">
        <v>36.99</v>
      </c>
      <c r="E54" s="105"/>
      <c r="F54" s="12" t="s">
        <v>8</v>
      </c>
    </row>
    <row r="55" spans="2:6" ht="38.25" customHeight="1" x14ac:dyDescent="0.3">
      <c r="B55" s="103" t="s">
        <v>214</v>
      </c>
      <c r="C55" s="104" t="s">
        <v>216</v>
      </c>
      <c r="D55" s="105">
        <v>10</v>
      </c>
      <c r="E55" s="105"/>
      <c r="F55" s="12" t="s">
        <v>10</v>
      </c>
    </row>
    <row r="56" spans="2:6" ht="38.25" customHeight="1" x14ac:dyDescent="0.3">
      <c r="B56" s="103" t="s">
        <v>214</v>
      </c>
      <c r="C56" s="104" t="s">
        <v>217</v>
      </c>
      <c r="D56" s="105">
        <v>7.98</v>
      </c>
      <c r="E56" s="105"/>
      <c r="F56" s="12" t="s">
        <v>10</v>
      </c>
    </row>
    <row r="57" spans="2:6" ht="38.25" customHeight="1" x14ac:dyDescent="0.3">
      <c r="B57" s="103" t="s">
        <v>214</v>
      </c>
      <c r="C57" s="104" t="s">
        <v>218</v>
      </c>
      <c r="D57" s="105">
        <v>16.899999999999999</v>
      </c>
      <c r="E57" s="105"/>
      <c r="F57" s="12" t="s">
        <v>9</v>
      </c>
    </row>
    <row r="58" spans="2:6" ht="38.25" customHeight="1" x14ac:dyDescent="0.3">
      <c r="B58" s="103" t="s">
        <v>214</v>
      </c>
      <c r="C58" s="104" t="s">
        <v>219</v>
      </c>
      <c r="D58" s="105">
        <v>33.99</v>
      </c>
      <c r="E58" s="105"/>
      <c r="F58" s="12" t="s">
        <v>8</v>
      </c>
    </row>
    <row r="59" spans="2:6" ht="38.25" customHeight="1" x14ac:dyDescent="0.3">
      <c r="B59" s="103" t="s">
        <v>214</v>
      </c>
      <c r="C59" s="104" t="s">
        <v>220</v>
      </c>
      <c r="D59" s="105">
        <v>24.98</v>
      </c>
      <c r="E59" s="105"/>
      <c r="F59" s="12" t="s">
        <v>10</v>
      </c>
    </row>
    <row r="60" spans="2:6" ht="38.25" customHeight="1" x14ac:dyDescent="0.3">
      <c r="B60" s="103" t="s">
        <v>214</v>
      </c>
      <c r="C60" s="104" t="s">
        <v>221</v>
      </c>
      <c r="D60" s="105">
        <v>24.97</v>
      </c>
      <c r="E60" s="105"/>
      <c r="F60" s="12" t="s">
        <v>10</v>
      </c>
    </row>
    <row r="61" spans="2:6" ht="38.25" customHeight="1" x14ac:dyDescent="0.3">
      <c r="B61" s="103" t="s">
        <v>214</v>
      </c>
      <c r="C61" s="104" t="s">
        <v>222</v>
      </c>
      <c r="D61" s="106"/>
      <c r="E61" s="105">
        <v>124.3</v>
      </c>
      <c r="F61" s="12" t="s">
        <v>9</v>
      </c>
    </row>
    <row r="62" spans="2:6" ht="38.25" customHeight="1" x14ac:dyDescent="0.3">
      <c r="B62" s="103" t="s">
        <v>223</v>
      </c>
      <c r="C62" s="104" t="s">
        <v>224</v>
      </c>
      <c r="D62" s="105">
        <v>200</v>
      </c>
      <c r="E62" s="105"/>
      <c r="F62" s="12" t="s">
        <v>8</v>
      </c>
    </row>
    <row r="63" spans="2:6" ht="38.25" customHeight="1" x14ac:dyDescent="0.3">
      <c r="B63" s="103" t="s">
        <v>225</v>
      </c>
      <c r="C63" s="104" t="s">
        <v>398</v>
      </c>
      <c r="D63" s="105">
        <v>413.4</v>
      </c>
      <c r="E63" s="105"/>
      <c r="F63" s="12" t="s">
        <v>9</v>
      </c>
    </row>
    <row r="64" spans="2:6" ht="38.25" customHeight="1" x14ac:dyDescent="0.3">
      <c r="B64" s="103" t="s">
        <v>225</v>
      </c>
      <c r="C64" s="104" t="s">
        <v>399</v>
      </c>
      <c r="D64" s="105">
        <v>19.989999999999998</v>
      </c>
      <c r="E64" s="105"/>
      <c r="F64" s="12" t="s">
        <v>10</v>
      </c>
    </row>
    <row r="65" spans="2:6" ht="38.25" customHeight="1" x14ac:dyDescent="0.3">
      <c r="B65" s="103" t="s">
        <v>225</v>
      </c>
      <c r="C65" s="104" t="s">
        <v>399</v>
      </c>
      <c r="D65" s="105">
        <v>14.99</v>
      </c>
      <c r="E65" s="105"/>
      <c r="F65" s="12" t="s">
        <v>10</v>
      </c>
    </row>
    <row r="66" spans="2:6" ht="38.25" customHeight="1" x14ac:dyDescent="0.3">
      <c r="B66" s="103" t="s">
        <v>225</v>
      </c>
      <c r="C66" s="104" t="s">
        <v>400</v>
      </c>
      <c r="D66" s="105">
        <v>6.7</v>
      </c>
      <c r="E66" s="105"/>
      <c r="F66" s="12" t="s">
        <v>10</v>
      </c>
    </row>
    <row r="67" spans="2:6" ht="38.25" customHeight="1" x14ac:dyDescent="0.3">
      <c r="B67" s="103" t="s">
        <v>225</v>
      </c>
      <c r="C67" s="104" t="s">
        <v>228</v>
      </c>
      <c r="D67" s="105">
        <v>16.899999999999999</v>
      </c>
      <c r="E67" s="105"/>
      <c r="F67" s="12" t="s">
        <v>9</v>
      </c>
    </row>
    <row r="68" spans="2:6" ht="38.25" customHeight="1" x14ac:dyDescent="0.3">
      <c r="B68" s="103" t="s">
        <v>225</v>
      </c>
      <c r="C68" s="104" t="s">
        <v>228</v>
      </c>
      <c r="D68" s="105">
        <v>42.6</v>
      </c>
      <c r="E68" s="105"/>
      <c r="F68" s="12" t="s">
        <v>9</v>
      </c>
    </row>
    <row r="69" spans="2:6" ht="38.25" customHeight="1" x14ac:dyDescent="0.3">
      <c r="B69" s="103" t="s">
        <v>229</v>
      </c>
      <c r="C69" s="104" t="s">
        <v>230</v>
      </c>
      <c r="D69" s="105">
        <v>22.7</v>
      </c>
      <c r="E69" s="105"/>
      <c r="F69" s="12" t="s">
        <v>10</v>
      </c>
    </row>
    <row r="70" spans="2:6" ht="38.25" customHeight="1" x14ac:dyDescent="0.3">
      <c r="B70" s="103" t="s">
        <v>229</v>
      </c>
      <c r="C70" s="104" t="s">
        <v>231</v>
      </c>
      <c r="D70" s="105">
        <v>11.7</v>
      </c>
      <c r="E70" s="105"/>
      <c r="F70" s="12" t="s">
        <v>9</v>
      </c>
    </row>
    <row r="71" spans="2:6" ht="38.25" customHeight="1" x14ac:dyDescent="0.3">
      <c r="B71" s="103" t="s">
        <v>229</v>
      </c>
      <c r="C71" s="104" t="s">
        <v>232</v>
      </c>
      <c r="D71" s="105">
        <v>10.39</v>
      </c>
      <c r="E71" s="105"/>
      <c r="F71" s="12" t="s">
        <v>10</v>
      </c>
    </row>
    <row r="72" spans="2:6" ht="38.25" customHeight="1" x14ac:dyDescent="0.3">
      <c r="B72" s="103" t="s">
        <v>233</v>
      </c>
      <c r="C72" s="104" t="s">
        <v>234</v>
      </c>
      <c r="D72" s="105">
        <v>286.88</v>
      </c>
      <c r="E72" s="105"/>
      <c r="F72" s="12" t="s">
        <v>10</v>
      </c>
    </row>
    <row r="73" spans="2:6" ht="38.25" customHeight="1" x14ac:dyDescent="0.3">
      <c r="B73" s="103" t="s">
        <v>233</v>
      </c>
      <c r="C73" s="104" t="s">
        <v>235</v>
      </c>
      <c r="D73" s="105">
        <v>68.45</v>
      </c>
      <c r="E73" s="105"/>
      <c r="F73" s="12" t="s">
        <v>9</v>
      </c>
    </row>
    <row r="74" spans="2:6" ht="38.25" customHeight="1" x14ac:dyDescent="0.3">
      <c r="B74" s="103" t="s">
        <v>233</v>
      </c>
      <c r="C74" s="104" t="s">
        <v>236</v>
      </c>
      <c r="D74" s="105">
        <v>16.100000000000001</v>
      </c>
      <c r="E74" s="105"/>
      <c r="F74" s="12" t="s">
        <v>9</v>
      </c>
    </row>
    <row r="75" spans="2:6" ht="38.25" customHeight="1" x14ac:dyDescent="0.3">
      <c r="B75" s="103" t="s">
        <v>233</v>
      </c>
      <c r="C75" s="104" t="s">
        <v>237</v>
      </c>
      <c r="D75" s="105">
        <v>6.2</v>
      </c>
      <c r="E75" s="105"/>
      <c r="F75" s="12" t="s">
        <v>10</v>
      </c>
    </row>
    <row r="76" spans="2:6" ht="38.25" customHeight="1" x14ac:dyDescent="0.3">
      <c r="B76" s="103" t="s">
        <v>238</v>
      </c>
      <c r="C76" s="104" t="s">
        <v>239</v>
      </c>
      <c r="D76" s="105">
        <v>15.01</v>
      </c>
      <c r="E76" s="105"/>
      <c r="F76" s="12" t="s">
        <v>10</v>
      </c>
    </row>
    <row r="77" spans="2:6" ht="38.25" customHeight="1" x14ac:dyDescent="0.3">
      <c r="B77" s="103" t="s">
        <v>238</v>
      </c>
      <c r="C77" s="104" t="s">
        <v>240</v>
      </c>
      <c r="D77" s="105">
        <v>16.989999999999998</v>
      </c>
      <c r="E77" s="105"/>
      <c r="F77" s="12" t="s">
        <v>9</v>
      </c>
    </row>
    <row r="78" spans="2:6" ht="38.25" customHeight="1" x14ac:dyDescent="0.3">
      <c r="B78" s="103" t="s">
        <v>238</v>
      </c>
      <c r="C78" s="104" t="s">
        <v>241</v>
      </c>
      <c r="D78" s="105">
        <v>65.010000000000005</v>
      </c>
      <c r="E78" s="105"/>
      <c r="F78" s="12" t="s">
        <v>10</v>
      </c>
    </row>
    <row r="79" spans="2:6" ht="38.25" customHeight="1" x14ac:dyDescent="0.3">
      <c r="B79" s="103" t="s">
        <v>238</v>
      </c>
      <c r="C79" s="104" t="s">
        <v>242</v>
      </c>
      <c r="D79" s="105">
        <v>1.78</v>
      </c>
      <c r="E79" s="105"/>
      <c r="F79" s="12" t="s">
        <v>9</v>
      </c>
    </row>
    <row r="80" spans="2:6" ht="38.25" customHeight="1" x14ac:dyDescent="0.3">
      <c r="B80" s="103" t="s">
        <v>238</v>
      </c>
      <c r="C80" s="104" t="s">
        <v>243</v>
      </c>
      <c r="D80" s="105">
        <v>10.85</v>
      </c>
      <c r="E80" s="105"/>
      <c r="F80" s="12" t="s">
        <v>9</v>
      </c>
    </row>
    <row r="81" spans="2:6" ht="38.25" customHeight="1" x14ac:dyDescent="0.3">
      <c r="B81" s="103" t="s">
        <v>244</v>
      </c>
      <c r="C81" s="104" t="s">
        <v>245</v>
      </c>
      <c r="D81" s="105">
        <v>19</v>
      </c>
      <c r="E81" s="105"/>
      <c r="F81" s="12" t="s">
        <v>8</v>
      </c>
    </row>
    <row r="82" spans="2:6" ht="38.25" customHeight="1" x14ac:dyDescent="0.3">
      <c r="B82" s="103" t="s">
        <v>244</v>
      </c>
      <c r="C82" s="104" t="s">
        <v>246</v>
      </c>
      <c r="D82" s="105">
        <v>130</v>
      </c>
      <c r="E82" s="105"/>
      <c r="F82" s="12" t="s">
        <v>8</v>
      </c>
    </row>
    <row r="83" spans="2:6" ht="38.25" customHeight="1" x14ac:dyDescent="0.3">
      <c r="B83" s="103" t="s">
        <v>247</v>
      </c>
      <c r="C83" s="104" t="s">
        <v>248</v>
      </c>
      <c r="D83" s="106"/>
      <c r="E83" s="105">
        <v>9019.9</v>
      </c>
      <c r="F83" s="12" t="s">
        <v>9</v>
      </c>
    </row>
    <row r="84" spans="2:6" ht="38.25" customHeight="1" x14ac:dyDescent="0.3">
      <c r="B84" s="103" t="s">
        <v>247</v>
      </c>
      <c r="C84" s="104" t="s">
        <v>401</v>
      </c>
      <c r="D84" s="105">
        <v>105.6</v>
      </c>
      <c r="E84" s="105"/>
      <c r="F84" s="12" t="s">
        <v>10</v>
      </c>
    </row>
    <row r="85" spans="2:6" ht="38.25" customHeight="1" x14ac:dyDescent="0.3">
      <c r="B85" s="103" t="s">
        <v>247</v>
      </c>
      <c r="C85" s="104" t="s">
        <v>249</v>
      </c>
      <c r="D85" s="105">
        <v>55.7</v>
      </c>
      <c r="E85" s="105"/>
      <c r="F85" s="12" t="s">
        <v>8</v>
      </c>
    </row>
    <row r="86" spans="2:6" ht="38.25" customHeight="1" x14ac:dyDescent="0.3">
      <c r="B86" s="103" t="s">
        <v>247</v>
      </c>
      <c r="C86" s="104" t="s">
        <v>250</v>
      </c>
      <c r="D86" s="105">
        <v>24.99</v>
      </c>
      <c r="E86" s="105"/>
      <c r="F86" s="12" t="s">
        <v>8</v>
      </c>
    </row>
    <row r="87" spans="2:6" ht="38.25" customHeight="1" x14ac:dyDescent="0.3">
      <c r="B87" s="103" t="s">
        <v>247</v>
      </c>
      <c r="C87" s="104" t="s">
        <v>251</v>
      </c>
      <c r="D87" s="105">
        <v>13.9</v>
      </c>
      <c r="E87" s="105"/>
      <c r="F87" s="12" t="s">
        <v>10</v>
      </c>
    </row>
    <row r="88" spans="2:6" ht="38.25" customHeight="1" x14ac:dyDescent="0.3">
      <c r="B88" s="103" t="s">
        <v>247</v>
      </c>
      <c r="C88" s="104" t="s">
        <v>252</v>
      </c>
      <c r="D88" s="105">
        <v>80</v>
      </c>
      <c r="E88" s="105"/>
      <c r="F88" s="12" t="s">
        <v>8</v>
      </c>
    </row>
    <row r="89" spans="2:6" ht="38.25" customHeight="1" x14ac:dyDescent="0.3">
      <c r="B89" s="103" t="s">
        <v>253</v>
      </c>
      <c r="C89" s="104" t="s">
        <v>402</v>
      </c>
      <c r="D89" s="105">
        <v>44.6</v>
      </c>
      <c r="E89" s="105"/>
      <c r="F89" s="12" t="s">
        <v>7</v>
      </c>
    </row>
    <row r="90" spans="2:6" ht="38.25" customHeight="1" x14ac:dyDescent="0.3">
      <c r="B90" s="103" t="s">
        <v>253</v>
      </c>
      <c r="C90" s="104" t="s">
        <v>254</v>
      </c>
      <c r="D90" s="106"/>
      <c r="E90" s="105">
        <v>319.8</v>
      </c>
      <c r="F90" s="12" t="s">
        <v>9</v>
      </c>
    </row>
    <row r="91" spans="2:6" ht="38.25" customHeight="1" x14ac:dyDescent="0.3">
      <c r="B91" s="103" t="s">
        <v>253</v>
      </c>
      <c r="C91" s="104" t="s">
        <v>255</v>
      </c>
      <c r="D91" s="105">
        <v>16</v>
      </c>
      <c r="E91" s="105"/>
      <c r="F91" s="12" t="s">
        <v>10</v>
      </c>
    </row>
    <row r="92" spans="2:6" ht="38.25" customHeight="1" x14ac:dyDescent="0.3">
      <c r="B92" s="103" t="s">
        <v>256</v>
      </c>
      <c r="C92" s="104" t="s">
        <v>257</v>
      </c>
      <c r="D92" s="105">
        <v>44.35</v>
      </c>
      <c r="E92" s="105"/>
      <c r="F92" s="12" t="s">
        <v>9</v>
      </c>
    </row>
    <row r="93" spans="2:6" ht="38.25" customHeight="1" x14ac:dyDescent="0.3">
      <c r="B93" s="103" t="s">
        <v>256</v>
      </c>
      <c r="C93" s="104" t="s">
        <v>258</v>
      </c>
      <c r="D93" s="105">
        <v>20.36</v>
      </c>
      <c r="E93" s="105"/>
      <c r="F93" s="12" t="s">
        <v>10</v>
      </c>
    </row>
    <row r="94" spans="2:6" ht="38.25" customHeight="1" x14ac:dyDescent="0.3">
      <c r="B94" s="103" t="s">
        <v>256</v>
      </c>
      <c r="C94" s="104" t="s">
        <v>259</v>
      </c>
      <c r="D94" s="105">
        <v>13.82</v>
      </c>
      <c r="E94" s="105"/>
      <c r="F94" s="12" t="s">
        <v>10</v>
      </c>
    </row>
    <row r="95" spans="2:6" ht="38.25" customHeight="1" x14ac:dyDescent="0.3">
      <c r="B95" s="103" t="s">
        <v>256</v>
      </c>
      <c r="C95" s="104" t="s">
        <v>260</v>
      </c>
      <c r="D95" s="106"/>
      <c r="E95" s="105">
        <v>27.45</v>
      </c>
      <c r="F95" s="12" t="s">
        <v>9</v>
      </c>
    </row>
    <row r="96" spans="2:6" ht="38.25" customHeight="1" x14ac:dyDescent="0.3">
      <c r="B96" s="103" t="s">
        <v>256</v>
      </c>
      <c r="C96" s="104" t="s">
        <v>261</v>
      </c>
      <c r="D96" s="105">
        <v>51.51</v>
      </c>
      <c r="E96" s="105"/>
      <c r="F96" s="12" t="s">
        <v>9</v>
      </c>
    </row>
    <row r="97" spans="2:6" ht="38.25" customHeight="1" x14ac:dyDescent="0.3">
      <c r="B97" s="103" t="s">
        <v>256</v>
      </c>
      <c r="C97" s="104" t="s">
        <v>262</v>
      </c>
      <c r="D97" s="105">
        <v>13.9</v>
      </c>
      <c r="E97" s="105"/>
      <c r="F97" s="12" t="s">
        <v>9</v>
      </c>
    </row>
    <row r="98" spans="2:6" ht="38.25" customHeight="1" x14ac:dyDescent="0.3">
      <c r="B98" s="103" t="s">
        <v>256</v>
      </c>
      <c r="C98" s="104" t="s">
        <v>263</v>
      </c>
      <c r="D98" s="105">
        <v>11.55</v>
      </c>
      <c r="E98" s="105"/>
      <c r="F98" s="12" t="s">
        <v>10</v>
      </c>
    </row>
    <row r="99" spans="2:6" ht="38.25" customHeight="1" x14ac:dyDescent="0.3">
      <c r="B99" s="103" t="s">
        <v>256</v>
      </c>
      <c r="C99" s="104" t="s">
        <v>264</v>
      </c>
      <c r="D99" s="105">
        <v>24.38</v>
      </c>
      <c r="E99" s="105"/>
      <c r="F99" s="12" t="s">
        <v>9</v>
      </c>
    </row>
    <row r="100" spans="2:6" ht="38.25" customHeight="1" x14ac:dyDescent="0.3">
      <c r="B100" s="103" t="s">
        <v>256</v>
      </c>
      <c r="C100" s="104" t="s">
        <v>265</v>
      </c>
      <c r="D100" s="105">
        <v>12.85</v>
      </c>
      <c r="E100" s="105"/>
      <c r="F100" s="12" t="s">
        <v>9</v>
      </c>
    </row>
    <row r="101" spans="2:6" ht="38.25" customHeight="1" x14ac:dyDescent="0.3">
      <c r="B101" s="103" t="s">
        <v>266</v>
      </c>
      <c r="C101" s="104" t="s">
        <v>267</v>
      </c>
      <c r="D101" s="105">
        <v>329.53</v>
      </c>
      <c r="E101" s="105"/>
      <c r="F101" s="12" t="s">
        <v>10</v>
      </c>
    </row>
    <row r="102" spans="2:6" ht="38.25" customHeight="1" x14ac:dyDescent="0.3">
      <c r="B102" s="103" t="s">
        <v>266</v>
      </c>
      <c r="C102" s="104" t="s">
        <v>268</v>
      </c>
      <c r="D102" s="105">
        <v>14.73</v>
      </c>
      <c r="E102" s="105"/>
      <c r="F102" s="12" t="s">
        <v>10</v>
      </c>
    </row>
    <row r="103" spans="2:6" ht="38.25" customHeight="1" x14ac:dyDescent="0.3">
      <c r="B103" s="103" t="s">
        <v>269</v>
      </c>
      <c r="C103" s="104" t="s">
        <v>270</v>
      </c>
      <c r="D103" s="105">
        <v>16.899999999999999</v>
      </c>
      <c r="E103" s="105"/>
      <c r="F103" s="12" t="s">
        <v>10</v>
      </c>
    </row>
    <row r="104" spans="2:6" ht="38.25" customHeight="1" x14ac:dyDescent="0.3">
      <c r="B104" s="103" t="s">
        <v>269</v>
      </c>
      <c r="C104" s="104" t="s">
        <v>271</v>
      </c>
      <c r="D104" s="105">
        <v>25.73</v>
      </c>
      <c r="E104" s="105"/>
      <c r="F104" s="12" t="s">
        <v>9</v>
      </c>
    </row>
    <row r="105" spans="2:6" ht="38.25" customHeight="1" x14ac:dyDescent="0.3">
      <c r="B105" s="103" t="s">
        <v>269</v>
      </c>
      <c r="C105" s="104" t="s">
        <v>272</v>
      </c>
      <c r="D105" s="105">
        <v>24</v>
      </c>
      <c r="E105" s="105"/>
      <c r="F105" s="12" t="s">
        <v>9</v>
      </c>
    </row>
    <row r="106" spans="2:6" ht="24" x14ac:dyDescent="0.3">
      <c r="B106" s="103" t="s">
        <v>269</v>
      </c>
      <c r="C106" s="104" t="s">
        <v>394</v>
      </c>
      <c r="D106" s="105">
        <v>40</v>
      </c>
      <c r="E106" s="105"/>
      <c r="F106" s="12" t="s">
        <v>10</v>
      </c>
    </row>
    <row r="107" spans="2:6" ht="46.5" x14ac:dyDescent="0.3">
      <c r="B107" s="103" t="s">
        <v>273</v>
      </c>
      <c r="C107" s="104" t="s">
        <v>189</v>
      </c>
      <c r="D107" s="106"/>
      <c r="E107" s="105">
        <v>1315.73</v>
      </c>
      <c r="F107" s="12" t="s">
        <v>8</v>
      </c>
    </row>
    <row r="108" spans="2:6" ht="24" x14ac:dyDescent="0.3">
      <c r="B108" s="103" t="s">
        <v>273</v>
      </c>
      <c r="C108" s="104" t="s">
        <v>274</v>
      </c>
      <c r="D108" s="105">
        <v>19.95</v>
      </c>
      <c r="E108" s="105"/>
      <c r="F108" s="12" t="s">
        <v>9</v>
      </c>
    </row>
    <row r="109" spans="2:6" ht="24" x14ac:dyDescent="0.3">
      <c r="B109" s="103" t="s">
        <v>273</v>
      </c>
      <c r="C109" s="104" t="s">
        <v>274</v>
      </c>
      <c r="D109" s="105">
        <v>12.3</v>
      </c>
      <c r="E109" s="105"/>
      <c r="F109" s="12" t="s">
        <v>9</v>
      </c>
    </row>
    <row r="110" spans="2:6" ht="24" x14ac:dyDescent="0.3">
      <c r="B110" s="103" t="s">
        <v>273</v>
      </c>
      <c r="C110" s="104" t="s">
        <v>394</v>
      </c>
      <c r="D110" s="105">
        <v>86.04</v>
      </c>
      <c r="E110" s="105"/>
      <c r="F110" s="12" t="s">
        <v>10</v>
      </c>
    </row>
    <row r="111" spans="2:6" ht="24" x14ac:dyDescent="0.3">
      <c r="B111" s="103" t="s">
        <v>275</v>
      </c>
      <c r="C111" s="104" t="s">
        <v>276</v>
      </c>
      <c r="D111" s="105">
        <v>6.92</v>
      </c>
      <c r="E111" s="105"/>
      <c r="F111" s="12" t="s">
        <v>10</v>
      </c>
    </row>
    <row r="112" spans="2:6" ht="24" x14ac:dyDescent="0.3">
      <c r="B112" s="103" t="s">
        <v>275</v>
      </c>
      <c r="C112" s="104" t="s">
        <v>277</v>
      </c>
      <c r="D112" s="105">
        <v>6.6</v>
      </c>
      <c r="E112" s="105"/>
      <c r="F112" s="12" t="s">
        <v>10</v>
      </c>
    </row>
    <row r="113" spans="2:6" ht="24" x14ac:dyDescent="0.3">
      <c r="B113" s="103" t="s">
        <v>275</v>
      </c>
      <c r="C113" s="104" t="s">
        <v>278</v>
      </c>
      <c r="D113" s="105">
        <v>49.99</v>
      </c>
      <c r="E113" s="105"/>
      <c r="F113" s="12" t="s">
        <v>9</v>
      </c>
    </row>
    <row r="114" spans="2:6" ht="24" x14ac:dyDescent="0.3">
      <c r="B114" s="103" t="s">
        <v>275</v>
      </c>
      <c r="C114" s="104" t="s">
        <v>395</v>
      </c>
      <c r="D114" s="105">
        <v>31</v>
      </c>
      <c r="E114" s="105"/>
      <c r="F114" s="12" t="s">
        <v>10</v>
      </c>
    </row>
    <row r="115" spans="2:6" ht="24" x14ac:dyDescent="0.3">
      <c r="B115" s="103" t="s">
        <v>279</v>
      </c>
      <c r="C115" s="104" t="s">
        <v>280</v>
      </c>
      <c r="D115" s="105">
        <v>46.1</v>
      </c>
      <c r="E115" s="105"/>
      <c r="F115" s="12" t="s">
        <v>10</v>
      </c>
    </row>
    <row r="116" spans="2:6" ht="24" x14ac:dyDescent="0.3">
      <c r="B116" s="103" t="s">
        <v>279</v>
      </c>
      <c r="C116" s="104" t="s">
        <v>281</v>
      </c>
      <c r="D116" s="105">
        <v>65.98</v>
      </c>
      <c r="E116" s="105"/>
      <c r="F116" s="12" t="s">
        <v>7</v>
      </c>
    </row>
    <row r="117" spans="2:6" ht="24" x14ac:dyDescent="0.3">
      <c r="B117" s="103" t="s">
        <v>279</v>
      </c>
      <c r="C117" s="104" t="s">
        <v>282</v>
      </c>
      <c r="D117" s="105">
        <v>312.58999999999997</v>
      </c>
      <c r="E117" s="105"/>
      <c r="F117" s="12" t="s">
        <v>9</v>
      </c>
    </row>
    <row r="118" spans="2:6" ht="24" x14ac:dyDescent="0.3">
      <c r="B118" s="103" t="s">
        <v>283</v>
      </c>
      <c r="C118" s="104" t="s">
        <v>284</v>
      </c>
      <c r="D118" s="105">
        <v>11.5</v>
      </c>
      <c r="E118" s="105"/>
      <c r="F118" s="12" t="s">
        <v>10</v>
      </c>
    </row>
    <row r="119" spans="2:6" ht="24" x14ac:dyDescent="0.3">
      <c r="B119" s="103" t="s">
        <v>283</v>
      </c>
      <c r="C119" s="104" t="s">
        <v>285</v>
      </c>
      <c r="D119" s="105">
        <v>19</v>
      </c>
      <c r="E119" s="105"/>
      <c r="F119" s="12" t="s">
        <v>10</v>
      </c>
    </row>
    <row r="120" spans="2:6" ht="24" x14ac:dyDescent="0.3">
      <c r="B120" s="103" t="s">
        <v>283</v>
      </c>
      <c r="C120" s="104" t="s">
        <v>285</v>
      </c>
      <c r="D120" s="105">
        <v>8.5</v>
      </c>
      <c r="E120" s="105"/>
      <c r="F120" s="12" t="s">
        <v>10</v>
      </c>
    </row>
    <row r="121" spans="2:6" ht="24" x14ac:dyDescent="0.3">
      <c r="B121" s="103" t="s">
        <v>283</v>
      </c>
      <c r="C121" s="104" t="s">
        <v>286</v>
      </c>
      <c r="D121" s="105">
        <v>79</v>
      </c>
      <c r="E121" s="105"/>
      <c r="F121" s="12" t="s">
        <v>9</v>
      </c>
    </row>
    <row r="122" spans="2:6" ht="24" x14ac:dyDescent="0.3">
      <c r="B122" s="103" t="s">
        <v>283</v>
      </c>
      <c r="C122" s="104" t="s">
        <v>287</v>
      </c>
      <c r="D122" s="105">
        <v>497.36</v>
      </c>
      <c r="E122" s="105"/>
      <c r="F122" s="12" t="s">
        <v>9</v>
      </c>
    </row>
    <row r="123" spans="2:6" ht="24" x14ac:dyDescent="0.3">
      <c r="B123" s="103" t="s">
        <v>283</v>
      </c>
      <c r="C123" s="104" t="s">
        <v>403</v>
      </c>
      <c r="D123" s="105">
        <v>30</v>
      </c>
      <c r="E123" s="105"/>
      <c r="F123" s="12" t="s">
        <v>7</v>
      </c>
    </row>
    <row r="124" spans="2:6" ht="24" x14ac:dyDescent="0.3">
      <c r="B124" s="103" t="s">
        <v>283</v>
      </c>
      <c r="C124" s="104" t="s">
        <v>289</v>
      </c>
      <c r="D124" s="106"/>
      <c r="E124" s="105">
        <v>14</v>
      </c>
      <c r="F124" s="12" t="s">
        <v>10</v>
      </c>
    </row>
    <row r="125" spans="2:6" ht="24" x14ac:dyDescent="0.3">
      <c r="B125" s="103" t="s">
        <v>283</v>
      </c>
      <c r="C125" s="104" t="s">
        <v>290</v>
      </c>
      <c r="D125" s="106"/>
      <c r="E125" s="105">
        <v>28</v>
      </c>
      <c r="F125" s="12" t="s">
        <v>10</v>
      </c>
    </row>
    <row r="126" spans="2:6" ht="24" x14ac:dyDescent="0.3">
      <c r="B126" s="103" t="s">
        <v>291</v>
      </c>
      <c r="C126" s="104" t="s">
        <v>292</v>
      </c>
      <c r="D126" s="105">
        <v>78</v>
      </c>
      <c r="E126" s="105"/>
      <c r="F126" s="12" t="s">
        <v>10</v>
      </c>
    </row>
    <row r="127" spans="2:6" ht="24" x14ac:dyDescent="0.3">
      <c r="B127" s="103" t="s">
        <v>291</v>
      </c>
      <c r="C127" s="104" t="s">
        <v>293</v>
      </c>
      <c r="D127" s="105">
        <v>99.8</v>
      </c>
      <c r="E127" s="105"/>
      <c r="F127" s="12" t="s">
        <v>9</v>
      </c>
    </row>
    <row r="128" spans="2:6" ht="24" x14ac:dyDescent="0.3">
      <c r="B128" s="103" t="s">
        <v>291</v>
      </c>
      <c r="C128" s="104" t="s">
        <v>294</v>
      </c>
      <c r="D128" s="105">
        <v>9.0399999999999991</v>
      </c>
      <c r="E128" s="105"/>
      <c r="F128" s="12" t="s">
        <v>10</v>
      </c>
    </row>
    <row r="129" spans="2:6" ht="24" x14ac:dyDescent="0.3">
      <c r="B129" s="103" t="s">
        <v>291</v>
      </c>
      <c r="C129" s="104" t="s">
        <v>294</v>
      </c>
      <c r="D129" s="105">
        <v>90.66</v>
      </c>
      <c r="E129" s="105"/>
      <c r="F129" s="12" t="s">
        <v>10</v>
      </c>
    </row>
    <row r="130" spans="2:6" ht="24" x14ac:dyDescent="0.3">
      <c r="B130" s="103" t="s">
        <v>291</v>
      </c>
      <c r="C130" s="104" t="s">
        <v>295</v>
      </c>
      <c r="D130" s="105">
        <v>500</v>
      </c>
      <c r="E130" s="105"/>
      <c r="F130" s="12" t="s">
        <v>9</v>
      </c>
    </row>
    <row r="131" spans="2:6" ht="24" x14ac:dyDescent="0.3">
      <c r="B131" s="103" t="s">
        <v>291</v>
      </c>
      <c r="C131" s="104" t="s">
        <v>296</v>
      </c>
      <c r="D131" s="105">
        <v>1160.03</v>
      </c>
      <c r="E131" s="105"/>
      <c r="F131" s="12" t="s">
        <v>9</v>
      </c>
    </row>
    <row r="132" spans="2:6" ht="24" x14ac:dyDescent="0.3">
      <c r="B132" s="103" t="s">
        <v>297</v>
      </c>
      <c r="C132" s="104" t="s">
        <v>298</v>
      </c>
      <c r="D132" s="105">
        <v>104.9</v>
      </c>
      <c r="E132" s="105"/>
      <c r="F132" s="12" t="s">
        <v>9</v>
      </c>
    </row>
    <row r="133" spans="2:6" ht="24" x14ac:dyDescent="0.3">
      <c r="B133" s="103" t="s">
        <v>299</v>
      </c>
      <c r="C133" s="104" t="s">
        <v>404</v>
      </c>
      <c r="D133" s="105">
        <v>50</v>
      </c>
      <c r="E133" s="105"/>
      <c r="F133" s="12" t="s">
        <v>7</v>
      </c>
    </row>
    <row r="134" spans="2:6" ht="24" x14ac:dyDescent="0.3">
      <c r="B134" s="103" t="s">
        <v>299</v>
      </c>
      <c r="C134" s="104" t="s">
        <v>205</v>
      </c>
      <c r="D134" s="105">
        <v>5.63</v>
      </c>
      <c r="E134" s="105"/>
      <c r="F134" s="12" t="s">
        <v>10</v>
      </c>
    </row>
    <row r="135" spans="2:6" ht="24" x14ac:dyDescent="0.3">
      <c r="B135" s="103" t="s">
        <v>300</v>
      </c>
      <c r="C135" s="104" t="s">
        <v>301</v>
      </c>
      <c r="D135" s="105">
        <v>32.5</v>
      </c>
      <c r="E135" s="105"/>
      <c r="F135" s="12" t="s">
        <v>7</v>
      </c>
    </row>
    <row r="136" spans="2:6" ht="24" x14ac:dyDescent="0.3">
      <c r="B136" s="103" t="s">
        <v>300</v>
      </c>
      <c r="C136" s="104" t="s">
        <v>302</v>
      </c>
      <c r="D136" s="105">
        <v>14.99</v>
      </c>
      <c r="E136" s="105"/>
      <c r="F136" s="12" t="s">
        <v>7</v>
      </c>
    </row>
    <row r="137" spans="2:6" ht="24" x14ac:dyDescent="0.3">
      <c r="B137" s="103" t="s">
        <v>300</v>
      </c>
      <c r="C137" s="104" t="s">
        <v>303</v>
      </c>
      <c r="D137" s="105">
        <v>5.3</v>
      </c>
      <c r="E137" s="105"/>
      <c r="F137" s="12" t="s">
        <v>7</v>
      </c>
    </row>
    <row r="138" spans="2:6" ht="24" x14ac:dyDescent="0.3">
      <c r="B138" s="103" t="s">
        <v>300</v>
      </c>
      <c r="C138" s="104" t="s">
        <v>304</v>
      </c>
      <c r="D138" s="105">
        <v>29.9</v>
      </c>
      <c r="E138" s="105"/>
      <c r="F138" s="12" t="s">
        <v>7</v>
      </c>
    </row>
    <row r="139" spans="2:6" ht="24" x14ac:dyDescent="0.3">
      <c r="B139" s="103" t="s">
        <v>300</v>
      </c>
      <c r="C139" s="104" t="s">
        <v>305</v>
      </c>
      <c r="D139" s="105">
        <v>54.38</v>
      </c>
      <c r="E139" s="105"/>
      <c r="F139" s="12" t="s">
        <v>7</v>
      </c>
    </row>
    <row r="140" spans="2:6" ht="24" x14ac:dyDescent="0.3">
      <c r="B140" s="103" t="s">
        <v>300</v>
      </c>
      <c r="C140" s="104" t="s">
        <v>306</v>
      </c>
      <c r="D140" s="105">
        <v>4.58</v>
      </c>
      <c r="E140" s="105"/>
      <c r="F140" s="12" t="s">
        <v>8</v>
      </c>
    </row>
    <row r="141" spans="2:6" ht="80.25" x14ac:dyDescent="0.3">
      <c r="B141" s="103" t="s">
        <v>300</v>
      </c>
      <c r="C141" s="104" t="s">
        <v>204</v>
      </c>
      <c r="D141" s="105">
        <v>25.81</v>
      </c>
      <c r="E141" s="105"/>
      <c r="F141" s="12" t="s">
        <v>10</v>
      </c>
    </row>
    <row r="142" spans="2:6" ht="24" x14ac:dyDescent="0.3">
      <c r="B142" s="103" t="s">
        <v>300</v>
      </c>
      <c r="C142" s="104" t="s">
        <v>307</v>
      </c>
      <c r="D142" s="105">
        <v>77.84</v>
      </c>
      <c r="E142" s="105"/>
      <c r="F142" s="12" t="s">
        <v>10</v>
      </c>
    </row>
    <row r="143" spans="2:6" ht="24" x14ac:dyDescent="0.3">
      <c r="B143" s="103" t="s">
        <v>308</v>
      </c>
      <c r="C143" s="104" t="s">
        <v>405</v>
      </c>
      <c r="D143" s="105">
        <v>132.18</v>
      </c>
      <c r="E143" s="105"/>
      <c r="F143" s="12" t="s">
        <v>9</v>
      </c>
    </row>
    <row r="144" spans="2:6" ht="24" x14ac:dyDescent="0.3">
      <c r="B144" s="103" t="s">
        <v>308</v>
      </c>
      <c r="C144" s="104" t="s">
        <v>310</v>
      </c>
      <c r="D144" s="105">
        <v>31.4</v>
      </c>
      <c r="E144" s="105"/>
      <c r="F144" s="12" t="s">
        <v>10</v>
      </c>
    </row>
    <row r="145" spans="2:6" ht="24" x14ac:dyDescent="0.3">
      <c r="B145" s="103" t="s">
        <v>308</v>
      </c>
      <c r="C145" s="104" t="s">
        <v>311</v>
      </c>
      <c r="D145" s="105">
        <v>2.17</v>
      </c>
      <c r="E145" s="105"/>
      <c r="F145" s="12" t="s">
        <v>8</v>
      </c>
    </row>
    <row r="146" spans="2:6" ht="24" x14ac:dyDescent="0.3">
      <c r="B146" s="103" t="s">
        <v>312</v>
      </c>
      <c r="C146" s="104" t="s">
        <v>313</v>
      </c>
      <c r="D146" s="105">
        <v>23.75</v>
      </c>
      <c r="E146" s="105"/>
      <c r="F146" s="12" t="s">
        <v>10</v>
      </c>
    </row>
    <row r="147" spans="2:6" ht="24" x14ac:dyDescent="0.3">
      <c r="B147" s="103" t="s">
        <v>312</v>
      </c>
      <c r="C147" s="104" t="s">
        <v>314</v>
      </c>
      <c r="D147" s="105">
        <v>20</v>
      </c>
      <c r="E147" s="105"/>
      <c r="F147" s="12" t="s">
        <v>7</v>
      </c>
    </row>
    <row r="148" spans="2:6" ht="24" x14ac:dyDescent="0.3">
      <c r="B148" s="103" t="s">
        <v>312</v>
      </c>
      <c r="C148" s="104" t="s">
        <v>315</v>
      </c>
      <c r="D148" s="105">
        <v>69.900000000000006</v>
      </c>
      <c r="E148" s="105"/>
      <c r="F148" s="12" t="s">
        <v>9</v>
      </c>
    </row>
    <row r="149" spans="2:6" ht="24" x14ac:dyDescent="0.3">
      <c r="B149" s="103" t="s">
        <v>312</v>
      </c>
      <c r="C149" s="104" t="s">
        <v>316</v>
      </c>
      <c r="D149" s="106"/>
      <c r="E149" s="105">
        <v>69.900000000000006</v>
      </c>
      <c r="F149" s="12" t="s">
        <v>9</v>
      </c>
    </row>
    <row r="150" spans="2:6" ht="24" x14ac:dyDescent="0.3">
      <c r="B150" s="103" t="s">
        <v>312</v>
      </c>
      <c r="C150" s="104" t="s">
        <v>317</v>
      </c>
      <c r="D150" s="105">
        <v>68</v>
      </c>
      <c r="E150" s="105"/>
      <c r="F150" s="12" t="s">
        <v>8</v>
      </c>
    </row>
    <row r="151" spans="2:6" ht="24" x14ac:dyDescent="0.3">
      <c r="B151" s="103" t="s">
        <v>312</v>
      </c>
      <c r="C151" s="104" t="s">
        <v>318</v>
      </c>
      <c r="D151" s="105">
        <v>11.8</v>
      </c>
      <c r="E151" s="105"/>
      <c r="F151" s="12" t="s">
        <v>10</v>
      </c>
    </row>
    <row r="152" spans="2:6" ht="24" x14ac:dyDescent="0.3">
      <c r="B152" s="103" t="s">
        <v>312</v>
      </c>
      <c r="C152" s="104" t="s">
        <v>315</v>
      </c>
      <c r="D152" s="105">
        <v>19.32</v>
      </c>
      <c r="E152" s="105"/>
      <c r="F152" s="12" t="s">
        <v>9</v>
      </c>
    </row>
    <row r="153" spans="2:6" ht="24" x14ac:dyDescent="0.3">
      <c r="B153" s="103" t="s">
        <v>312</v>
      </c>
      <c r="C153" s="104" t="s">
        <v>315</v>
      </c>
      <c r="D153" s="105">
        <v>59.4</v>
      </c>
      <c r="E153" s="105"/>
      <c r="F153" s="12" t="s">
        <v>9</v>
      </c>
    </row>
    <row r="154" spans="2:6" ht="24" x14ac:dyDescent="0.3">
      <c r="B154" s="103" t="s">
        <v>312</v>
      </c>
      <c r="C154" s="104" t="s">
        <v>316</v>
      </c>
      <c r="D154" s="106"/>
      <c r="E154" s="105">
        <v>64.62</v>
      </c>
      <c r="F154" s="12" t="s">
        <v>9</v>
      </c>
    </row>
    <row r="155" spans="2:6" ht="46.5" x14ac:dyDescent="0.3">
      <c r="B155" s="103" t="s">
        <v>319</v>
      </c>
      <c r="C155" s="104" t="s">
        <v>320</v>
      </c>
      <c r="D155" s="106"/>
      <c r="E155" s="105">
        <v>1475.08</v>
      </c>
      <c r="F155" s="12" t="s">
        <v>7</v>
      </c>
    </row>
    <row r="156" spans="2:6" ht="24" x14ac:dyDescent="0.3">
      <c r="B156" s="103" t="s">
        <v>319</v>
      </c>
      <c r="C156" s="104" t="s">
        <v>321</v>
      </c>
      <c r="D156" s="105">
        <v>17.45</v>
      </c>
      <c r="E156" s="105"/>
      <c r="F156" s="12" t="s">
        <v>7</v>
      </c>
    </row>
    <row r="157" spans="2:6" ht="24" x14ac:dyDescent="0.3">
      <c r="B157" s="103" t="s">
        <v>322</v>
      </c>
      <c r="C157" s="104" t="s">
        <v>406</v>
      </c>
      <c r="D157" s="105">
        <v>293.45999999999998</v>
      </c>
      <c r="E157" s="105"/>
      <c r="F157" s="12" t="s">
        <v>9</v>
      </c>
    </row>
    <row r="158" spans="2:6" ht="24" x14ac:dyDescent="0.3">
      <c r="B158" s="103" t="s">
        <v>322</v>
      </c>
      <c r="C158" s="104" t="s">
        <v>407</v>
      </c>
      <c r="D158" s="105">
        <v>1113.8</v>
      </c>
      <c r="E158" s="105"/>
      <c r="F158" s="12" t="s">
        <v>9</v>
      </c>
    </row>
    <row r="159" spans="2:6" ht="24" x14ac:dyDescent="0.3">
      <c r="B159" s="103" t="s">
        <v>322</v>
      </c>
      <c r="C159" s="104" t="s">
        <v>323</v>
      </c>
      <c r="D159" s="105">
        <v>7.23</v>
      </c>
      <c r="E159" s="105"/>
      <c r="F159" s="12" t="s">
        <v>10</v>
      </c>
    </row>
    <row r="160" spans="2:6" ht="24" x14ac:dyDescent="0.3">
      <c r="B160" s="103" t="s">
        <v>324</v>
      </c>
      <c r="C160" s="104" t="s">
        <v>325</v>
      </c>
      <c r="D160" s="105">
        <v>250</v>
      </c>
      <c r="E160" s="105"/>
      <c r="F160" s="12" t="s">
        <v>8</v>
      </c>
    </row>
    <row r="161" spans="2:6" ht="24" x14ac:dyDescent="0.3">
      <c r="B161" s="103" t="s">
        <v>324</v>
      </c>
      <c r="C161" s="104" t="s">
        <v>326</v>
      </c>
      <c r="D161" s="105">
        <v>86.58</v>
      </c>
      <c r="E161" s="105"/>
      <c r="F161" s="12" t="s">
        <v>10</v>
      </c>
    </row>
    <row r="162" spans="2:6" ht="24" x14ac:dyDescent="0.3">
      <c r="B162" s="103" t="s">
        <v>324</v>
      </c>
      <c r="C162" s="104" t="s">
        <v>327</v>
      </c>
      <c r="D162" s="105">
        <v>4.8</v>
      </c>
      <c r="E162" s="105"/>
      <c r="F162" s="12" t="s">
        <v>9</v>
      </c>
    </row>
    <row r="163" spans="2:6" ht="24" x14ac:dyDescent="0.3">
      <c r="B163" s="103" t="s">
        <v>324</v>
      </c>
      <c r="C163" s="104" t="s">
        <v>328</v>
      </c>
      <c r="D163" s="105">
        <v>259</v>
      </c>
      <c r="E163" s="105"/>
      <c r="F163" s="12" t="s">
        <v>9</v>
      </c>
    </row>
    <row r="164" spans="2:6" ht="24" x14ac:dyDescent="0.3">
      <c r="B164" s="103" t="s">
        <v>324</v>
      </c>
      <c r="C164" s="104" t="s">
        <v>328</v>
      </c>
      <c r="D164" s="105">
        <v>7.2</v>
      </c>
      <c r="E164" s="105"/>
      <c r="F164" s="12" t="s">
        <v>9</v>
      </c>
    </row>
    <row r="165" spans="2:6" ht="24" x14ac:dyDescent="0.3">
      <c r="B165" s="103" t="s">
        <v>324</v>
      </c>
      <c r="C165" s="104" t="s">
        <v>329</v>
      </c>
      <c r="D165" s="105">
        <v>20.67</v>
      </c>
      <c r="E165" s="105"/>
      <c r="F165" s="12" t="s">
        <v>10</v>
      </c>
    </row>
    <row r="166" spans="2:6" ht="24" x14ac:dyDescent="0.3">
      <c r="B166" s="103" t="s">
        <v>330</v>
      </c>
      <c r="C166" s="104" t="s">
        <v>331</v>
      </c>
      <c r="D166" s="105">
        <v>27.49</v>
      </c>
      <c r="E166" s="105"/>
      <c r="F166" s="12" t="s">
        <v>10</v>
      </c>
    </row>
    <row r="167" spans="2:6" ht="24" x14ac:dyDescent="0.3">
      <c r="B167" s="103" t="s">
        <v>330</v>
      </c>
      <c r="C167" s="104" t="s">
        <v>332</v>
      </c>
      <c r="D167" s="105">
        <v>42.5</v>
      </c>
      <c r="E167" s="105"/>
      <c r="F167" s="12" t="s">
        <v>9</v>
      </c>
    </row>
    <row r="168" spans="2:6" ht="24" x14ac:dyDescent="0.3">
      <c r="B168" s="103" t="s">
        <v>333</v>
      </c>
      <c r="C168" s="104" t="s">
        <v>408</v>
      </c>
      <c r="D168" s="105">
        <v>58.25</v>
      </c>
      <c r="E168" s="105"/>
      <c r="F168" s="12" t="s">
        <v>7</v>
      </c>
    </row>
    <row r="169" spans="2:6" ht="24" x14ac:dyDescent="0.3">
      <c r="B169" s="103" t="s">
        <v>334</v>
      </c>
      <c r="C169" s="104" t="s">
        <v>409</v>
      </c>
      <c r="D169" s="105">
        <v>63.07</v>
      </c>
      <c r="E169" s="105"/>
      <c r="F169" s="12" t="s">
        <v>8</v>
      </c>
    </row>
    <row r="170" spans="2:6" ht="24" x14ac:dyDescent="0.3">
      <c r="B170" s="103" t="s">
        <v>334</v>
      </c>
      <c r="C170" s="104" t="s">
        <v>335</v>
      </c>
      <c r="D170" s="105">
        <v>21.75</v>
      </c>
      <c r="E170" s="105"/>
      <c r="F170" s="12" t="s">
        <v>10</v>
      </c>
    </row>
    <row r="171" spans="2:6" ht="24" x14ac:dyDescent="0.3">
      <c r="B171" s="103" t="s">
        <v>334</v>
      </c>
      <c r="C171" s="104" t="s">
        <v>336</v>
      </c>
      <c r="D171" s="105">
        <v>133</v>
      </c>
      <c r="E171" s="105"/>
      <c r="F171" s="12" t="s">
        <v>9</v>
      </c>
    </row>
    <row r="172" spans="2:6" ht="57.75" x14ac:dyDescent="0.3">
      <c r="B172" s="103" t="s">
        <v>334</v>
      </c>
      <c r="C172" s="104" t="s">
        <v>337</v>
      </c>
      <c r="D172" s="105">
        <v>60.99</v>
      </c>
      <c r="E172" s="105"/>
      <c r="F172" s="12" t="s">
        <v>10</v>
      </c>
    </row>
    <row r="173" spans="2:6" ht="24" x14ac:dyDescent="0.3">
      <c r="B173" s="103" t="s">
        <v>338</v>
      </c>
      <c r="C173" s="104" t="s">
        <v>339</v>
      </c>
      <c r="D173" s="105">
        <v>27.7</v>
      </c>
      <c r="E173" s="105"/>
      <c r="F173" s="12" t="s">
        <v>9</v>
      </c>
    </row>
    <row r="174" spans="2:6" ht="24" x14ac:dyDescent="0.3">
      <c r="B174" s="103" t="s">
        <v>338</v>
      </c>
      <c r="C174" s="104" t="s">
        <v>340</v>
      </c>
      <c r="D174" s="105">
        <v>41.5</v>
      </c>
      <c r="E174" s="105"/>
      <c r="F174" s="12" t="s">
        <v>10</v>
      </c>
    </row>
    <row r="175" spans="2:6" ht="24" x14ac:dyDescent="0.3">
      <c r="B175" s="103" t="s">
        <v>338</v>
      </c>
      <c r="C175" s="104" t="s">
        <v>341</v>
      </c>
      <c r="D175" s="105">
        <v>19.46</v>
      </c>
      <c r="E175" s="105"/>
      <c r="F175" s="12" t="s">
        <v>10</v>
      </c>
    </row>
    <row r="176" spans="2:6" ht="24" x14ac:dyDescent="0.3">
      <c r="B176" s="103" t="s">
        <v>342</v>
      </c>
      <c r="C176" s="104" t="s">
        <v>343</v>
      </c>
      <c r="D176" s="105">
        <v>340.52</v>
      </c>
      <c r="E176" s="105"/>
      <c r="F176" s="12" t="s">
        <v>10</v>
      </c>
    </row>
    <row r="177" spans="2:6" ht="24" x14ac:dyDescent="0.3">
      <c r="B177" s="103" t="s">
        <v>342</v>
      </c>
      <c r="C177" s="104" t="s">
        <v>344</v>
      </c>
      <c r="D177" s="105">
        <v>12.77</v>
      </c>
      <c r="E177" s="105"/>
      <c r="F177" s="12" t="s">
        <v>10</v>
      </c>
    </row>
    <row r="178" spans="2:6" ht="24" x14ac:dyDescent="0.3">
      <c r="B178" s="103" t="s">
        <v>345</v>
      </c>
      <c r="C178" s="104" t="s">
        <v>410</v>
      </c>
      <c r="D178" s="105">
        <v>135.74</v>
      </c>
      <c r="E178" s="105"/>
      <c r="F178" s="12" t="s">
        <v>9</v>
      </c>
    </row>
    <row r="179" spans="2:6" ht="24" x14ac:dyDescent="0.3">
      <c r="B179" s="103" t="s">
        <v>345</v>
      </c>
      <c r="C179" s="104" t="s">
        <v>347</v>
      </c>
      <c r="D179" s="105">
        <v>18</v>
      </c>
      <c r="E179" s="105"/>
      <c r="F179" s="12" t="s">
        <v>10</v>
      </c>
    </row>
    <row r="180" spans="2:6" ht="24" x14ac:dyDescent="0.3">
      <c r="B180" s="103" t="s">
        <v>345</v>
      </c>
      <c r="C180" s="104" t="s">
        <v>411</v>
      </c>
      <c r="D180" s="105">
        <v>345</v>
      </c>
      <c r="E180" s="105"/>
      <c r="F180" s="12" t="s">
        <v>9</v>
      </c>
    </row>
    <row r="181" spans="2:6" ht="46.5" x14ac:dyDescent="0.3">
      <c r="B181" s="103" t="s">
        <v>348</v>
      </c>
      <c r="C181" s="104" t="s">
        <v>189</v>
      </c>
      <c r="D181" s="106"/>
      <c r="E181" s="105">
        <v>1327.48</v>
      </c>
      <c r="F181" s="12" t="s">
        <v>8</v>
      </c>
    </row>
    <row r="182" spans="2:6" ht="24" x14ac:dyDescent="0.3">
      <c r="B182" s="103" t="s">
        <v>349</v>
      </c>
      <c r="C182" s="104" t="s">
        <v>325</v>
      </c>
      <c r="D182" s="105">
        <v>250</v>
      </c>
      <c r="E182" s="105"/>
      <c r="F182" s="12" t="s">
        <v>8</v>
      </c>
    </row>
    <row r="183" spans="2:6" ht="24" x14ac:dyDescent="0.3">
      <c r="B183" s="103" t="s">
        <v>349</v>
      </c>
      <c r="C183" s="104" t="s">
        <v>350</v>
      </c>
      <c r="D183" s="105">
        <v>31.85</v>
      </c>
      <c r="E183" s="105"/>
      <c r="F183" s="12" t="s">
        <v>9</v>
      </c>
    </row>
    <row r="184" spans="2:6" ht="24" x14ac:dyDescent="0.3">
      <c r="B184" s="103" t="s">
        <v>349</v>
      </c>
      <c r="C184" s="104" t="s">
        <v>350</v>
      </c>
      <c r="D184" s="105">
        <v>316.91000000000003</v>
      </c>
      <c r="E184" s="105"/>
      <c r="F184" s="12" t="s">
        <v>9</v>
      </c>
    </row>
    <row r="185" spans="2:6" ht="24" x14ac:dyDescent="0.3">
      <c r="B185" s="103" t="s">
        <v>349</v>
      </c>
      <c r="C185" s="104" t="s">
        <v>351</v>
      </c>
      <c r="D185" s="105">
        <v>6.3</v>
      </c>
      <c r="E185" s="105"/>
      <c r="F185" s="12" t="s">
        <v>10</v>
      </c>
    </row>
    <row r="186" spans="2:6" ht="24" x14ac:dyDescent="0.3">
      <c r="B186" s="103" t="s">
        <v>349</v>
      </c>
      <c r="C186" s="104" t="s">
        <v>352</v>
      </c>
      <c r="D186" s="105">
        <v>85.4</v>
      </c>
      <c r="E186" s="105"/>
      <c r="F186" s="12" t="s">
        <v>9</v>
      </c>
    </row>
    <row r="187" spans="2:6" ht="24" x14ac:dyDescent="0.3">
      <c r="B187" s="103" t="s">
        <v>349</v>
      </c>
      <c r="C187" s="104" t="s">
        <v>352</v>
      </c>
      <c r="D187" s="105">
        <v>195</v>
      </c>
      <c r="E187" s="105"/>
      <c r="F187" s="12" t="s">
        <v>9</v>
      </c>
    </row>
    <row r="188" spans="2:6" ht="24" x14ac:dyDescent="0.3">
      <c r="B188" s="103" t="s">
        <v>353</v>
      </c>
      <c r="C188" s="104" t="s">
        <v>354</v>
      </c>
      <c r="D188" s="105">
        <v>33.33</v>
      </c>
      <c r="E188" s="105"/>
      <c r="F188" s="12" t="s">
        <v>10</v>
      </c>
    </row>
    <row r="189" spans="2:6" ht="24" x14ac:dyDescent="0.3">
      <c r="B189" s="103" t="s">
        <v>353</v>
      </c>
      <c r="C189" s="104" t="s">
        <v>355</v>
      </c>
      <c r="D189" s="105">
        <v>268.74</v>
      </c>
      <c r="E189" s="105"/>
      <c r="F189" s="12" t="s">
        <v>10</v>
      </c>
    </row>
    <row r="190" spans="2:6" ht="24" x14ac:dyDescent="0.3">
      <c r="B190" s="103" t="s">
        <v>356</v>
      </c>
      <c r="C190" s="104" t="s">
        <v>412</v>
      </c>
      <c r="D190" s="105">
        <v>57.32</v>
      </c>
      <c r="E190" s="105"/>
      <c r="F190" s="12" t="s">
        <v>7</v>
      </c>
    </row>
    <row r="191" spans="2:6" ht="24" x14ac:dyDescent="0.3">
      <c r="B191" s="103" t="s">
        <v>356</v>
      </c>
      <c r="C191" s="104" t="s">
        <v>357</v>
      </c>
      <c r="D191" s="105">
        <v>24.4</v>
      </c>
      <c r="E191" s="105"/>
      <c r="F191" s="12" t="s">
        <v>10</v>
      </c>
    </row>
    <row r="192" spans="2:6" ht="24" x14ac:dyDescent="0.3">
      <c r="B192" s="103" t="s">
        <v>358</v>
      </c>
      <c r="C192" s="104" t="s">
        <v>413</v>
      </c>
      <c r="D192" s="105">
        <v>58.07</v>
      </c>
      <c r="E192" s="105"/>
      <c r="F192" s="12" t="s">
        <v>8</v>
      </c>
    </row>
    <row r="193" spans="2:6" ht="24" x14ac:dyDescent="0.3">
      <c r="B193" s="103" t="s">
        <v>359</v>
      </c>
      <c r="C193" s="104" t="s">
        <v>248</v>
      </c>
      <c r="D193" s="106"/>
      <c r="E193" s="105">
        <v>9019.9</v>
      </c>
      <c r="F193" s="12" t="s">
        <v>9</v>
      </c>
    </row>
    <row r="194" spans="2:6" ht="24" x14ac:dyDescent="0.3">
      <c r="B194" s="103" t="s">
        <v>359</v>
      </c>
      <c r="C194" s="104" t="s">
        <v>360</v>
      </c>
      <c r="D194" s="105">
        <v>77.84</v>
      </c>
      <c r="E194" s="105"/>
      <c r="F194" s="12" t="s">
        <v>10</v>
      </c>
    </row>
    <row r="195" spans="2:6" ht="24" x14ac:dyDescent="0.3">
      <c r="B195" s="103" t="s">
        <v>361</v>
      </c>
      <c r="C195" s="104" t="s">
        <v>362</v>
      </c>
      <c r="D195" s="105">
        <v>28.7</v>
      </c>
      <c r="E195" s="105"/>
      <c r="F195" s="12" t="s">
        <v>10</v>
      </c>
    </row>
    <row r="196" spans="2:6" ht="24" x14ac:dyDescent="0.3">
      <c r="B196" s="103" t="s">
        <v>361</v>
      </c>
      <c r="C196" s="104" t="s">
        <v>363</v>
      </c>
      <c r="D196" s="105">
        <v>24.55</v>
      </c>
      <c r="E196" s="105"/>
      <c r="F196" s="12" t="s">
        <v>10</v>
      </c>
    </row>
    <row r="197" spans="2:6" ht="24" x14ac:dyDescent="0.3">
      <c r="B197" s="103" t="s">
        <v>361</v>
      </c>
      <c r="C197" s="104" t="s">
        <v>364</v>
      </c>
      <c r="D197" s="105">
        <v>5.8</v>
      </c>
      <c r="E197" s="105"/>
      <c r="F197" s="12" t="s">
        <v>9</v>
      </c>
    </row>
    <row r="198" spans="2:6" ht="24" x14ac:dyDescent="0.3">
      <c r="B198" s="103" t="s">
        <v>361</v>
      </c>
      <c r="C198" s="104" t="s">
        <v>364</v>
      </c>
      <c r="D198" s="105">
        <v>61.35</v>
      </c>
      <c r="E198" s="105"/>
      <c r="F198" s="12" t="s">
        <v>9</v>
      </c>
    </row>
    <row r="199" spans="2:6" ht="80.25" x14ac:dyDescent="0.3">
      <c r="B199" s="103" t="s">
        <v>361</v>
      </c>
      <c r="C199" s="104" t="s">
        <v>204</v>
      </c>
      <c r="D199" s="105">
        <v>25.81</v>
      </c>
      <c r="E199" s="105"/>
      <c r="F199" s="12" t="s">
        <v>10</v>
      </c>
    </row>
    <row r="200" spans="2:6" ht="24" x14ac:dyDescent="0.3">
      <c r="B200" s="103" t="s">
        <v>361</v>
      </c>
      <c r="C200" s="104" t="s">
        <v>205</v>
      </c>
      <c r="D200" s="105">
        <v>5.63</v>
      </c>
      <c r="E200" s="105"/>
      <c r="F200" s="12" t="s">
        <v>10</v>
      </c>
    </row>
    <row r="201" spans="2:6" ht="46.5" x14ac:dyDescent="0.3">
      <c r="B201" s="103" t="s">
        <v>365</v>
      </c>
      <c r="C201" s="104" t="s">
        <v>366</v>
      </c>
      <c r="D201" s="106"/>
      <c r="E201" s="105">
        <v>2246.09</v>
      </c>
      <c r="F201" s="12" t="s">
        <v>7</v>
      </c>
    </row>
    <row r="202" spans="2:6" ht="24" x14ac:dyDescent="0.3">
      <c r="B202" s="103" t="s">
        <v>367</v>
      </c>
      <c r="C202" s="104" t="s">
        <v>368</v>
      </c>
      <c r="D202" s="105">
        <v>9.6</v>
      </c>
      <c r="E202" s="105"/>
      <c r="F202" s="12" t="s">
        <v>10</v>
      </c>
    </row>
    <row r="203" spans="2:6" ht="24" x14ac:dyDescent="0.3">
      <c r="B203" s="103" t="s">
        <v>367</v>
      </c>
      <c r="C203" s="104" t="s">
        <v>369</v>
      </c>
      <c r="D203" s="105">
        <v>65</v>
      </c>
      <c r="E203" s="105"/>
      <c r="F203" s="12" t="s">
        <v>10</v>
      </c>
    </row>
    <row r="204" spans="2:6" ht="24" x14ac:dyDescent="0.3">
      <c r="B204" s="103" t="s">
        <v>367</v>
      </c>
      <c r="C204" s="104" t="s">
        <v>370</v>
      </c>
      <c r="D204" s="105">
        <v>26.5</v>
      </c>
      <c r="E204" s="105"/>
      <c r="F204" s="12" t="s">
        <v>10</v>
      </c>
    </row>
    <row r="205" spans="2:6" ht="24" x14ac:dyDescent="0.3">
      <c r="B205" s="103" t="s">
        <v>367</v>
      </c>
      <c r="C205" s="104" t="s">
        <v>371</v>
      </c>
      <c r="D205" s="105">
        <v>14</v>
      </c>
      <c r="E205" s="105"/>
      <c r="F205" s="12" t="s">
        <v>10</v>
      </c>
    </row>
    <row r="206" spans="2:6" ht="24" x14ac:dyDescent="0.3">
      <c r="B206" s="103" t="s">
        <v>367</v>
      </c>
      <c r="C206" s="104" t="s">
        <v>372</v>
      </c>
      <c r="D206" s="105">
        <v>28</v>
      </c>
      <c r="E206" s="105"/>
      <c r="F206" s="12" t="s">
        <v>10</v>
      </c>
    </row>
    <row r="207" spans="2:6" ht="24" x14ac:dyDescent="0.3">
      <c r="B207" s="103" t="s">
        <v>373</v>
      </c>
      <c r="C207" s="104" t="s">
        <v>374</v>
      </c>
      <c r="D207" s="105">
        <v>51.53</v>
      </c>
      <c r="E207" s="105"/>
      <c r="F207" s="12" t="s">
        <v>10</v>
      </c>
    </row>
    <row r="208" spans="2:6" ht="24" x14ac:dyDescent="0.3">
      <c r="B208" s="103" t="s">
        <v>375</v>
      </c>
      <c r="C208" s="104" t="s">
        <v>376</v>
      </c>
      <c r="D208" s="105">
        <v>950</v>
      </c>
      <c r="E208" s="105"/>
      <c r="F208" s="12" t="s">
        <v>10</v>
      </c>
    </row>
    <row r="209" spans="2:6" ht="69" x14ac:dyDescent="0.3">
      <c r="B209" s="103" t="s">
        <v>377</v>
      </c>
      <c r="C209" s="104" t="s">
        <v>378</v>
      </c>
      <c r="D209" s="106"/>
      <c r="E209" s="105">
        <v>741.19</v>
      </c>
      <c r="F209" s="12" t="s">
        <v>10</v>
      </c>
    </row>
    <row r="210" spans="2:6" ht="46.5" x14ac:dyDescent="0.3">
      <c r="B210" s="103" t="s">
        <v>379</v>
      </c>
      <c r="C210" s="104" t="s">
        <v>189</v>
      </c>
      <c r="D210" s="106"/>
      <c r="E210" s="105">
        <v>1323.64</v>
      </c>
      <c r="F210" s="12" t="s">
        <v>8</v>
      </c>
    </row>
    <row r="211" spans="2:6" ht="80.25" x14ac:dyDescent="0.3">
      <c r="B211" s="103" t="s">
        <v>379</v>
      </c>
      <c r="C211" s="104" t="s">
        <v>204</v>
      </c>
      <c r="D211" s="105">
        <v>25.78</v>
      </c>
      <c r="E211" s="105"/>
      <c r="F211" s="12" t="s">
        <v>10</v>
      </c>
    </row>
    <row r="212" spans="2:6" ht="24" x14ac:dyDescent="0.3">
      <c r="B212" s="103" t="s">
        <v>380</v>
      </c>
      <c r="C212" s="104" t="s">
        <v>381</v>
      </c>
      <c r="D212" s="105">
        <v>201754</v>
      </c>
      <c r="E212" s="105"/>
      <c r="F212" s="12" t="s">
        <v>10</v>
      </c>
    </row>
    <row r="213" spans="2:6" ht="24" x14ac:dyDescent="0.3">
      <c r="B213" s="103" t="s">
        <v>380</v>
      </c>
      <c r="C213" s="104" t="s">
        <v>382</v>
      </c>
      <c r="D213" s="106"/>
      <c r="E213" s="105">
        <v>201754</v>
      </c>
      <c r="F213" s="12" t="s">
        <v>10</v>
      </c>
    </row>
    <row r="214" spans="2:6" ht="24" x14ac:dyDescent="0.3">
      <c r="B214" s="103" t="s">
        <v>383</v>
      </c>
      <c r="C214" s="104" t="s">
        <v>205</v>
      </c>
      <c r="D214" s="105">
        <v>5.63</v>
      </c>
      <c r="E214" s="105"/>
      <c r="F214" s="12" t="s">
        <v>10</v>
      </c>
    </row>
    <row r="215" spans="2:6" ht="24" x14ac:dyDescent="0.3">
      <c r="B215" s="103" t="s">
        <v>384</v>
      </c>
      <c r="C215" s="104" t="s">
        <v>385</v>
      </c>
      <c r="D215" s="105">
        <v>77.84</v>
      </c>
      <c r="E215" s="105"/>
      <c r="F215" s="12" t="s">
        <v>10</v>
      </c>
    </row>
    <row r="216" spans="2:6" ht="46.5" x14ac:dyDescent="0.3">
      <c r="B216" s="103" t="s">
        <v>386</v>
      </c>
      <c r="C216" s="104" t="s">
        <v>387</v>
      </c>
      <c r="D216" s="106"/>
      <c r="E216" s="105">
        <v>1475.08</v>
      </c>
      <c r="F216" s="12" t="s">
        <v>7</v>
      </c>
    </row>
    <row r="217" spans="2:6" ht="24" x14ac:dyDescent="0.3">
      <c r="B217" s="103" t="s">
        <v>388</v>
      </c>
      <c r="C217" s="104" t="s">
        <v>389</v>
      </c>
      <c r="D217" s="105">
        <v>30</v>
      </c>
      <c r="E217" s="105"/>
      <c r="F217" s="12" t="s">
        <v>8</v>
      </c>
    </row>
    <row r="218" spans="2:6" ht="24" x14ac:dyDescent="0.3">
      <c r="B218" s="103" t="s">
        <v>388</v>
      </c>
      <c r="C218" s="104" t="s">
        <v>389</v>
      </c>
      <c r="D218" s="105">
        <v>15</v>
      </c>
      <c r="E218" s="105"/>
      <c r="F218" s="12" t="s">
        <v>7</v>
      </c>
    </row>
    <row r="219" spans="2:6" ht="24" x14ac:dyDescent="0.3">
      <c r="B219" s="103" t="s">
        <v>390</v>
      </c>
      <c r="C219" s="104" t="s">
        <v>391</v>
      </c>
      <c r="D219" s="106"/>
      <c r="E219" s="105">
        <v>100</v>
      </c>
      <c r="F219" s="12" t="s">
        <v>7</v>
      </c>
    </row>
  </sheetData>
  <dataValidations count="1">
    <dataValidation type="list" allowBlank="1" showInputMessage="1" showErrorMessage="1" sqref="F3:F219">
      <formula1>Types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TABLE!$A$2:$A$5</xm:f>
          </x14:formula1>
          <xm:sqref>F3:F219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681183"/>
  </sheetPr>
  <dimension ref="A1:P34"/>
  <sheetViews>
    <sheetView workbookViewId="0">
      <selection activeCell="E21" sqref="E21"/>
    </sheetView>
  </sheetViews>
  <sheetFormatPr baseColWidth="10" defaultColWidth="9.140625" defaultRowHeight="21" customHeight="1" x14ac:dyDescent="0.3"/>
  <cols>
    <col min="1" max="1" width="1.42578125" style="67" customWidth="1"/>
    <col min="2" max="2" width="36.28515625" style="67" customWidth="1"/>
    <col min="3" max="8" width="12" style="67" customWidth="1"/>
    <col min="9" max="9" width="14.42578125" style="67" customWidth="1"/>
    <col min="10" max="14" width="12" style="67" customWidth="1"/>
    <col min="15" max="15" width="18.28515625" style="67" customWidth="1"/>
    <col min="16" max="16" width="18.140625" style="67" customWidth="1"/>
    <col min="17" max="16384" width="9.140625" style="67"/>
  </cols>
  <sheetData>
    <row r="1" spans="1:16" ht="33" customHeight="1" x14ac:dyDescent="0.65">
      <c r="A1" s="79"/>
      <c r="B1" s="102" t="s">
        <v>182</v>
      </c>
      <c r="C1" s="79"/>
      <c r="D1" s="79"/>
      <c r="E1" s="79"/>
      <c r="F1" s="79"/>
      <c r="H1" s="79"/>
      <c r="I1" s="79"/>
      <c r="J1" s="79"/>
      <c r="M1" s="79"/>
      <c r="N1" s="80"/>
      <c r="O1" s="80"/>
      <c r="P1" s="80"/>
    </row>
    <row r="2" spans="1:16" ht="22.5" x14ac:dyDescent="0.45">
      <c r="A2" s="79"/>
      <c r="B2" s="101" t="s">
        <v>181</v>
      </c>
      <c r="C2" s="100">
        <v>2017</v>
      </c>
      <c r="D2" s="79"/>
      <c r="E2" s="79"/>
      <c r="F2" s="79"/>
      <c r="H2" s="79"/>
      <c r="I2" s="79"/>
      <c r="J2" s="79"/>
      <c r="K2" s="79"/>
      <c r="L2" s="79"/>
      <c r="M2" s="79"/>
      <c r="N2" s="80"/>
    </row>
    <row r="3" spans="1:16" ht="16.5" x14ac:dyDescent="0.3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</row>
    <row r="4" spans="1:16" ht="16.5" x14ac:dyDescent="0.3">
      <c r="A4" s="79"/>
      <c r="B4" s="99" t="s">
        <v>180</v>
      </c>
      <c r="C4" s="83" t="s">
        <v>173</v>
      </c>
      <c r="D4" s="83" t="s">
        <v>172</v>
      </c>
      <c r="E4" s="83" t="s">
        <v>171</v>
      </c>
      <c r="F4" s="83" t="s">
        <v>170</v>
      </c>
      <c r="G4" s="83" t="s">
        <v>169</v>
      </c>
      <c r="H4" s="83" t="s">
        <v>168</v>
      </c>
      <c r="I4" s="83" t="s">
        <v>167</v>
      </c>
      <c r="J4" s="83" t="s">
        <v>166</v>
      </c>
      <c r="K4" s="83" t="s">
        <v>165</v>
      </c>
      <c r="L4" s="83" t="s">
        <v>164</v>
      </c>
      <c r="M4" s="83" t="s">
        <v>163</v>
      </c>
      <c r="N4" s="83" t="s">
        <v>162</v>
      </c>
      <c r="O4" s="83" t="s">
        <v>161</v>
      </c>
      <c r="P4" s="83" t="s">
        <v>160</v>
      </c>
    </row>
    <row r="5" spans="1:16" s="87" customFormat="1" ht="16.5" x14ac:dyDescent="0.3">
      <c r="A5" s="93"/>
      <c r="B5" s="96" t="s">
        <v>179</v>
      </c>
      <c r="C5" s="95"/>
      <c r="D5" s="95"/>
      <c r="E5" s="95"/>
      <c r="F5" s="95"/>
      <c r="G5" s="74">
        <f>+[2]GEOFFREY!D10</f>
        <v>1323.64</v>
      </c>
      <c r="H5" s="74" t="e">
        <f>+'[2]COMPTE BANCAIRE'!#REF!</f>
        <v>#REF!</v>
      </c>
      <c r="I5" s="74"/>
      <c r="J5" s="74"/>
      <c r="K5" s="74"/>
      <c r="L5" s="74"/>
      <c r="M5" s="74"/>
      <c r="N5" s="74"/>
      <c r="O5" s="74" t="e">
        <f>SUM(tblRevenus[[#This Row],[JAN]:[DÉC]])</f>
        <v>#REF!</v>
      </c>
      <c r="P5" s="94"/>
    </row>
    <row r="6" spans="1:16" s="87" customFormat="1" ht="16.5" x14ac:dyDescent="0.3">
      <c r="A6" s="93"/>
      <c r="B6" s="92" t="s">
        <v>178</v>
      </c>
      <c r="C6" s="91"/>
      <c r="D6" s="91"/>
      <c r="E6" s="91"/>
      <c r="F6" s="91"/>
      <c r="G6" s="89">
        <v>1475.08</v>
      </c>
      <c r="H6" s="89" t="e">
        <f>+'[2]COMPTE BANCAIRE'!#REF!</f>
        <v>#REF!</v>
      </c>
      <c r="I6" s="89" t="e">
        <f>+'[2]COMPTE BANCAIRE'!#REF!</f>
        <v>#REF!</v>
      </c>
      <c r="J6" s="89"/>
      <c r="K6" s="89"/>
      <c r="L6" s="89"/>
      <c r="M6" s="89"/>
      <c r="N6" s="89"/>
      <c r="O6" s="89" t="e">
        <f>SUM(tblRevenus[[#This Row],[JAN]:[DÉC]])</f>
        <v>#REF!</v>
      </c>
      <c r="P6" s="88"/>
    </row>
    <row r="7" spans="1:16" s="87" customFormat="1" ht="16.5" x14ac:dyDescent="0.3">
      <c r="A7" s="93"/>
      <c r="B7" s="96" t="s">
        <v>158</v>
      </c>
      <c r="C7" s="95"/>
      <c r="D7" s="95"/>
      <c r="E7" s="95"/>
      <c r="F7" s="95"/>
      <c r="G7" s="95"/>
      <c r="H7" s="95"/>
      <c r="I7" s="74" t="e">
        <f>+'[2]COMPTE BANCAIRE'!#REF!</f>
        <v>#REF!</v>
      </c>
      <c r="J7" s="74"/>
      <c r="K7" s="74"/>
      <c r="L7" s="74"/>
      <c r="M7" s="74"/>
      <c r="N7" s="74"/>
      <c r="O7" s="74" t="e">
        <f>SUM(tblRevenus[[#This Row],[JAN]:[DÉC]])</f>
        <v>#REF!</v>
      </c>
      <c r="P7" s="94"/>
    </row>
    <row r="8" spans="1:16" s="97" customFormat="1" ht="15" x14ac:dyDescent="0.3">
      <c r="B8" s="96" t="s">
        <v>143</v>
      </c>
      <c r="C8" s="95"/>
      <c r="D8" s="95"/>
      <c r="E8" s="95"/>
      <c r="F8" s="95"/>
      <c r="G8" s="98" t="e">
        <f>'[2]COMPTE BANCAIRE'!#REF!</f>
        <v>#REF!</v>
      </c>
      <c r="H8" s="95"/>
      <c r="I8" s="95"/>
      <c r="J8" s="74"/>
      <c r="K8" s="74"/>
      <c r="L8" s="74"/>
      <c r="M8" s="74"/>
      <c r="N8" s="74"/>
      <c r="O8" s="74" t="e">
        <f>SUM(tblRevenus[[#This Row],[JAN]:[DÉC]])</f>
        <v>#REF!</v>
      </c>
      <c r="P8" s="94"/>
    </row>
    <row r="9" spans="1:16" s="87" customFormat="1" ht="16.5" x14ac:dyDescent="0.3">
      <c r="A9" s="93"/>
      <c r="B9" s="96" t="s">
        <v>177</v>
      </c>
      <c r="C9" s="95"/>
      <c r="D9" s="95"/>
      <c r="E9" s="95"/>
      <c r="F9" s="95"/>
      <c r="G9" s="95"/>
      <c r="H9" s="95"/>
      <c r="I9" s="95"/>
      <c r="J9" s="74"/>
      <c r="K9" s="74"/>
      <c r="L9" s="74"/>
      <c r="M9" s="74"/>
      <c r="N9" s="74"/>
      <c r="O9" s="74">
        <f>SUM(tblRevenus[[#This Row],[JAN]:[DÉC]])</f>
        <v>0</v>
      </c>
      <c r="P9" s="94"/>
    </row>
    <row r="10" spans="1:16" s="87" customFormat="1" ht="16.5" x14ac:dyDescent="0.3">
      <c r="A10" s="93"/>
      <c r="B10" s="92" t="s">
        <v>176</v>
      </c>
      <c r="C10" s="91"/>
      <c r="D10" s="91"/>
      <c r="E10" s="91"/>
      <c r="F10" s="91"/>
      <c r="G10" s="91"/>
      <c r="H10" s="89" t="e">
        <f>'[2]COMPTE BANCAIRE'!#REF!</f>
        <v>#REF!</v>
      </c>
      <c r="I10" s="90" t="e">
        <f>+'[2]COMPTE BANCAIRE'!#REF!+'[2]COMPTE BANCAIRE'!#REF!</f>
        <v>#REF!</v>
      </c>
      <c r="J10" s="89"/>
      <c r="K10" s="89"/>
      <c r="L10" s="89"/>
      <c r="M10" s="89"/>
      <c r="N10" s="89"/>
      <c r="O10" s="89" t="e">
        <f>SUM(tblRevenus[[#This Row],[JAN]:[DÉC]])</f>
        <v>#REF!</v>
      </c>
      <c r="P10" s="88"/>
    </row>
    <row r="11" spans="1:16" ht="16.5" x14ac:dyDescent="0.3">
      <c r="A11" s="79"/>
      <c r="B11" s="86" t="s">
        <v>175</v>
      </c>
      <c r="C11" s="85">
        <f>SUBTOTAL(109,tblRevenus[JAN])</f>
        <v>0</v>
      </c>
      <c r="D11" s="85">
        <f>SUBTOTAL(109,tblRevenus[FÉV])</f>
        <v>0</v>
      </c>
      <c r="E11" s="85">
        <f>SUBTOTAL(109,tblRevenus[MAR])</f>
        <v>0</v>
      </c>
      <c r="F11" s="85">
        <f>SUBTOTAL(109,tblRevenus[AVR])</f>
        <v>0</v>
      </c>
      <c r="G11" s="85" t="e">
        <f>SUBTOTAL(109,tblRevenus[MAI])</f>
        <v>#REF!</v>
      </c>
      <c r="H11" s="85" t="e">
        <f>SUBTOTAL(109,tblRevenus[JUIN])</f>
        <v>#REF!</v>
      </c>
      <c r="I11" s="85" t="e">
        <f>SUBTOTAL(109,tblRevenus[JUIL])</f>
        <v>#REF!</v>
      </c>
      <c r="J11" s="85">
        <f>SUBTOTAL(109,tblRevenus[AOÛT])</f>
        <v>0</v>
      </c>
      <c r="K11" s="85">
        <f>SUBTOTAL(109,tblRevenus[SEPT])</f>
        <v>0</v>
      </c>
      <c r="L11" s="85">
        <f>SUBTOTAL(109,tblRevenus[OCT])</f>
        <v>0</v>
      </c>
      <c r="M11" s="85">
        <f>SUBTOTAL(109,tblRevenus[NOV])</f>
        <v>0</v>
      </c>
      <c r="N11" s="85">
        <f>SUBTOTAL(109,tblRevenus[DÉC])</f>
        <v>0</v>
      </c>
      <c r="O11" s="85" t="e">
        <f>SUBTOTAL(109,tblRevenus[TOTAL CUMUL À DATE])</f>
        <v>#REF!</v>
      </c>
      <c r="P11" s="85"/>
    </row>
    <row r="12" spans="1:16" ht="16.5" x14ac:dyDescent="0.3">
      <c r="A12" s="79"/>
      <c r="B12" s="112"/>
      <c r="C12" s="112"/>
      <c r="D12" s="112"/>
      <c r="E12" s="112"/>
      <c r="F12" s="112"/>
      <c r="G12" s="112"/>
      <c r="H12" s="112"/>
      <c r="I12" s="112"/>
      <c r="J12" s="112"/>
      <c r="K12" s="112"/>
      <c r="L12" s="112"/>
      <c r="M12" s="112"/>
      <c r="N12" s="112"/>
      <c r="O12" s="112"/>
      <c r="P12" s="112"/>
    </row>
    <row r="13" spans="1:16" ht="16.5" x14ac:dyDescent="0.3">
      <c r="A13" s="79"/>
      <c r="B13" s="84" t="s">
        <v>174</v>
      </c>
      <c r="C13" s="83" t="s">
        <v>173</v>
      </c>
      <c r="D13" s="83" t="s">
        <v>172</v>
      </c>
      <c r="E13" s="83" t="s">
        <v>171</v>
      </c>
      <c r="F13" s="83" t="s">
        <v>170</v>
      </c>
      <c r="G13" s="83" t="s">
        <v>169</v>
      </c>
      <c r="H13" s="83" t="s">
        <v>168</v>
      </c>
      <c r="I13" s="83" t="s">
        <v>167</v>
      </c>
      <c r="J13" s="83" t="s">
        <v>166</v>
      </c>
      <c r="K13" s="83" t="s">
        <v>165</v>
      </c>
      <c r="L13" s="83" t="s">
        <v>164</v>
      </c>
      <c r="M13" s="83" t="s">
        <v>163</v>
      </c>
      <c r="N13" s="83" t="s">
        <v>162</v>
      </c>
      <c r="O13" s="83" t="s">
        <v>161</v>
      </c>
      <c r="P13" s="83" t="s">
        <v>160</v>
      </c>
    </row>
    <row r="14" spans="1:16" ht="16.5" x14ac:dyDescent="0.3">
      <c r="A14" s="79"/>
      <c r="B14" s="78" t="s">
        <v>159</v>
      </c>
      <c r="C14" s="77"/>
      <c r="D14" s="77"/>
      <c r="E14" s="77"/>
      <c r="F14" s="77"/>
      <c r="G14" s="77"/>
      <c r="H14" s="76">
        <v>0</v>
      </c>
      <c r="I14" s="76" t="e">
        <f>+'[2]COMPTE BANCAIRE'!#REF!</f>
        <v>#REF!</v>
      </c>
      <c r="J14" s="76"/>
      <c r="K14" s="76"/>
      <c r="L14" s="76"/>
      <c r="M14" s="75"/>
      <c r="N14" s="75"/>
      <c r="O14" s="74" t="e">
        <f>SUM(tblDépenses[[#This Row],[JAN]:[DÉC]])</f>
        <v>#REF!</v>
      </c>
      <c r="P14" s="73"/>
    </row>
    <row r="15" spans="1:16" ht="16.5" x14ac:dyDescent="0.3">
      <c r="A15" s="79"/>
      <c r="B15" s="78" t="s">
        <v>158</v>
      </c>
      <c r="C15" s="77"/>
      <c r="D15" s="77"/>
      <c r="E15" s="77"/>
      <c r="F15" s="77"/>
      <c r="G15" s="77"/>
      <c r="H15" s="76">
        <v>0</v>
      </c>
      <c r="I15" s="76" t="e">
        <f>+'[2]COMPTE BANCAIRE'!#REF!</f>
        <v>#REF!</v>
      </c>
      <c r="J15" s="76"/>
      <c r="K15" s="76"/>
      <c r="L15" s="76"/>
      <c r="M15" s="75"/>
      <c r="N15" s="75"/>
      <c r="O15" s="74" t="e">
        <f>SUM(tblDépenses[[#This Row],[JAN]:[DÉC]])</f>
        <v>#REF!</v>
      </c>
      <c r="P15" s="73"/>
    </row>
    <row r="16" spans="1:16" ht="16.5" x14ac:dyDescent="0.3">
      <c r="A16" s="79"/>
      <c r="B16" s="78" t="s">
        <v>157</v>
      </c>
      <c r="C16" s="77"/>
      <c r="D16" s="77"/>
      <c r="E16" s="77"/>
      <c r="F16" s="77"/>
      <c r="G16" s="77"/>
      <c r="H16" s="76" t="e">
        <f>'[2]COMPTE BANCAIRE'!#REF!</f>
        <v>#REF!</v>
      </c>
      <c r="I16" s="76" t="e">
        <f>+'[2]COMPTE BANCAIRE'!#REF!+'[2]COMPTE BANCAIRE'!#REF!+'[2]COMPTE BANCAIRE'!#REF!-64.99+'[2]COMPTE BANCAIRE'!#REF!+'[2]COMPTE BANCAIRE'!#REF!</f>
        <v>#REF!</v>
      </c>
      <c r="J16" s="76"/>
      <c r="K16" s="76"/>
      <c r="L16" s="76"/>
      <c r="M16" s="75"/>
      <c r="N16" s="75"/>
      <c r="O16" s="74" t="e">
        <f>SUM(tblDépenses[[#This Row],[JAN]:[DÉC]])</f>
        <v>#REF!</v>
      </c>
      <c r="P16" s="73"/>
    </row>
    <row r="17" spans="1:16" ht="16.5" x14ac:dyDescent="0.3">
      <c r="A17" s="79"/>
      <c r="B17" s="78" t="s">
        <v>156</v>
      </c>
      <c r="C17" s="77"/>
      <c r="D17" s="77"/>
      <c r="E17" s="77"/>
      <c r="F17" s="77"/>
      <c r="G17" s="77"/>
      <c r="H17" s="76" t="e">
        <f>+'[2]COMPTE BANCAIRE'!#REF!</f>
        <v>#REF!</v>
      </c>
      <c r="I17" s="76" t="e">
        <f>+'[2]COMPTE BANCAIRE'!#REF!</f>
        <v>#REF!</v>
      </c>
      <c r="J17" s="76"/>
      <c r="K17" s="76"/>
      <c r="L17" s="76"/>
      <c r="M17" s="76"/>
      <c r="N17" s="76"/>
      <c r="O17" s="74" t="e">
        <f>SUM(tblDépenses[[#This Row],[JAN]:[DÉC]])</f>
        <v>#REF!</v>
      </c>
      <c r="P17" s="73"/>
    </row>
    <row r="18" spans="1:16" ht="16.5" x14ac:dyDescent="0.3">
      <c r="A18" s="79"/>
      <c r="B18" s="78" t="s">
        <v>155</v>
      </c>
      <c r="C18" s="77"/>
      <c r="D18" s="77"/>
      <c r="E18" s="77"/>
      <c r="F18" s="77"/>
      <c r="G18" s="77"/>
      <c r="H18" s="76" t="e">
        <f>+'[2]COMPTE BANCAIRE'!#REF!</f>
        <v>#REF!</v>
      </c>
      <c r="I18" s="76" t="e">
        <f>+'[2]COMPTE BANCAIRE'!#REF!</f>
        <v>#REF!</v>
      </c>
      <c r="J18" s="76"/>
      <c r="K18" s="76"/>
      <c r="L18" s="76"/>
      <c r="M18" s="75"/>
      <c r="N18" s="75"/>
      <c r="O18" s="74" t="e">
        <f>SUM(tblDépenses[[#This Row],[JAN]:[DÉC]])</f>
        <v>#REF!</v>
      </c>
      <c r="P18" s="73"/>
    </row>
    <row r="19" spans="1:16" ht="16.5" x14ac:dyDescent="0.3">
      <c r="A19" s="79"/>
      <c r="B19" s="78" t="s">
        <v>154</v>
      </c>
      <c r="C19" s="77"/>
      <c r="D19" s="77"/>
      <c r="E19" s="77"/>
      <c r="F19" s="77"/>
      <c r="G19" s="77"/>
      <c r="H19" s="76">
        <v>0</v>
      </c>
      <c r="I19" s="76">
        <v>0</v>
      </c>
      <c r="J19" s="76">
        <v>0</v>
      </c>
      <c r="K19" s="76">
        <v>0</v>
      </c>
      <c r="L19" s="76">
        <v>0</v>
      </c>
      <c r="M19" s="76">
        <v>0</v>
      </c>
      <c r="N19" s="76">
        <v>0</v>
      </c>
      <c r="O19" s="74">
        <f>SUM(tblDépenses[[#This Row],[JAN]:[DÉC]])</f>
        <v>0</v>
      </c>
      <c r="P19" s="73"/>
    </row>
    <row r="20" spans="1:16" ht="16.5" x14ac:dyDescent="0.3">
      <c r="A20" s="79"/>
      <c r="B20" s="78" t="s">
        <v>153</v>
      </c>
      <c r="C20" s="77"/>
      <c r="D20" s="77"/>
      <c r="E20" s="77"/>
      <c r="F20" s="77"/>
      <c r="G20" s="77"/>
      <c r="H20" s="76">
        <v>0</v>
      </c>
      <c r="I20" s="76"/>
      <c r="J20" s="76"/>
      <c r="K20" s="76"/>
      <c r="L20" s="76"/>
      <c r="M20" s="75"/>
      <c r="N20" s="75"/>
      <c r="O20" s="74">
        <f>SUM(tblDépenses[[#This Row],[JAN]:[DÉC]])</f>
        <v>0</v>
      </c>
      <c r="P20" s="73"/>
    </row>
    <row r="21" spans="1:16" ht="16.5" x14ac:dyDescent="0.3">
      <c r="A21" s="79"/>
      <c r="B21" s="78" t="s">
        <v>152</v>
      </c>
      <c r="C21" s="77"/>
      <c r="D21" s="77"/>
      <c r="E21" s="77"/>
      <c r="F21" s="77"/>
      <c r="G21" s="77"/>
      <c r="H21" s="76">
        <v>25</v>
      </c>
      <c r="I21" s="76">
        <v>25</v>
      </c>
      <c r="J21" s="76">
        <v>25</v>
      </c>
      <c r="K21" s="76">
        <v>25</v>
      </c>
      <c r="L21" s="76">
        <v>25</v>
      </c>
      <c r="M21" s="76">
        <v>25</v>
      </c>
      <c r="N21" s="76">
        <v>25</v>
      </c>
      <c r="O21" s="74">
        <f>SUM(tblDépenses[[#This Row],[JAN]:[DÉC]])</f>
        <v>175</v>
      </c>
      <c r="P21" s="73"/>
    </row>
    <row r="22" spans="1:16" ht="16.5" x14ac:dyDescent="0.3">
      <c r="A22" s="79"/>
      <c r="B22" s="78" t="s">
        <v>151</v>
      </c>
      <c r="C22" s="77"/>
      <c r="D22" s="77"/>
      <c r="E22" s="77"/>
      <c r="F22" s="77"/>
      <c r="G22" s="77"/>
      <c r="H22" s="76">
        <v>0</v>
      </c>
      <c r="I22" s="76">
        <v>0</v>
      </c>
      <c r="J22" s="76"/>
      <c r="K22" s="76"/>
      <c r="L22" s="76"/>
      <c r="M22" s="75"/>
      <c r="N22" s="75"/>
      <c r="O22" s="74">
        <f>SUM(tblDépenses[[#This Row],[JAN]:[DÉC]])</f>
        <v>0</v>
      </c>
      <c r="P22" s="73"/>
    </row>
    <row r="23" spans="1:16" ht="16.5" x14ac:dyDescent="0.3">
      <c r="A23" s="79"/>
      <c r="B23" s="78" t="s">
        <v>150</v>
      </c>
      <c r="C23" s="77"/>
      <c r="D23" s="77"/>
      <c r="E23" s="77"/>
      <c r="F23" s="77"/>
      <c r="G23" s="77"/>
      <c r="H23" s="76">
        <v>0</v>
      </c>
      <c r="I23" s="76" t="e">
        <f>+'[2]COMPTE BANCAIRE'!#REF!</f>
        <v>#REF!</v>
      </c>
      <c r="J23" s="76"/>
      <c r="K23" s="76"/>
      <c r="L23" s="76"/>
      <c r="M23" s="75"/>
      <c r="N23" s="75"/>
      <c r="O23" s="74" t="e">
        <f>SUM(tblDépenses[[#This Row],[JAN]:[DÉC]])</f>
        <v>#REF!</v>
      </c>
      <c r="P23" s="73"/>
    </row>
    <row r="24" spans="1:16" ht="16.5" x14ac:dyDescent="0.3">
      <c r="A24" s="79"/>
      <c r="B24" s="78" t="s">
        <v>149</v>
      </c>
      <c r="C24" s="77"/>
      <c r="D24" s="77"/>
      <c r="E24" s="77"/>
      <c r="F24" s="77"/>
      <c r="G24" s="77"/>
      <c r="H24" s="76" t="e">
        <f>+'[2]COMPTE BANCAIRE'!#REF!+'[2]COMPTE BANCAIRE'!#REF!+'[2]COMPTE BANCAIRE'!#REF!</f>
        <v>#REF!</v>
      </c>
      <c r="I24" s="76" t="e">
        <f>+'[2]COMPTE BANCAIRE'!#REF!</f>
        <v>#REF!</v>
      </c>
      <c r="J24" s="76"/>
      <c r="K24" s="76"/>
      <c r="L24" s="76"/>
      <c r="M24" s="75"/>
      <c r="N24" s="75"/>
      <c r="O24" s="74" t="e">
        <f>SUM(tblDépenses[[#This Row],[JAN]:[DÉC]])</f>
        <v>#REF!</v>
      </c>
      <c r="P24" s="73"/>
    </row>
    <row r="25" spans="1:16" ht="16.5" x14ac:dyDescent="0.3">
      <c r="A25" s="79"/>
      <c r="B25" s="78" t="s">
        <v>148</v>
      </c>
      <c r="C25" s="77"/>
      <c r="D25" s="77"/>
      <c r="E25" s="77"/>
      <c r="F25" s="77"/>
      <c r="G25" s="77"/>
      <c r="H25" s="81">
        <v>0</v>
      </c>
      <c r="I25" s="76" t="e">
        <f>+'[2]COMPTE BANCAIRE'!#REF!+'[2]COMPTE BANCAIRE'!#REF!</f>
        <v>#REF!</v>
      </c>
      <c r="J25" s="76"/>
      <c r="K25" s="76"/>
      <c r="L25" s="76"/>
      <c r="M25" s="75"/>
      <c r="N25" s="75"/>
      <c r="O25" s="74" t="e">
        <f>SUM(tblDépenses[[#This Row],[JAN]:[DÉC]])</f>
        <v>#REF!</v>
      </c>
      <c r="P25" s="73"/>
    </row>
    <row r="26" spans="1:16" ht="16.5" x14ac:dyDescent="0.3">
      <c r="A26" s="79"/>
      <c r="B26" s="78" t="s">
        <v>147</v>
      </c>
      <c r="C26" s="77"/>
      <c r="D26" s="77"/>
      <c r="E26" s="77"/>
      <c r="F26" s="77"/>
      <c r="G26" s="77"/>
      <c r="H26" s="81" t="e">
        <f>'[2]COMPTE BANCAIRE'!#REF!</f>
        <v>#REF!</v>
      </c>
      <c r="I26" s="76" t="e">
        <f>+'[2]COMPTE BANCAIRE'!#REF!+'[2]COMPTE BANCAIRE'!#REF!+'[2]COMPTE BANCAIRE'!#REF!</f>
        <v>#REF!</v>
      </c>
      <c r="J26" s="76"/>
      <c r="K26" s="76"/>
      <c r="L26" s="76"/>
      <c r="M26" s="75"/>
      <c r="N26" s="75"/>
      <c r="O26" s="74" t="e">
        <f>SUM(tblDépenses[[#This Row],[JAN]:[DÉC]])</f>
        <v>#REF!</v>
      </c>
      <c r="P26" s="73"/>
    </row>
    <row r="27" spans="1:16" ht="16.5" x14ac:dyDescent="0.3">
      <c r="A27" s="79"/>
      <c r="B27" s="78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82"/>
      <c r="N27" s="82"/>
      <c r="O27" s="74">
        <f>SUM(tblDépenses[[#This Row],[JAN]:[DÉC]])</f>
        <v>0</v>
      </c>
      <c r="P27" s="73"/>
    </row>
    <row r="28" spans="1:16" ht="16.5" x14ac:dyDescent="0.3">
      <c r="A28" s="79"/>
      <c r="B28" s="78" t="s">
        <v>146</v>
      </c>
      <c r="C28" s="77"/>
      <c r="D28" s="77"/>
      <c r="E28" s="77"/>
      <c r="F28" s="77"/>
      <c r="G28" s="77"/>
      <c r="H28" s="76">
        <v>0</v>
      </c>
      <c r="I28" s="76" t="e">
        <f>+'[2]COMPTE BANCAIRE'!#REF!+'[2]COMPTE BANCAIRE'!#REF!+'[2]COMPTE BANCAIRE'!#REF!+'[2]COMPTE BANCAIRE'!#REF!+'[2]COMPTE BANCAIRE'!#REF!+'[2]COMPTE BANCAIRE'!#REF!+'[2]COMPTE BANCAIRE'!#REF!+'[2]COMPTE BANCAIRE'!#REF!+'[2]COMPTE BANCAIRE'!#REF!+'[2]COMPTE BANCAIRE'!#REF!+'[2]COMPTE BANCAIRE'!#REF!+'[2]COMPTE BANCAIRE'!#REF!+'[2]COMPTE BANCAIRE'!#REF!+'[2]COMPTE BANCAIRE'!#REF!+'[2]COMPTE BANCAIRE'!#REF!+'[2]COMPTE BANCAIRE'!#REF!+'[2]COMPTE BANCAIRE'!#REF!+'[2]COMPTE BANCAIRE'!#REF!+'[2]COMPTE BANCAIRE'!#REF!+'[2]COMPTE BANCAIRE'!#REF!+'[2]COMPTE BANCAIRE'!#REF!</f>
        <v>#REF!</v>
      </c>
      <c r="J28" s="76"/>
      <c r="K28" s="76"/>
      <c r="L28" s="76"/>
      <c r="M28" s="75"/>
      <c r="N28" s="75"/>
      <c r="O28" s="74" t="e">
        <f>SUM(tblDépenses[[#This Row],[JAN]:[DÉC]])</f>
        <v>#REF!</v>
      </c>
      <c r="P28" s="73"/>
    </row>
    <row r="29" spans="1:16" ht="16.5" x14ac:dyDescent="0.3">
      <c r="A29" s="79"/>
      <c r="B29" s="78" t="s">
        <v>145</v>
      </c>
      <c r="C29" s="77"/>
      <c r="D29" s="77"/>
      <c r="E29" s="77"/>
      <c r="F29" s="77"/>
      <c r="G29" s="77"/>
      <c r="H29" s="76" t="e">
        <f>+'[2]COMPTE BANCAIRE'!#REF!+'[2]COMPTE BANCAIRE'!#REF!</f>
        <v>#REF!</v>
      </c>
      <c r="I29" s="76" t="e">
        <f>+'[2]COMPTE BANCAIRE'!#REF!+'[2]COMPTE BANCAIRE'!#REF!+'[2]COMPTE BANCAIRE'!#REF!+'[2]COMPTE BANCAIRE'!#REF!+'[2]COMPTE BANCAIRE'!#REF!+'[2]COMPTE BANCAIRE'!#REF!+'[2]COMPTE BANCAIRE'!#REF!+'[2]COMPTE BANCAIRE'!#REF!</f>
        <v>#REF!</v>
      </c>
      <c r="J29" s="76"/>
      <c r="K29" s="76"/>
      <c r="L29" s="76"/>
      <c r="M29" s="75"/>
      <c r="N29" s="75"/>
      <c r="O29" s="74" t="e">
        <f>SUM(tblDépenses[[#This Row],[JAN]:[DÉC]])</f>
        <v>#REF!</v>
      </c>
      <c r="P29" s="73"/>
    </row>
    <row r="30" spans="1:16" s="80" customFormat="1" ht="15" x14ac:dyDescent="0.3">
      <c r="B30" s="78" t="s">
        <v>144</v>
      </c>
      <c r="C30" s="77"/>
      <c r="D30" s="77"/>
      <c r="E30" s="77"/>
      <c r="F30" s="77"/>
      <c r="G30" s="77"/>
      <c r="H30" s="81" t="e">
        <f>'[2]COMPTE BANCAIRE'!#REF!</f>
        <v>#REF!</v>
      </c>
      <c r="I30" s="76" t="e">
        <f>+'[2]COMPTE BANCAIRE'!#REF!+64.99+'[2]COMPTE BANCAIRE'!#REF!+'[2]COMPTE BANCAIRE'!#REF!</f>
        <v>#REF!</v>
      </c>
      <c r="J30" s="76"/>
      <c r="K30" s="76"/>
      <c r="L30" s="76"/>
      <c r="M30" s="75"/>
      <c r="N30" s="75"/>
      <c r="O30" s="74" t="e">
        <f>SUM(tblDépenses[[#This Row],[JAN]:[DÉC]])</f>
        <v>#REF!</v>
      </c>
      <c r="P30" s="73"/>
    </row>
    <row r="31" spans="1:16" ht="16.5" x14ac:dyDescent="0.3">
      <c r="A31" s="79"/>
      <c r="B31" s="78" t="s">
        <v>143</v>
      </c>
      <c r="C31" s="77"/>
      <c r="D31" s="77"/>
      <c r="E31" s="77"/>
      <c r="F31" s="77"/>
      <c r="G31" s="77"/>
      <c r="H31" s="76">
        <v>0</v>
      </c>
      <c r="I31" s="76" t="e">
        <f>+'[2]COMPTE BANCAIRE'!#REF!+'[2]COMPTE BANCAIRE'!#REF!</f>
        <v>#REF!</v>
      </c>
      <c r="J31" s="76"/>
      <c r="K31" s="76"/>
      <c r="L31" s="76"/>
      <c r="M31" s="75"/>
      <c r="N31" s="75"/>
      <c r="O31" s="74" t="e">
        <f>SUM(tblDépenses[[#This Row],[JAN]:[DÉC]])</f>
        <v>#REF!</v>
      </c>
      <c r="P31" s="73"/>
    </row>
    <row r="32" spans="1:16" ht="15" x14ac:dyDescent="0.3">
      <c r="B32" s="72" t="s">
        <v>142</v>
      </c>
      <c r="C32" s="71">
        <f>SUBTOTAL(109,tblDépenses[JAN])</f>
        <v>0</v>
      </c>
      <c r="D32" s="71">
        <f>SUBTOTAL(109,tblDépenses[FÉV])</f>
        <v>0</v>
      </c>
      <c r="E32" s="71">
        <f>SUBTOTAL(109,tblDépenses[MAR])</f>
        <v>0</v>
      </c>
      <c r="F32" s="71">
        <f>SUBTOTAL(109,tblDépenses[AVR])</f>
        <v>0</v>
      </c>
      <c r="G32" s="71">
        <f>SUBTOTAL(109,tblDépenses[MAI])</f>
        <v>0</v>
      </c>
      <c r="H32" s="71" t="e">
        <f>SUBTOTAL(109,tblDépenses[JUIN])</f>
        <v>#REF!</v>
      </c>
      <c r="I32" s="71" t="e">
        <f>SUBTOTAL(109,tblDépenses[JUIL])</f>
        <v>#REF!</v>
      </c>
      <c r="J32" s="71">
        <f>SUBTOTAL(109,tblDépenses[AOÛT])</f>
        <v>25</v>
      </c>
      <c r="K32" s="71">
        <f>SUBTOTAL(109,tblDépenses[SEPT])</f>
        <v>25</v>
      </c>
      <c r="L32" s="71">
        <f>SUBTOTAL(109,tblDépenses[OCT])</f>
        <v>25</v>
      </c>
      <c r="M32" s="71">
        <f>SUBTOTAL(109,tblDépenses[NOV])</f>
        <v>25</v>
      </c>
      <c r="N32" s="71">
        <f>SUBTOTAL(109,tblDépenses[DÉC])</f>
        <v>25</v>
      </c>
      <c r="O32" s="70" t="e">
        <f>SUBTOTAL(109,tblDépenses[TOTAL CUMUL À DATE])</f>
        <v>#REF!</v>
      </c>
      <c r="P32" s="69"/>
    </row>
    <row r="33" spans="2:14" ht="15" x14ac:dyDescent="0.3">
      <c r="B33" s="67" t="s">
        <v>141</v>
      </c>
      <c r="H33" s="68" t="e">
        <f>+tblDépenses[[#Totals],[JUIN]]-H21</f>
        <v>#REF!</v>
      </c>
      <c r="I33" s="68" t="e">
        <f>+tblDépenses[[#Totals],[JUIL]]-I21</f>
        <v>#REF!</v>
      </c>
      <c r="J33" s="68">
        <f>+tblDépenses[[#Totals],[AOÛT]]-J21</f>
        <v>0</v>
      </c>
      <c r="K33" s="68">
        <f>+tblDépenses[[#Totals],[SEPT]]-K21</f>
        <v>0</v>
      </c>
      <c r="L33" s="68">
        <f>+tblDépenses[[#Totals],[OCT]]-L21</f>
        <v>0</v>
      </c>
      <c r="M33" s="68">
        <f>+tblDépenses[[#Totals],[NOV]]-M21</f>
        <v>0</v>
      </c>
      <c r="N33" s="68">
        <f>+tblDépenses[[#Totals],[DÉC]]-N21</f>
        <v>0</v>
      </c>
    </row>
    <row r="34" spans="2:14" ht="15" x14ac:dyDescent="0.3">
      <c r="B34" s="67" t="s">
        <v>140</v>
      </c>
      <c r="H34" s="68" t="e">
        <f t="shared" ref="H34:N34" si="0">+H33-H28</f>
        <v>#REF!</v>
      </c>
      <c r="I34" s="68" t="e">
        <f t="shared" si="0"/>
        <v>#REF!</v>
      </c>
      <c r="J34" s="68">
        <f t="shared" si="0"/>
        <v>0</v>
      </c>
      <c r="K34" s="68">
        <f t="shared" si="0"/>
        <v>0</v>
      </c>
      <c r="L34" s="68">
        <f t="shared" si="0"/>
        <v>0</v>
      </c>
      <c r="M34" s="68">
        <f t="shared" si="0"/>
        <v>0</v>
      </c>
      <c r="N34" s="68">
        <f t="shared" si="0"/>
        <v>0</v>
      </c>
    </row>
  </sheetData>
  <mergeCells count="1">
    <mergeCell ref="B12:P12"/>
  </mergeCells>
  <pageMargins left="0.7" right="0.7" top="0.75" bottom="0.75" header="0.3" footer="0.3"/>
  <drawing r:id="rId1"/>
  <tableParts count="2">
    <tablePart r:id="rId2"/>
    <tablePart r:id="rId3"/>
  </tableParts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markers="1" high="1" low="1">
          <x14:colorSeries theme="5" tint="0.39997558519241921"/>
          <x14:colorNegative theme="0" tint="-0.499984740745262"/>
          <x14:colorAxis rgb="FF000000"/>
          <x14:colorMarkers theme="5"/>
          <x14:colorFirst theme="6" tint="-0.249977111117893"/>
          <x14:colorLast theme="6" tint="-0.249977111117893"/>
          <x14:colorHigh rgb="FF92D050"/>
          <x14:colorLow rgb="FFFF0000"/>
          <x14:sparklines>
            <x14:sparkline>
              <xm:f>BUDGET!C5:N5</xm:f>
              <xm:sqref>P5</xm:sqref>
            </x14:sparkline>
            <x14:sparkline>
              <xm:f>BUDGET!C6:N6</xm:f>
              <xm:sqref>P6</xm:sqref>
            </x14:sparkline>
            <x14:sparkline>
              <xm:f>BUDGET!C7:N7</xm:f>
              <xm:sqref>P7</xm:sqref>
            </x14:sparkline>
            <x14:sparkline>
              <xm:f>BUDGET!C8:N8</xm:f>
              <xm:sqref>P8</xm:sqref>
            </x14:sparkline>
            <x14:sparkline>
              <xm:f>BUDGET!C9:N9</xm:f>
              <xm:sqref>P9</xm:sqref>
            </x14:sparkline>
            <x14:sparkline>
              <xm:f>BUDGET!C10:N10</xm:f>
              <xm:sqref>P10</xm:sqref>
            </x14:sparkline>
          </x14:sparklines>
        </x14:sparklineGroup>
        <x14:sparklineGroup displayEmptyCellsAs="span" markers="1" high="1" low="1" displayHidden="1">
          <x14:colorSeries theme="5" tint="0.39997558519241921"/>
          <x14:colorNegative theme="0" tint="-0.499984740745262"/>
          <x14:colorAxis rgb="FF000000"/>
          <x14:colorMarkers theme="5"/>
          <x14:colorFirst theme="6" tint="-0.249977111117893"/>
          <x14:colorLast theme="6" tint="-0.249977111117893"/>
          <x14:colorHigh theme="5"/>
          <x14:colorLow rgb="FFFF0000"/>
          <x14:sparklines>
            <x14:sparkline>
              <xm:f>BUDGET!C14:N14</xm:f>
              <xm:sqref>P14</xm:sqref>
            </x14:sparkline>
            <x14:sparkline>
              <xm:f>BUDGET!C15:N15</xm:f>
              <xm:sqref>P15</xm:sqref>
            </x14:sparkline>
            <x14:sparkline>
              <xm:f>BUDGET!C16:N16</xm:f>
              <xm:sqref>P16</xm:sqref>
            </x14:sparkline>
            <x14:sparkline>
              <xm:f>BUDGET!C17:N17</xm:f>
              <xm:sqref>P17</xm:sqref>
            </x14:sparkline>
            <x14:sparkline>
              <xm:f>BUDGET!C18:N18</xm:f>
              <xm:sqref>P18</xm:sqref>
            </x14:sparkline>
            <x14:sparkline>
              <xm:f>BUDGET!C19:N19</xm:f>
              <xm:sqref>P19</xm:sqref>
            </x14:sparkline>
            <x14:sparkline>
              <xm:f>BUDGET!C20:N20</xm:f>
              <xm:sqref>P20</xm:sqref>
            </x14:sparkline>
            <x14:sparkline>
              <xm:f>BUDGET!C21:N21</xm:f>
              <xm:sqref>P21</xm:sqref>
            </x14:sparkline>
            <x14:sparkline>
              <xm:f>BUDGET!C22:N22</xm:f>
              <xm:sqref>P22</xm:sqref>
            </x14:sparkline>
            <x14:sparkline>
              <xm:f>BUDGET!C23:N23</xm:f>
              <xm:sqref>P23</xm:sqref>
            </x14:sparkline>
            <x14:sparkline>
              <xm:f>BUDGET!C24:N24</xm:f>
              <xm:sqref>P24</xm:sqref>
            </x14:sparkline>
            <x14:sparkline>
              <xm:f>BUDGET!C25:N25</xm:f>
              <xm:sqref>P25</xm:sqref>
            </x14:sparkline>
            <x14:sparkline>
              <xm:f>BUDGET!C26:N26</xm:f>
              <xm:sqref>P26</xm:sqref>
            </x14:sparkline>
            <x14:sparkline>
              <xm:f>BUDGET!C27:N27</xm:f>
              <xm:sqref>P27</xm:sqref>
            </x14:sparkline>
            <x14:sparkline>
              <xm:f>BUDGET!C28:N28</xm:f>
              <xm:sqref>P28</xm:sqref>
            </x14:sparkline>
            <x14:sparkline>
              <xm:f>BUDGET!C29:N29</xm:f>
              <xm:sqref>P29</xm:sqref>
            </x14:sparkline>
            <x14:sparkline>
              <xm:f>BUDGET!C30:N30</xm:f>
              <xm:sqref>P30</xm:sqref>
            </x14:sparkline>
            <x14:sparkline>
              <xm:f>BUDGET!C31:N31</xm:f>
              <xm:sqref>P31</xm:sqref>
            </x14:sparkline>
          </x14:sparklines>
        </x14:sparklineGroup>
        <x14:sparklineGroup type="column" displayEmptyCellsAs="gap" high="1" low="1">
          <x14:colorSeries theme="5"/>
          <x14:colorNegative rgb="FFFFB620"/>
          <x14:colorAxis rgb="FF000000"/>
          <x14:colorMarkers rgb="FFD70077"/>
          <x14:colorFirst rgb="FF777777"/>
          <x14:colorLast rgb="FF359CEB"/>
          <x14:colorHigh rgb="FFFF0000"/>
          <x14:colorLow rgb="FF92D050"/>
          <x14:sparklines>
            <x14:sparkline>
              <xm:f>BUDGET!C11:N11</xm:f>
              <xm:sqref>P11</xm:sqref>
            </x14:sparkline>
          </x14:sparklines>
        </x14:sparklineGroup>
        <x14:sparklineGroup type="column" displayEmptyCellsAs="gap" high="1" low="1">
          <x14:colorSeries theme="5"/>
          <x14:colorNegative rgb="FFFFB620"/>
          <x14:colorAxis rgb="FF000000"/>
          <x14:colorMarkers rgb="FFD70077"/>
          <x14:colorFirst rgb="FF777777"/>
          <x14:colorLast rgb="FF359CEB"/>
          <x14:colorHigh rgb="FFFF0000"/>
          <x14:colorLow rgb="FF92D050"/>
          <x14:sparklines>
            <x14:sparkline>
              <xm:f>BUDGET!C32:N32</xm:f>
              <xm:sqref>P32</xm:sqref>
            </x14:sparkline>
          </x14:sparklines>
        </x14:sparklineGroup>
      </x14:sparklineGroup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F26"/>
  <sheetViews>
    <sheetView workbookViewId="0">
      <selection activeCell="E14" sqref="E14"/>
    </sheetView>
  </sheetViews>
  <sheetFormatPr baseColWidth="10" defaultColWidth="11.42578125" defaultRowHeight="15" x14ac:dyDescent="0.3"/>
  <cols>
    <col min="1" max="1" width="5" customWidth="1"/>
    <col min="2" max="6" width="18.140625" customWidth="1"/>
  </cols>
  <sheetData>
    <row r="1" spans="2:6" x14ac:dyDescent="0.3">
      <c r="D1">
        <f>SUM(D3:D632)</f>
        <v>1558.6799999999998</v>
      </c>
      <c r="E1">
        <f>SUM(E3:E632)</f>
        <v>5184.1499999999996</v>
      </c>
      <c r="F1">
        <f>+E1-D1</f>
        <v>3625.47</v>
      </c>
    </row>
    <row r="2" spans="2:6" x14ac:dyDescent="0.3">
      <c r="B2" s="8" t="s">
        <v>12</v>
      </c>
      <c r="C2" s="11" t="s">
        <v>4</v>
      </c>
      <c r="D2" s="8" t="s">
        <v>17</v>
      </c>
      <c r="E2" s="8" t="s">
        <v>18</v>
      </c>
      <c r="F2" s="8" t="s">
        <v>19</v>
      </c>
    </row>
    <row r="3" spans="2:6" ht="69" x14ac:dyDescent="0.3">
      <c r="B3" s="103" t="s">
        <v>188</v>
      </c>
      <c r="C3" s="104" t="s">
        <v>189</v>
      </c>
      <c r="D3" s="106"/>
      <c r="E3" s="105">
        <v>1217.3</v>
      </c>
    </row>
    <row r="4" spans="2:6" ht="35.25" x14ac:dyDescent="0.3">
      <c r="B4" s="103" t="s">
        <v>194</v>
      </c>
      <c r="C4" s="104" t="s">
        <v>197</v>
      </c>
      <c r="D4" s="105">
        <v>90.12</v>
      </c>
      <c r="E4" s="105"/>
    </row>
    <row r="5" spans="2:6" ht="35.25" x14ac:dyDescent="0.3">
      <c r="B5" s="103" t="s">
        <v>199</v>
      </c>
      <c r="C5" s="104" t="s">
        <v>200</v>
      </c>
      <c r="D5" s="105">
        <v>62.02</v>
      </c>
      <c r="E5" s="105"/>
    </row>
    <row r="6" spans="2:6" ht="35.25" x14ac:dyDescent="0.3">
      <c r="B6" s="103" t="s">
        <v>207</v>
      </c>
      <c r="C6" s="104" t="s">
        <v>208</v>
      </c>
      <c r="D6" s="105">
        <v>20</v>
      </c>
      <c r="E6" s="105"/>
    </row>
    <row r="7" spans="2:6" ht="35.25" x14ac:dyDescent="0.3">
      <c r="B7" s="103" t="s">
        <v>210</v>
      </c>
      <c r="C7" s="104" t="s">
        <v>211</v>
      </c>
      <c r="D7" s="105">
        <v>79.98</v>
      </c>
      <c r="E7" s="105"/>
    </row>
    <row r="8" spans="2:6" ht="35.25" x14ac:dyDescent="0.3">
      <c r="B8" s="103" t="s">
        <v>214</v>
      </c>
      <c r="C8" s="104" t="s">
        <v>215</v>
      </c>
      <c r="D8" s="105">
        <v>36.99</v>
      </c>
      <c r="E8" s="105"/>
    </row>
    <row r="9" spans="2:6" ht="35.25" x14ac:dyDescent="0.3">
      <c r="B9" s="103" t="s">
        <v>214</v>
      </c>
      <c r="C9" s="104" t="s">
        <v>219</v>
      </c>
      <c r="D9" s="105">
        <v>33.99</v>
      </c>
      <c r="E9" s="105"/>
    </row>
    <row r="10" spans="2:6" ht="69" x14ac:dyDescent="0.3">
      <c r="B10" s="103" t="s">
        <v>223</v>
      </c>
      <c r="C10" s="104" t="s">
        <v>224</v>
      </c>
      <c r="D10" s="105">
        <v>200</v>
      </c>
      <c r="E10" s="105"/>
    </row>
    <row r="11" spans="2:6" ht="35.25" x14ac:dyDescent="0.3">
      <c r="B11" s="103" t="s">
        <v>244</v>
      </c>
      <c r="C11" s="104" t="s">
        <v>245</v>
      </c>
      <c r="D11" s="105">
        <v>19</v>
      </c>
      <c r="E11" s="105"/>
    </row>
    <row r="12" spans="2:6" ht="35.25" x14ac:dyDescent="0.3">
      <c r="B12" s="103" t="s">
        <v>244</v>
      </c>
      <c r="C12" s="104" t="s">
        <v>246</v>
      </c>
      <c r="D12" s="105">
        <v>130</v>
      </c>
      <c r="E12" s="105"/>
    </row>
    <row r="13" spans="2:6" ht="35.25" x14ac:dyDescent="0.3">
      <c r="B13" s="103" t="s">
        <v>247</v>
      </c>
      <c r="C13" s="104" t="s">
        <v>250</v>
      </c>
      <c r="D13" s="105">
        <v>24.99</v>
      </c>
      <c r="E13" s="105"/>
    </row>
    <row r="14" spans="2:6" ht="35.25" x14ac:dyDescent="0.3">
      <c r="B14" s="103" t="s">
        <v>247</v>
      </c>
      <c r="C14" s="104" t="s">
        <v>249</v>
      </c>
      <c r="D14" s="105">
        <v>55.7</v>
      </c>
      <c r="E14" s="105"/>
    </row>
    <row r="15" spans="2:6" ht="35.25" x14ac:dyDescent="0.3">
      <c r="B15" s="103" t="s">
        <v>247</v>
      </c>
      <c r="C15" s="104" t="s">
        <v>252</v>
      </c>
      <c r="D15" s="105">
        <v>80</v>
      </c>
      <c r="E15" s="105"/>
    </row>
    <row r="16" spans="2:6" ht="69" x14ac:dyDescent="0.3">
      <c r="B16" s="103" t="s">
        <v>273</v>
      </c>
      <c r="C16" s="104" t="s">
        <v>189</v>
      </c>
      <c r="D16" s="106"/>
      <c r="E16" s="105">
        <v>1315.73</v>
      </c>
    </row>
    <row r="17" spans="2:5" ht="35.25" x14ac:dyDescent="0.3">
      <c r="B17" s="103" t="s">
        <v>300</v>
      </c>
      <c r="C17" s="104" t="s">
        <v>306</v>
      </c>
      <c r="D17" s="105">
        <v>4.58</v>
      </c>
      <c r="E17" s="105"/>
    </row>
    <row r="18" spans="2:5" ht="35.25" x14ac:dyDescent="0.3">
      <c r="B18" s="103" t="s">
        <v>308</v>
      </c>
      <c r="C18" s="104" t="s">
        <v>311</v>
      </c>
      <c r="D18" s="105">
        <v>2.17</v>
      </c>
      <c r="E18" s="105"/>
    </row>
    <row r="19" spans="2:5" ht="35.25" x14ac:dyDescent="0.3">
      <c r="B19" s="103" t="s">
        <v>312</v>
      </c>
      <c r="C19" s="104" t="s">
        <v>317</v>
      </c>
      <c r="D19" s="105">
        <v>68</v>
      </c>
      <c r="E19" s="105"/>
    </row>
    <row r="20" spans="2:5" ht="35.25" x14ac:dyDescent="0.3">
      <c r="B20" s="103" t="s">
        <v>324</v>
      </c>
      <c r="C20" s="104" t="s">
        <v>325</v>
      </c>
      <c r="D20" s="105">
        <v>250</v>
      </c>
      <c r="E20" s="105"/>
    </row>
    <row r="21" spans="2:5" ht="46.5" x14ac:dyDescent="0.3">
      <c r="B21" s="103" t="s">
        <v>334</v>
      </c>
      <c r="C21" s="104" t="s">
        <v>409</v>
      </c>
      <c r="D21" s="105">
        <v>63.07</v>
      </c>
      <c r="E21" s="105"/>
    </row>
    <row r="22" spans="2:5" ht="69" x14ac:dyDescent="0.3">
      <c r="B22" s="103" t="s">
        <v>348</v>
      </c>
      <c r="C22" s="104" t="s">
        <v>189</v>
      </c>
      <c r="D22" s="106"/>
      <c r="E22" s="105">
        <v>1327.48</v>
      </c>
    </row>
    <row r="23" spans="2:5" ht="35.25" x14ac:dyDescent="0.3">
      <c r="B23" s="103" t="s">
        <v>349</v>
      </c>
      <c r="C23" s="104" t="s">
        <v>325</v>
      </c>
      <c r="D23" s="105">
        <v>250</v>
      </c>
      <c r="E23" s="105"/>
    </row>
    <row r="24" spans="2:5" ht="46.5" x14ac:dyDescent="0.3">
      <c r="B24" s="103" t="s">
        <v>358</v>
      </c>
      <c r="C24" s="104" t="s">
        <v>413</v>
      </c>
      <c r="D24" s="105">
        <v>58.07</v>
      </c>
      <c r="E24" s="105"/>
    </row>
    <row r="25" spans="2:5" ht="69" x14ac:dyDescent="0.3">
      <c r="B25" s="103" t="s">
        <v>379</v>
      </c>
      <c r="C25" s="104" t="s">
        <v>189</v>
      </c>
      <c r="D25" s="106"/>
      <c r="E25" s="105">
        <v>1323.64</v>
      </c>
    </row>
    <row r="26" spans="2:5" ht="24" x14ac:dyDescent="0.3">
      <c r="B26" s="103" t="s">
        <v>388</v>
      </c>
      <c r="C26" s="104" t="s">
        <v>389</v>
      </c>
      <c r="D26" s="105">
        <v>30</v>
      </c>
      <c r="E26" s="10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F26"/>
  <sheetViews>
    <sheetView workbookViewId="0">
      <selection activeCell="F1" sqref="F1"/>
    </sheetView>
  </sheetViews>
  <sheetFormatPr baseColWidth="10" defaultColWidth="11.42578125" defaultRowHeight="15" x14ac:dyDescent="0.3"/>
  <cols>
    <col min="1" max="1" width="5" customWidth="1"/>
    <col min="2" max="6" width="18.140625" customWidth="1"/>
  </cols>
  <sheetData>
    <row r="1" spans="2:6" x14ac:dyDescent="0.3">
      <c r="D1" s="107">
        <f>SUM(D3:D2000)</f>
        <v>887.03000000000009</v>
      </c>
      <c r="E1" s="107">
        <f>SUM(E3:E2000)</f>
        <v>6771.33</v>
      </c>
      <c r="F1">
        <f>+E1-D1</f>
        <v>5884.3</v>
      </c>
    </row>
    <row r="2" spans="2:6" x14ac:dyDescent="0.3">
      <c r="B2" s="8" t="s">
        <v>12</v>
      </c>
      <c r="C2" s="11" t="s">
        <v>4</v>
      </c>
      <c r="D2" s="8" t="s">
        <v>17</v>
      </c>
      <c r="E2" s="8" t="s">
        <v>18</v>
      </c>
      <c r="F2" s="8" t="s">
        <v>19</v>
      </c>
    </row>
    <row r="3" spans="2:6" ht="35.25" x14ac:dyDescent="0.3">
      <c r="B3" s="103" t="s">
        <v>194</v>
      </c>
      <c r="C3" s="104" t="s">
        <v>198</v>
      </c>
      <c r="D3" s="105">
        <v>70</v>
      </c>
      <c r="E3" s="105"/>
    </row>
    <row r="4" spans="2:6" ht="35.25" x14ac:dyDescent="0.3">
      <c r="B4" s="103" t="s">
        <v>201</v>
      </c>
      <c r="C4" s="104" t="s">
        <v>203</v>
      </c>
      <c r="D4" s="105">
        <v>50.35</v>
      </c>
      <c r="E4" s="105"/>
    </row>
    <row r="5" spans="2:6" ht="91.5" x14ac:dyDescent="0.3">
      <c r="B5" s="103" t="s">
        <v>212</v>
      </c>
      <c r="C5" s="104" t="s">
        <v>213</v>
      </c>
      <c r="D5" s="106"/>
      <c r="E5" s="105">
        <v>1475.08</v>
      </c>
    </row>
    <row r="6" spans="2:6" ht="46.5" x14ac:dyDescent="0.3">
      <c r="B6" s="103" t="s">
        <v>253</v>
      </c>
      <c r="C6" s="104" t="s">
        <v>402</v>
      </c>
      <c r="D6" s="105">
        <v>44.6</v>
      </c>
      <c r="E6" s="105"/>
    </row>
    <row r="7" spans="2:6" ht="35.25" x14ac:dyDescent="0.3">
      <c r="B7" s="103" t="s">
        <v>279</v>
      </c>
      <c r="C7" s="104" t="s">
        <v>281</v>
      </c>
      <c r="D7" s="105">
        <v>65.98</v>
      </c>
      <c r="E7" s="105"/>
    </row>
    <row r="8" spans="2:6" ht="35.25" x14ac:dyDescent="0.3">
      <c r="B8" s="103" t="s">
        <v>283</v>
      </c>
      <c r="C8" s="104" t="s">
        <v>288</v>
      </c>
      <c r="D8" s="105">
        <v>30</v>
      </c>
      <c r="E8" s="105"/>
    </row>
    <row r="9" spans="2:6" ht="46.5" x14ac:dyDescent="0.3">
      <c r="B9" s="103" t="s">
        <v>299</v>
      </c>
      <c r="C9" s="104" t="s">
        <v>404</v>
      </c>
      <c r="D9" s="105">
        <v>50</v>
      </c>
      <c r="E9" s="105"/>
    </row>
    <row r="10" spans="2:6" ht="35.25" x14ac:dyDescent="0.3">
      <c r="B10" s="103" t="s">
        <v>300</v>
      </c>
      <c r="C10" s="104" t="s">
        <v>301</v>
      </c>
      <c r="D10" s="105">
        <v>32.5</v>
      </c>
      <c r="E10" s="105"/>
    </row>
    <row r="11" spans="2:6" ht="35.25" x14ac:dyDescent="0.3">
      <c r="B11" s="103" t="s">
        <v>300</v>
      </c>
      <c r="C11" s="104" t="s">
        <v>302</v>
      </c>
      <c r="D11" s="105">
        <v>14.99</v>
      </c>
      <c r="E11" s="105"/>
    </row>
    <row r="12" spans="2:6" ht="35.25" x14ac:dyDescent="0.3">
      <c r="B12" s="103" t="s">
        <v>300</v>
      </c>
      <c r="C12" s="104" t="s">
        <v>303</v>
      </c>
      <c r="D12" s="105">
        <v>5.3</v>
      </c>
      <c r="E12" s="105"/>
    </row>
    <row r="13" spans="2:6" ht="35.25" x14ac:dyDescent="0.3">
      <c r="B13" s="103" t="s">
        <v>300</v>
      </c>
      <c r="C13" s="104" t="s">
        <v>304</v>
      </c>
      <c r="D13" s="105">
        <v>29.9</v>
      </c>
      <c r="E13" s="105"/>
    </row>
    <row r="14" spans="2:6" ht="35.25" x14ac:dyDescent="0.3">
      <c r="B14" s="103" t="s">
        <v>300</v>
      </c>
      <c r="C14" s="104" t="s">
        <v>305</v>
      </c>
      <c r="D14" s="105">
        <v>54.38</v>
      </c>
      <c r="E14" s="105"/>
    </row>
    <row r="15" spans="2:6" ht="35.25" x14ac:dyDescent="0.3">
      <c r="B15" s="103" t="s">
        <v>312</v>
      </c>
      <c r="C15" s="104" t="s">
        <v>314</v>
      </c>
      <c r="D15" s="105">
        <v>20</v>
      </c>
      <c r="E15" s="105"/>
    </row>
    <row r="16" spans="2:6" ht="91.5" x14ac:dyDescent="0.3">
      <c r="B16" s="103" t="s">
        <v>319</v>
      </c>
      <c r="C16" s="104" t="s">
        <v>320</v>
      </c>
      <c r="D16" s="106"/>
      <c r="E16" s="105">
        <v>1475.08</v>
      </c>
    </row>
    <row r="17" spans="2:5" ht="35.25" x14ac:dyDescent="0.3">
      <c r="B17" s="103" t="s">
        <v>319</v>
      </c>
      <c r="C17" s="104" t="s">
        <v>321</v>
      </c>
      <c r="D17" s="105">
        <v>17.45</v>
      </c>
      <c r="E17" s="105"/>
    </row>
    <row r="18" spans="2:5" ht="46.5" x14ac:dyDescent="0.3">
      <c r="B18" s="103" t="s">
        <v>333</v>
      </c>
      <c r="C18" s="104" t="s">
        <v>408</v>
      </c>
      <c r="D18" s="105">
        <v>58.25</v>
      </c>
      <c r="E18" s="105"/>
    </row>
    <row r="19" spans="2:5" ht="46.5" x14ac:dyDescent="0.3">
      <c r="B19" s="103" t="s">
        <v>356</v>
      </c>
      <c r="C19" s="104" t="s">
        <v>412</v>
      </c>
      <c r="D19" s="105">
        <v>57.32</v>
      </c>
      <c r="E19" s="105"/>
    </row>
    <row r="20" spans="2:5" ht="91.5" x14ac:dyDescent="0.3">
      <c r="B20" s="103" t="s">
        <v>365</v>
      </c>
      <c r="C20" s="104" t="s">
        <v>366</v>
      </c>
      <c r="D20" s="106"/>
      <c r="E20" s="105">
        <v>2246.09</v>
      </c>
    </row>
    <row r="21" spans="2:5" ht="91.5" x14ac:dyDescent="0.3">
      <c r="B21" s="103" t="s">
        <v>386</v>
      </c>
      <c r="C21" s="104" t="s">
        <v>387</v>
      </c>
      <c r="D21" s="106"/>
      <c r="E21" s="105">
        <v>1475.08</v>
      </c>
    </row>
    <row r="22" spans="2:5" ht="24" x14ac:dyDescent="0.3">
      <c r="B22" s="103" t="s">
        <v>388</v>
      </c>
      <c r="C22" s="104" t="s">
        <v>389</v>
      </c>
      <c r="D22" s="105">
        <v>15</v>
      </c>
      <c r="E22" s="105"/>
    </row>
    <row r="23" spans="2:5" ht="24" x14ac:dyDescent="0.3">
      <c r="B23" s="103" t="s">
        <v>390</v>
      </c>
      <c r="C23" s="104" t="s">
        <v>391</v>
      </c>
      <c r="D23" s="106"/>
      <c r="E23" s="105">
        <v>100</v>
      </c>
    </row>
    <row r="24" spans="2:5" ht="69" x14ac:dyDescent="0.3">
      <c r="B24" s="103" t="s">
        <v>426</v>
      </c>
      <c r="C24" s="104" t="s">
        <v>427</v>
      </c>
      <c r="D24" s="105">
        <v>200</v>
      </c>
      <c r="E24" s="105"/>
    </row>
    <row r="25" spans="2:5" ht="35.25" x14ac:dyDescent="0.3">
      <c r="B25" s="103" t="s">
        <v>420</v>
      </c>
      <c r="C25" s="104" t="s">
        <v>422</v>
      </c>
      <c r="D25" s="105">
        <v>54</v>
      </c>
      <c r="E25" s="105"/>
    </row>
    <row r="26" spans="2:5" ht="35.25" x14ac:dyDescent="0.3">
      <c r="B26" s="103" t="s">
        <v>420</v>
      </c>
      <c r="C26" s="104" t="s">
        <v>421</v>
      </c>
      <c r="D26" s="105">
        <v>17.010000000000002</v>
      </c>
      <c r="E26" s="10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G91"/>
  <sheetViews>
    <sheetView topLeftCell="A82" workbookViewId="0">
      <selection activeCell="E32" sqref="E32"/>
    </sheetView>
  </sheetViews>
  <sheetFormatPr baseColWidth="10" defaultColWidth="11.42578125" defaultRowHeight="15" x14ac:dyDescent="0.3"/>
  <cols>
    <col min="1" max="1" width="5" customWidth="1"/>
    <col min="2" max="6" width="18.140625" customWidth="1"/>
  </cols>
  <sheetData>
    <row r="1" spans="2:7" x14ac:dyDescent="0.3">
      <c r="D1" s="107">
        <f>SUM(D3:D520)</f>
        <v>206735.58</v>
      </c>
      <c r="E1" s="107">
        <f>SUM(E3:E520)</f>
        <v>202537.19</v>
      </c>
      <c r="F1" s="107">
        <f>+E1-D1</f>
        <v>-4198.3899999999849</v>
      </c>
      <c r="G1" s="109">
        <f>+F1/2</f>
        <v>-2099.1949999999924</v>
      </c>
    </row>
    <row r="2" spans="2:7" x14ac:dyDescent="0.3">
      <c r="B2" s="8" t="s">
        <v>12</v>
      </c>
      <c r="C2" s="11" t="s">
        <v>4</v>
      </c>
      <c r="D2" s="8" t="s">
        <v>17</v>
      </c>
      <c r="E2" s="8" t="s">
        <v>18</v>
      </c>
      <c r="F2" s="8" t="s">
        <v>19</v>
      </c>
    </row>
    <row r="3" spans="2:7" ht="35.25" x14ac:dyDescent="0.3">
      <c r="B3" s="103" t="s">
        <v>13</v>
      </c>
      <c r="C3" s="104" t="s">
        <v>183</v>
      </c>
      <c r="D3" s="105">
        <v>329.53</v>
      </c>
      <c r="E3" s="105"/>
    </row>
    <row r="4" spans="2:7" ht="35.25" x14ac:dyDescent="0.3">
      <c r="B4" s="103" t="s">
        <v>13</v>
      </c>
      <c r="C4" s="104" t="s">
        <v>184</v>
      </c>
      <c r="D4" s="105">
        <v>28.51</v>
      </c>
      <c r="E4" s="105"/>
    </row>
    <row r="5" spans="2:7" ht="35.25" x14ac:dyDescent="0.3">
      <c r="B5" s="103" t="s">
        <v>15</v>
      </c>
      <c r="C5" s="104" t="s">
        <v>185</v>
      </c>
      <c r="D5" s="105">
        <v>42.13</v>
      </c>
      <c r="E5" s="105"/>
    </row>
    <row r="6" spans="2:7" ht="35.25" x14ac:dyDescent="0.3">
      <c r="B6" s="103" t="s">
        <v>16</v>
      </c>
      <c r="C6" s="104" t="s">
        <v>187</v>
      </c>
      <c r="D6" s="105">
        <v>18.649999999999999</v>
      </c>
      <c r="E6" s="105"/>
    </row>
    <row r="7" spans="2:7" ht="35.25" x14ac:dyDescent="0.3">
      <c r="B7" s="103" t="s">
        <v>188</v>
      </c>
      <c r="C7" s="104" t="s">
        <v>190</v>
      </c>
      <c r="D7" s="105">
        <v>22.64</v>
      </c>
      <c r="E7" s="105"/>
    </row>
    <row r="8" spans="2:7" ht="35.25" x14ac:dyDescent="0.3">
      <c r="B8" s="103" t="s">
        <v>188</v>
      </c>
      <c r="C8" s="104" t="s">
        <v>192</v>
      </c>
      <c r="D8" s="105">
        <v>26.07</v>
      </c>
      <c r="E8" s="105"/>
    </row>
    <row r="9" spans="2:7" ht="24" x14ac:dyDescent="0.3">
      <c r="B9" s="103" t="s">
        <v>188</v>
      </c>
      <c r="C9" s="104" t="s">
        <v>394</v>
      </c>
      <c r="D9" s="105">
        <v>40</v>
      </c>
      <c r="E9" s="105"/>
    </row>
    <row r="10" spans="2:7" ht="24" x14ac:dyDescent="0.3">
      <c r="B10" s="103" t="s">
        <v>188</v>
      </c>
      <c r="C10" s="104" t="s">
        <v>395</v>
      </c>
      <c r="D10" s="105">
        <v>6</v>
      </c>
      <c r="E10" s="105"/>
    </row>
    <row r="11" spans="2:7" ht="35.25" x14ac:dyDescent="0.3">
      <c r="B11" s="103" t="s">
        <v>194</v>
      </c>
      <c r="C11" s="104" t="s">
        <v>195</v>
      </c>
      <c r="D11" s="105">
        <v>17.5</v>
      </c>
      <c r="E11" s="105"/>
    </row>
    <row r="12" spans="2:7" ht="35.25" x14ac:dyDescent="0.3">
      <c r="B12" s="103" t="s">
        <v>194</v>
      </c>
      <c r="C12" s="104" t="s">
        <v>196</v>
      </c>
      <c r="D12" s="105">
        <v>34.24</v>
      </c>
      <c r="E12" s="105"/>
    </row>
    <row r="13" spans="2:7" ht="114" x14ac:dyDescent="0.3">
      <c r="B13" s="103" t="s">
        <v>201</v>
      </c>
      <c r="C13" s="104" t="s">
        <v>204</v>
      </c>
      <c r="D13" s="105">
        <v>25.81</v>
      </c>
      <c r="E13" s="105"/>
    </row>
    <row r="14" spans="2:7" ht="35.25" x14ac:dyDescent="0.3">
      <c r="B14" s="103" t="s">
        <v>201</v>
      </c>
      <c r="C14" s="104" t="s">
        <v>205</v>
      </c>
      <c r="D14" s="105">
        <v>5.63</v>
      </c>
      <c r="E14" s="105"/>
    </row>
    <row r="15" spans="2:7" ht="35.25" x14ac:dyDescent="0.3">
      <c r="B15" s="103" t="s">
        <v>201</v>
      </c>
      <c r="C15" s="104" t="s">
        <v>206</v>
      </c>
      <c r="D15" s="105">
        <v>77.84</v>
      </c>
      <c r="E15" s="105"/>
    </row>
    <row r="16" spans="2:7" ht="35.25" x14ac:dyDescent="0.3">
      <c r="B16" s="103" t="s">
        <v>214</v>
      </c>
      <c r="C16" s="104" t="s">
        <v>216</v>
      </c>
      <c r="D16" s="105">
        <v>10</v>
      </c>
      <c r="E16" s="105"/>
    </row>
    <row r="17" spans="2:5" ht="35.25" x14ac:dyDescent="0.3">
      <c r="B17" s="103" t="s">
        <v>214</v>
      </c>
      <c r="C17" s="104" t="s">
        <v>217</v>
      </c>
      <c r="D17" s="105">
        <v>7.98</v>
      </c>
      <c r="E17" s="105"/>
    </row>
    <row r="18" spans="2:5" ht="35.25" x14ac:dyDescent="0.3">
      <c r="B18" s="103" t="s">
        <v>214</v>
      </c>
      <c r="C18" s="104" t="s">
        <v>220</v>
      </c>
      <c r="D18" s="105">
        <v>24.98</v>
      </c>
      <c r="E18" s="105"/>
    </row>
    <row r="19" spans="2:5" ht="35.25" x14ac:dyDescent="0.3">
      <c r="B19" s="103" t="s">
        <v>214</v>
      </c>
      <c r="C19" s="104" t="s">
        <v>221</v>
      </c>
      <c r="D19" s="105">
        <v>24.97</v>
      </c>
      <c r="E19" s="105"/>
    </row>
    <row r="20" spans="2:5" ht="35.25" x14ac:dyDescent="0.3">
      <c r="B20" s="103" t="s">
        <v>225</v>
      </c>
      <c r="C20" s="104" t="s">
        <v>227</v>
      </c>
      <c r="D20" s="105">
        <v>19.989999999999998</v>
      </c>
      <c r="E20" s="105"/>
    </row>
    <row r="21" spans="2:5" ht="35.25" x14ac:dyDescent="0.3">
      <c r="B21" s="103" t="s">
        <v>225</v>
      </c>
      <c r="C21" s="104" t="s">
        <v>399</v>
      </c>
      <c r="D21" s="105">
        <v>14.99</v>
      </c>
      <c r="E21" s="105"/>
    </row>
    <row r="22" spans="2:5" ht="35.25" x14ac:dyDescent="0.3">
      <c r="B22" s="103" t="s">
        <v>225</v>
      </c>
      <c r="C22" s="104" t="s">
        <v>400</v>
      </c>
      <c r="D22" s="105">
        <v>6.7</v>
      </c>
      <c r="E22" s="105"/>
    </row>
    <row r="23" spans="2:5" ht="35.25" x14ac:dyDescent="0.3">
      <c r="B23" s="103" t="s">
        <v>229</v>
      </c>
      <c r="C23" s="104" t="s">
        <v>230</v>
      </c>
      <c r="D23" s="105">
        <v>22.7</v>
      </c>
      <c r="E23" s="105"/>
    </row>
    <row r="24" spans="2:5" ht="35.25" x14ac:dyDescent="0.3">
      <c r="B24" s="103" t="s">
        <v>229</v>
      </c>
      <c r="C24" s="104" t="s">
        <v>232</v>
      </c>
      <c r="D24" s="105">
        <v>10.39</v>
      </c>
      <c r="E24" s="105"/>
    </row>
    <row r="25" spans="2:5" ht="35.25" x14ac:dyDescent="0.3">
      <c r="B25" s="103" t="s">
        <v>233</v>
      </c>
      <c r="C25" s="104" t="s">
        <v>234</v>
      </c>
      <c r="D25" s="105">
        <v>286.88</v>
      </c>
      <c r="E25" s="105"/>
    </row>
    <row r="26" spans="2:5" ht="35.25" x14ac:dyDescent="0.3">
      <c r="B26" s="103" t="s">
        <v>233</v>
      </c>
      <c r="C26" s="104" t="s">
        <v>237</v>
      </c>
      <c r="D26" s="105">
        <v>6.2</v>
      </c>
      <c r="E26" s="105"/>
    </row>
    <row r="27" spans="2:5" ht="35.25" x14ac:dyDescent="0.3">
      <c r="B27" s="103" t="s">
        <v>238</v>
      </c>
      <c r="C27" s="104" t="s">
        <v>239</v>
      </c>
      <c r="D27" s="105">
        <v>15.01</v>
      </c>
      <c r="E27" s="105"/>
    </row>
    <row r="28" spans="2:5" ht="35.25" x14ac:dyDescent="0.3">
      <c r="B28" s="103" t="s">
        <v>238</v>
      </c>
      <c r="C28" s="104" t="s">
        <v>241</v>
      </c>
      <c r="D28" s="105">
        <v>65.010000000000005</v>
      </c>
      <c r="E28" s="105"/>
    </row>
    <row r="29" spans="2:5" ht="35.25" x14ac:dyDescent="0.3">
      <c r="B29" s="103" t="s">
        <v>247</v>
      </c>
      <c r="C29" s="104" t="s">
        <v>401</v>
      </c>
      <c r="D29" s="105">
        <v>105.6</v>
      </c>
      <c r="E29" s="105"/>
    </row>
    <row r="30" spans="2:5" ht="35.25" x14ac:dyDescent="0.3">
      <c r="B30" s="103" t="s">
        <v>247</v>
      </c>
      <c r="C30" s="104" t="s">
        <v>251</v>
      </c>
      <c r="D30" s="105">
        <v>13.9</v>
      </c>
      <c r="E30" s="105"/>
    </row>
    <row r="31" spans="2:5" ht="35.25" x14ac:dyDescent="0.3">
      <c r="B31" s="103" t="s">
        <v>253</v>
      </c>
      <c r="C31" s="104" t="s">
        <v>255</v>
      </c>
      <c r="D31" s="105">
        <v>16</v>
      </c>
      <c r="E31" s="105"/>
    </row>
    <row r="32" spans="2:5" ht="35.25" x14ac:dyDescent="0.3">
      <c r="B32" s="103" t="s">
        <v>256</v>
      </c>
      <c r="C32" s="104" t="s">
        <v>258</v>
      </c>
      <c r="D32" s="105">
        <v>20.36</v>
      </c>
      <c r="E32" s="105"/>
    </row>
    <row r="33" spans="2:5" ht="35.25" x14ac:dyDescent="0.3">
      <c r="B33" s="103" t="s">
        <v>256</v>
      </c>
      <c r="C33" s="104" t="s">
        <v>259</v>
      </c>
      <c r="D33" s="105">
        <v>13.82</v>
      </c>
      <c r="E33" s="105"/>
    </row>
    <row r="34" spans="2:5" ht="35.25" x14ac:dyDescent="0.3">
      <c r="B34" s="103" t="s">
        <v>256</v>
      </c>
      <c r="C34" s="104" t="s">
        <v>263</v>
      </c>
      <c r="D34" s="105">
        <v>11.55</v>
      </c>
      <c r="E34" s="105"/>
    </row>
    <row r="35" spans="2:5" ht="35.25" x14ac:dyDescent="0.3">
      <c r="B35" s="103" t="s">
        <v>266</v>
      </c>
      <c r="C35" s="104" t="s">
        <v>267</v>
      </c>
      <c r="D35" s="105">
        <v>329.53</v>
      </c>
      <c r="E35" s="105"/>
    </row>
    <row r="36" spans="2:5" ht="35.25" x14ac:dyDescent="0.3">
      <c r="B36" s="103" t="s">
        <v>266</v>
      </c>
      <c r="C36" s="104" t="s">
        <v>268</v>
      </c>
      <c r="D36" s="105">
        <v>14.73</v>
      </c>
      <c r="E36" s="105"/>
    </row>
    <row r="37" spans="2:5" ht="35.25" x14ac:dyDescent="0.3">
      <c r="B37" s="103" t="s">
        <v>269</v>
      </c>
      <c r="C37" s="104" t="s">
        <v>270</v>
      </c>
      <c r="D37" s="105">
        <v>16.899999999999999</v>
      </c>
      <c r="E37" s="105"/>
    </row>
    <row r="38" spans="2:5" ht="24" x14ac:dyDescent="0.3">
      <c r="B38" s="103" t="s">
        <v>269</v>
      </c>
      <c r="C38" s="104" t="s">
        <v>394</v>
      </c>
      <c r="D38" s="105">
        <v>40</v>
      </c>
      <c r="E38" s="105"/>
    </row>
    <row r="39" spans="2:5" ht="24" x14ac:dyDescent="0.3">
      <c r="B39" s="103" t="s">
        <v>273</v>
      </c>
      <c r="C39" s="104" t="s">
        <v>394</v>
      </c>
      <c r="D39" s="105">
        <v>86.04</v>
      </c>
      <c r="E39" s="105"/>
    </row>
    <row r="40" spans="2:5" ht="35.25" x14ac:dyDescent="0.3">
      <c r="B40" s="103" t="s">
        <v>275</v>
      </c>
      <c r="C40" s="104" t="s">
        <v>276</v>
      </c>
      <c r="D40" s="105">
        <v>6.92</v>
      </c>
      <c r="E40" s="105"/>
    </row>
    <row r="41" spans="2:5" ht="35.25" x14ac:dyDescent="0.3">
      <c r="B41" s="103" t="s">
        <v>275</v>
      </c>
      <c r="C41" s="104" t="s">
        <v>277</v>
      </c>
      <c r="D41" s="105">
        <v>6.6</v>
      </c>
      <c r="E41" s="105"/>
    </row>
    <row r="42" spans="2:5" ht="24" x14ac:dyDescent="0.3">
      <c r="B42" s="103" t="s">
        <v>275</v>
      </c>
      <c r="C42" s="104" t="s">
        <v>395</v>
      </c>
      <c r="D42" s="105">
        <v>31</v>
      </c>
      <c r="E42" s="105"/>
    </row>
    <row r="43" spans="2:5" ht="35.25" x14ac:dyDescent="0.3">
      <c r="B43" s="103" t="s">
        <v>279</v>
      </c>
      <c r="C43" s="104" t="s">
        <v>280</v>
      </c>
      <c r="D43" s="105">
        <v>46.1</v>
      </c>
      <c r="E43" s="105"/>
    </row>
    <row r="44" spans="2:5" ht="35.25" x14ac:dyDescent="0.3">
      <c r="B44" s="103" t="s">
        <v>283</v>
      </c>
      <c r="C44" s="104" t="s">
        <v>284</v>
      </c>
      <c r="D44" s="105">
        <v>11.5</v>
      </c>
      <c r="E44" s="105"/>
    </row>
    <row r="45" spans="2:5" ht="35.25" x14ac:dyDescent="0.3">
      <c r="B45" s="103" t="s">
        <v>283</v>
      </c>
      <c r="C45" s="104" t="s">
        <v>285</v>
      </c>
      <c r="D45" s="105">
        <v>19</v>
      </c>
      <c r="E45" s="105"/>
    </row>
    <row r="46" spans="2:5" ht="35.25" x14ac:dyDescent="0.3">
      <c r="B46" s="103" t="s">
        <v>283</v>
      </c>
      <c r="C46" s="104" t="s">
        <v>285</v>
      </c>
      <c r="D46" s="105">
        <v>8.5</v>
      </c>
      <c r="E46" s="105"/>
    </row>
    <row r="47" spans="2:5" ht="24" x14ac:dyDescent="0.3">
      <c r="B47" s="103" t="s">
        <v>283</v>
      </c>
      <c r="C47" s="104" t="s">
        <v>289</v>
      </c>
      <c r="D47" s="106"/>
      <c r="E47" s="105">
        <v>14</v>
      </c>
    </row>
    <row r="48" spans="2:5" ht="24" x14ac:dyDescent="0.3">
      <c r="B48" s="103" t="s">
        <v>283</v>
      </c>
      <c r="C48" s="104" t="s">
        <v>290</v>
      </c>
      <c r="D48" s="106"/>
      <c r="E48" s="105">
        <v>28</v>
      </c>
    </row>
    <row r="49" spans="2:5" ht="35.25" x14ac:dyDescent="0.3">
      <c r="B49" s="103" t="s">
        <v>291</v>
      </c>
      <c r="C49" s="104" t="s">
        <v>292</v>
      </c>
      <c r="D49" s="105">
        <v>78</v>
      </c>
      <c r="E49" s="105"/>
    </row>
    <row r="50" spans="2:5" ht="35.25" x14ac:dyDescent="0.3">
      <c r="B50" s="103" t="s">
        <v>291</v>
      </c>
      <c r="C50" s="104" t="s">
        <v>294</v>
      </c>
      <c r="D50" s="105">
        <v>9.0399999999999991</v>
      </c>
      <c r="E50" s="105"/>
    </row>
    <row r="51" spans="2:5" ht="35.25" x14ac:dyDescent="0.3">
      <c r="B51" s="103" t="s">
        <v>291</v>
      </c>
      <c r="C51" s="104" t="s">
        <v>294</v>
      </c>
      <c r="D51" s="105">
        <v>90.66</v>
      </c>
      <c r="E51" s="105"/>
    </row>
    <row r="52" spans="2:5" ht="35.25" x14ac:dyDescent="0.3">
      <c r="B52" s="103" t="s">
        <v>299</v>
      </c>
      <c r="C52" s="104" t="s">
        <v>205</v>
      </c>
      <c r="D52" s="105">
        <v>5.63</v>
      </c>
      <c r="E52" s="105"/>
    </row>
    <row r="53" spans="2:5" ht="114" x14ac:dyDescent="0.3">
      <c r="B53" s="103" t="s">
        <v>300</v>
      </c>
      <c r="C53" s="104" t="s">
        <v>204</v>
      </c>
      <c r="D53" s="105">
        <v>25.81</v>
      </c>
      <c r="E53" s="105"/>
    </row>
    <row r="54" spans="2:5" ht="35.25" x14ac:dyDescent="0.3">
      <c r="B54" s="103" t="s">
        <v>300</v>
      </c>
      <c r="C54" s="104" t="s">
        <v>307</v>
      </c>
      <c r="D54" s="105">
        <v>77.84</v>
      </c>
      <c r="E54" s="105"/>
    </row>
    <row r="55" spans="2:5" ht="35.25" x14ac:dyDescent="0.3">
      <c r="B55" s="103" t="s">
        <v>308</v>
      </c>
      <c r="C55" s="104" t="s">
        <v>310</v>
      </c>
      <c r="D55" s="105">
        <v>31.4</v>
      </c>
      <c r="E55" s="105"/>
    </row>
    <row r="56" spans="2:5" ht="35.25" x14ac:dyDescent="0.3">
      <c r="B56" s="103" t="s">
        <v>312</v>
      </c>
      <c r="C56" s="104" t="s">
        <v>313</v>
      </c>
      <c r="D56" s="105">
        <v>23.75</v>
      </c>
      <c r="E56" s="105"/>
    </row>
    <row r="57" spans="2:5" ht="35.25" x14ac:dyDescent="0.3">
      <c r="B57" s="103" t="s">
        <v>312</v>
      </c>
      <c r="C57" s="104" t="s">
        <v>318</v>
      </c>
      <c r="D57" s="105">
        <v>11.8</v>
      </c>
      <c r="E57" s="105"/>
    </row>
    <row r="58" spans="2:5" ht="35.25" x14ac:dyDescent="0.3">
      <c r="B58" s="103" t="s">
        <v>322</v>
      </c>
      <c r="C58" s="104" t="s">
        <v>323</v>
      </c>
      <c r="D58" s="105">
        <v>7.23</v>
      </c>
      <c r="E58" s="105"/>
    </row>
    <row r="59" spans="2:5" ht="35.25" x14ac:dyDescent="0.3">
      <c r="B59" s="103" t="s">
        <v>324</v>
      </c>
      <c r="C59" s="104" t="s">
        <v>326</v>
      </c>
      <c r="D59" s="105">
        <v>86.58</v>
      </c>
      <c r="E59" s="105"/>
    </row>
    <row r="60" spans="2:5" ht="35.25" x14ac:dyDescent="0.3">
      <c r="B60" s="103" t="s">
        <v>324</v>
      </c>
      <c r="C60" s="104" t="s">
        <v>329</v>
      </c>
      <c r="D60" s="105">
        <v>20.67</v>
      </c>
      <c r="E60" s="105"/>
    </row>
    <row r="61" spans="2:5" ht="35.25" x14ac:dyDescent="0.3">
      <c r="B61" s="103" t="s">
        <v>330</v>
      </c>
      <c r="C61" s="104" t="s">
        <v>331</v>
      </c>
      <c r="D61" s="105">
        <v>27.49</v>
      </c>
      <c r="E61" s="105"/>
    </row>
    <row r="62" spans="2:5" ht="35.25" x14ac:dyDescent="0.3">
      <c r="B62" s="103" t="s">
        <v>334</v>
      </c>
      <c r="C62" s="104" t="s">
        <v>335</v>
      </c>
      <c r="D62" s="105">
        <v>21.75</v>
      </c>
      <c r="E62" s="105"/>
    </row>
    <row r="63" spans="2:5" ht="69" x14ac:dyDescent="0.3">
      <c r="B63" s="103" t="s">
        <v>334</v>
      </c>
      <c r="C63" s="104" t="s">
        <v>337</v>
      </c>
      <c r="D63" s="105">
        <v>60.99</v>
      </c>
      <c r="E63" s="105"/>
    </row>
    <row r="64" spans="2:5" ht="35.25" x14ac:dyDescent="0.3">
      <c r="B64" s="103" t="s">
        <v>338</v>
      </c>
      <c r="C64" s="104" t="s">
        <v>340</v>
      </c>
      <c r="D64" s="105">
        <v>41.5</v>
      </c>
      <c r="E64" s="105"/>
    </row>
    <row r="65" spans="2:5" ht="35.25" x14ac:dyDescent="0.3">
      <c r="B65" s="103" t="s">
        <v>338</v>
      </c>
      <c r="C65" s="104" t="s">
        <v>341</v>
      </c>
      <c r="D65" s="105">
        <v>19.46</v>
      </c>
      <c r="E65" s="105"/>
    </row>
    <row r="66" spans="2:5" ht="35.25" x14ac:dyDescent="0.3">
      <c r="B66" s="103" t="s">
        <v>342</v>
      </c>
      <c r="C66" s="104" t="s">
        <v>343</v>
      </c>
      <c r="D66" s="105">
        <v>340.52</v>
      </c>
      <c r="E66" s="105"/>
    </row>
    <row r="67" spans="2:5" ht="35.25" x14ac:dyDescent="0.3">
      <c r="B67" s="103" t="s">
        <v>342</v>
      </c>
      <c r="C67" s="104" t="s">
        <v>344</v>
      </c>
      <c r="D67" s="105">
        <v>12.77</v>
      </c>
      <c r="E67" s="105"/>
    </row>
    <row r="68" spans="2:5" ht="35.25" x14ac:dyDescent="0.3">
      <c r="B68" s="103" t="s">
        <v>345</v>
      </c>
      <c r="C68" s="104" t="s">
        <v>347</v>
      </c>
      <c r="D68" s="105">
        <v>18</v>
      </c>
      <c r="E68" s="105"/>
    </row>
    <row r="69" spans="2:5" ht="35.25" x14ac:dyDescent="0.3">
      <c r="B69" s="103" t="s">
        <v>349</v>
      </c>
      <c r="C69" s="104" t="s">
        <v>351</v>
      </c>
      <c r="D69" s="105">
        <v>6.3</v>
      </c>
      <c r="E69" s="105"/>
    </row>
    <row r="70" spans="2:5" ht="35.25" x14ac:dyDescent="0.3">
      <c r="B70" s="103" t="s">
        <v>353</v>
      </c>
      <c r="C70" s="104" t="s">
        <v>354</v>
      </c>
      <c r="D70" s="105">
        <v>33.33</v>
      </c>
      <c r="E70" s="105"/>
    </row>
    <row r="71" spans="2:5" ht="35.25" x14ac:dyDescent="0.3">
      <c r="B71" s="103" t="s">
        <v>353</v>
      </c>
      <c r="C71" s="104" t="s">
        <v>355</v>
      </c>
      <c r="D71" s="105">
        <v>268.74</v>
      </c>
      <c r="E71" s="105"/>
    </row>
    <row r="72" spans="2:5" ht="35.25" x14ac:dyDescent="0.3">
      <c r="B72" s="103" t="s">
        <v>356</v>
      </c>
      <c r="C72" s="104" t="s">
        <v>357</v>
      </c>
      <c r="D72" s="105">
        <v>24.4</v>
      </c>
      <c r="E72" s="105"/>
    </row>
    <row r="73" spans="2:5" ht="35.25" x14ac:dyDescent="0.3">
      <c r="B73" s="103" t="s">
        <v>359</v>
      </c>
      <c r="C73" s="104" t="s">
        <v>360</v>
      </c>
      <c r="D73" s="105">
        <v>77.84</v>
      </c>
      <c r="E73" s="105"/>
    </row>
    <row r="74" spans="2:5" ht="35.25" x14ac:dyDescent="0.3">
      <c r="B74" s="103" t="s">
        <v>361</v>
      </c>
      <c r="C74" s="104" t="s">
        <v>362</v>
      </c>
      <c r="D74" s="105">
        <v>28.7</v>
      </c>
      <c r="E74" s="105"/>
    </row>
    <row r="75" spans="2:5" ht="35.25" x14ac:dyDescent="0.3">
      <c r="B75" s="103" t="s">
        <v>361</v>
      </c>
      <c r="C75" s="104" t="s">
        <v>363</v>
      </c>
      <c r="D75" s="105">
        <v>24.55</v>
      </c>
      <c r="E75" s="105"/>
    </row>
    <row r="76" spans="2:5" ht="114" x14ac:dyDescent="0.3">
      <c r="B76" s="103" t="s">
        <v>361</v>
      </c>
      <c r="C76" s="104" t="s">
        <v>204</v>
      </c>
      <c r="D76" s="105">
        <v>25.81</v>
      </c>
      <c r="E76" s="105"/>
    </row>
    <row r="77" spans="2:5" ht="35.25" x14ac:dyDescent="0.3">
      <c r="B77" s="103" t="s">
        <v>361</v>
      </c>
      <c r="C77" s="104" t="s">
        <v>205</v>
      </c>
      <c r="D77" s="105">
        <v>5.63</v>
      </c>
      <c r="E77" s="105"/>
    </row>
    <row r="78" spans="2:5" ht="35.25" x14ac:dyDescent="0.3">
      <c r="B78" s="103" t="s">
        <v>367</v>
      </c>
      <c r="C78" s="104" t="s">
        <v>368</v>
      </c>
      <c r="D78" s="105">
        <v>9.6</v>
      </c>
      <c r="E78" s="105"/>
    </row>
    <row r="79" spans="2:5" ht="35.25" x14ac:dyDescent="0.3">
      <c r="B79" s="103" t="s">
        <v>367</v>
      </c>
      <c r="C79" s="104" t="s">
        <v>369</v>
      </c>
      <c r="D79" s="105">
        <v>65</v>
      </c>
      <c r="E79" s="105"/>
    </row>
    <row r="80" spans="2:5" ht="35.25" x14ac:dyDescent="0.3">
      <c r="B80" s="103" t="s">
        <v>367</v>
      </c>
      <c r="C80" s="104" t="s">
        <v>370</v>
      </c>
      <c r="D80" s="105">
        <v>26.5</v>
      </c>
      <c r="E80" s="105"/>
    </row>
    <row r="81" spans="2:5" ht="24" x14ac:dyDescent="0.3">
      <c r="B81" s="103" t="s">
        <v>367</v>
      </c>
      <c r="C81" s="104" t="s">
        <v>371</v>
      </c>
      <c r="D81" s="105">
        <v>14</v>
      </c>
      <c r="E81" s="105"/>
    </row>
    <row r="82" spans="2:5" ht="24" x14ac:dyDescent="0.3">
      <c r="B82" s="103" t="s">
        <v>367</v>
      </c>
      <c r="C82" s="104" t="s">
        <v>372</v>
      </c>
      <c r="D82" s="105">
        <v>28</v>
      </c>
      <c r="E82" s="105"/>
    </row>
    <row r="83" spans="2:5" ht="35.25" x14ac:dyDescent="0.3">
      <c r="B83" s="103" t="s">
        <v>373</v>
      </c>
      <c r="C83" s="104" t="s">
        <v>374</v>
      </c>
      <c r="D83" s="105">
        <v>51.53</v>
      </c>
      <c r="E83" s="105"/>
    </row>
    <row r="84" spans="2:5" ht="35.25" x14ac:dyDescent="0.3">
      <c r="B84" s="103" t="s">
        <v>375</v>
      </c>
      <c r="C84" s="104" t="s">
        <v>376</v>
      </c>
      <c r="D84" s="105">
        <v>950</v>
      </c>
      <c r="E84" s="105"/>
    </row>
    <row r="85" spans="2:5" ht="114" x14ac:dyDescent="0.3">
      <c r="B85" s="103" t="s">
        <v>377</v>
      </c>
      <c r="C85" s="104" t="s">
        <v>378</v>
      </c>
      <c r="D85" s="106"/>
      <c r="E85" s="105">
        <v>741.19</v>
      </c>
    </row>
    <row r="86" spans="2:5" ht="114" x14ac:dyDescent="0.3">
      <c r="B86" s="103" t="s">
        <v>379</v>
      </c>
      <c r="C86" s="104" t="s">
        <v>204</v>
      </c>
      <c r="D86" s="105">
        <v>25.78</v>
      </c>
      <c r="E86" s="105"/>
    </row>
    <row r="87" spans="2:5" ht="24" x14ac:dyDescent="0.3">
      <c r="B87" s="103" t="s">
        <v>380</v>
      </c>
      <c r="C87" s="104" t="s">
        <v>381</v>
      </c>
      <c r="D87" s="105">
        <v>201754</v>
      </c>
      <c r="E87" s="105"/>
    </row>
    <row r="88" spans="2:5" ht="35.25" x14ac:dyDescent="0.3">
      <c r="B88" s="103" t="s">
        <v>380</v>
      </c>
      <c r="C88" s="104" t="s">
        <v>382</v>
      </c>
      <c r="D88" s="106"/>
      <c r="E88" s="105">
        <v>201754</v>
      </c>
    </row>
    <row r="89" spans="2:5" ht="35.25" x14ac:dyDescent="0.3">
      <c r="B89" s="103" t="s">
        <v>383</v>
      </c>
      <c r="C89" s="104" t="s">
        <v>205</v>
      </c>
      <c r="D89" s="105">
        <v>5.63</v>
      </c>
      <c r="E89" s="105"/>
    </row>
    <row r="90" spans="2:5" ht="35.25" x14ac:dyDescent="0.3">
      <c r="B90" s="103" t="s">
        <v>384</v>
      </c>
      <c r="C90" s="104" t="s">
        <v>385</v>
      </c>
      <c r="D90" s="105">
        <v>77.84</v>
      </c>
      <c r="E90" s="105"/>
    </row>
    <row r="91" spans="2:5" ht="35.25" x14ac:dyDescent="0.3">
      <c r="B91" s="103" t="s">
        <v>420</v>
      </c>
      <c r="C91" s="104" t="s">
        <v>424</v>
      </c>
      <c r="D91" s="105">
        <v>233.11</v>
      </c>
      <c r="E91" s="105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F67"/>
  <sheetViews>
    <sheetView workbookViewId="0">
      <selection activeCell="F5" sqref="F5"/>
    </sheetView>
  </sheetViews>
  <sheetFormatPr baseColWidth="10" defaultColWidth="11.42578125" defaultRowHeight="15" x14ac:dyDescent="0.3"/>
  <cols>
    <col min="1" max="1" width="5" customWidth="1"/>
    <col min="2" max="6" width="18.140625" customWidth="1"/>
  </cols>
  <sheetData>
    <row r="1" spans="2:6" x14ac:dyDescent="0.3">
      <c r="D1" s="107">
        <f>SUM(D3:D2000)</f>
        <v>10838.249999999996</v>
      </c>
      <c r="E1" s="107">
        <f>SUM(E3:E2000)</f>
        <v>18645.87</v>
      </c>
      <c r="F1" s="107">
        <f>+E1-D1</f>
        <v>7807.6200000000026</v>
      </c>
    </row>
    <row r="2" spans="2:6" x14ac:dyDescent="0.3">
      <c r="B2" s="8" t="s">
        <v>12</v>
      </c>
      <c r="C2" s="11" t="s">
        <v>4</v>
      </c>
      <c r="D2" s="8" t="s">
        <v>17</v>
      </c>
      <c r="E2" s="8" t="s">
        <v>18</v>
      </c>
      <c r="F2" s="8" t="s">
        <v>19</v>
      </c>
    </row>
    <row r="3" spans="2:6" ht="35.25" x14ac:dyDescent="0.3">
      <c r="B3" s="103" t="s">
        <v>14</v>
      </c>
      <c r="C3" s="104" t="s">
        <v>392</v>
      </c>
      <c r="D3" s="105">
        <v>805.15</v>
      </c>
      <c r="E3" s="105"/>
    </row>
    <row r="4" spans="2:6" ht="35.25" x14ac:dyDescent="0.3">
      <c r="B4" s="103" t="s">
        <v>15</v>
      </c>
      <c r="C4" s="104" t="s">
        <v>393</v>
      </c>
      <c r="D4" s="105">
        <v>396.56</v>
      </c>
      <c r="E4" s="105"/>
    </row>
    <row r="5" spans="2:6" ht="35.25" x14ac:dyDescent="0.3">
      <c r="B5" s="103" t="s">
        <v>16</v>
      </c>
      <c r="C5" s="104" t="s">
        <v>186</v>
      </c>
      <c r="D5" s="105">
        <v>11.96</v>
      </c>
      <c r="E5" s="105"/>
    </row>
    <row r="6" spans="2:6" ht="35.25" x14ac:dyDescent="0.3">
      <c r="B6" s="103" t="s">
        <v>16</v>
      </c>
      <c r="C6" s="104" t="s">
        <v>186</v>
      </c>
      <c r="D6" s="105">
        <v>799.93</v>
      </c>
      <c r="E6" s="105"/>
    </row>
    <row r="7" spans="2:6" ht="35.25" x14ac:dyDescent="0.3">
      <c r="B7" s="103" t="s">
        <v>188</v>
      </c>
      <c r="C7" s="104" t="s">
        <v>191</v>
      </c>
      <c r="D7" s="105">
        <v>5.0999999999999996</v>
      </c>
      <c r="E7" s="105"/>
    </row>
    <row r="8" spans="2:6" ht="35.25" x14ac:dyDescent="0.3">
      <c r="B8" s="103" t="s">
        <v>188</v>
      </c>
      <c r="C8" s="104" t="s">
        <v>193</v>
      </c>
      <c r="D8" s="105">
        <v>10.65</v>
      </c>
      <c r="E8" s="105"/>
    </row>
    <row r="9" spans="2:6" ht="35.25" x14ac:dyDescent="0.3">
      <c r="B9" s="103" t="s">
        <v>201</v>
      </c>
      <c r="C9" s="104" t="s">
        <v>202</v>
      </c>
      <c r="D9" s="105">
        <v>519.98</v>
      </c>
      <c r="E9" s="105"/>
    </row>
    <row r="10" spans="2:6" ht="69" x14ac:dyDescent="0.3">
      <c r="B10" s="103" t="s">
        <v>207</v>
      </c>
      <c r="C10" s="104" t="s">
        <v>209</v>
      </c>
      <c r="D10" s="105">
        <v>530</v>
      </c>
      <c r="E10" s="105"/>
    </row>
    <row r="11" spans="2:6" ht="35.25" x14ac:dyDescent="0.3">
      <c r="B11" s="103" t="s">
        <v>214</v>
      </c>
      <c r="C11" s="104" t="s">
        <v>218</v>
      </c>
      <c r="D11" s="105">
        <v>16.899999999999999</v>
      </c>
      <c r="E11" s="105"/>
    </row>
    <row r="12" spans="2:6" ht="35.25" x14ac:dyDescent="0.3">
      <c r="B12" s="103" t="s">
        <v>214</v>
      </c>
      <c r="C12" s="104" t="s">
        <v>222</v>
      </c>
      <c r="D12" s="106"/>
      <c r="E12" s="105">
        <v>124.3</v>
      </c>
    </row>
    <row r="13" spans="2:6" ht="24" x14ac:dyDescent="0.3">
      <c r="B13" s="103" t="s">
        <v>225</v>
      </c>
      <c r="C13" s="104" t="s">
        <v>226</v>
      </c>
      <c r="D13" s="105">
        <v>413.4</v>
      </c>
      <c r="E13" s="105"/>
    </row>
    <row r="14" spans="2:6" ht="35.25" x14ac:dyDescent="0.3">
      <c r="B14" s="103" t="s">
        <v>225</v>
      </c>
      <c r="C14" s="104" t="s">
        <v>228</v>
      </c>
      <c r="D14" s="105">
        <v>16.899999999999999</v>
      </c>
      <c r="E14" s="105"/>
    </row>
    <row r="15" spans="2:6" ht="35.25" x14ac:dyDescent="0.3">
      <c r="B15" s="103" t="s">
        <v>225</v>
      </c>
      <c r="C15" s="104" t="s">
        <v>228</v>
      </c>
      <c r="D15" s="105">
        <v>42.6</v>
      </c>
      <c r="E15" s="105"/>
    </row>
    <row r="16" spans="2:6" ht="35.25" x14ac:dyDescent="0.3">
      <c r="B16" s="103" t="s">
        <v>229</v>
      </c>
      <c r="C16" s="104" t="s">
        <v>231</v>
      </c>
      <c r="D16" s="105">
        <v>11.7</v>
      </c>
      <c r="E16" s="105"/>
    </row>
    <row r="17" spans="2:5" ht="35.25" x14ac:dyDescent="0.3">
      <c r="B17" s="103" t="s">
        <v>233</v>
      </c>
      <c r="C17" s="104" t="s">
        <v>235</v>
      </c>
      <c r="D17" s="105">
        <v>68.45</v>
      </c>
      <c r="E17" s="105"/>
    </row>
    <row r="18" spans="2:5" ht="35.25" x14ac:dyDescent="0.3">
      <c r="B18" s="103" t="s">
        <v>233</v>
      </c>
      <c r="C18" s="104" t="s">
        <v>236</v>
      </c>
      <c r="D18" s="105">
        <v>16.100000000000001</v>
      </c>
      <c r="E18" s="105"/>
    </row>
    <row r="19" spans="2:5" ht="35.25" x14ac:dyDescent="0.3">
      <c r="B19" s="103" t="s">
        <v>238</v>
      </c>
      <c r="C19" s="104" t="s">
        <v>240</v>
      </c>
      <c r="D19" s="105">
        <v>16.989999999999998</v>
      </c>
      <c r="E19" s="105"/>
    </row>
    <row r="20" spans="2:5" ht="35.25" x14ac:dyDescent="0.3">
      <c r="B20" s="103" t="s">
        <v>238</v>
      </c>
      <c r="C20" s="104" t="s">
        <v>242</v>
      </c>
      <c r="D20" s="105">
        <v>1.78</v>
      </c>
      <c r="E20" s="105"/>
    </row>
    <row r="21" spans="2:5" ht="35.25" x14ac:dyDescent="0.3">
      <c r="B21" s="103" t="s">
        <v>238</v>
      </c>
      <c r="C21" s="104" t="s">
        <v>243</v>
      </c>
      <c r="D21" s="105">
        <v>10.85</v>
      </c>
      <c r="E21" s="105"/>
    </row>
    <row r="22" spans="2:5" ht="35.25" x14ac:dyDescent="0.3">
      <c r="B22" s="103" t="s">
        <v>247</v>
      </c>
      <c r="C22" s="104" t="s">
        <v>248</v>
      </c>
      <c r="D22" s="106"/>
      <c r="E22" s="105">
        <v>9019.9</v>
      </c>
    </row>
    <row r="23" spans="2:5" ht="35.25" x14ac:dyDescent="0.3">
      <c r="B23" s="103" t="s">
        <v>253</v>
      </c>
      <c r="C23" s="104" t="s">
        <v>254</v>
      </c>
      <c r="D23" s="106"/>
      <c r="E23" s="105">
        <v>319.8</v>
      </c>
    </row>
    <row r="24" spans="2:5" ht="35.25" x14ac:dyDescent="0.3">
      <c r="B24" s="103" t="s">
        <v>256</v>
      </c>
      <c r="C24" s="104" t="s">
        <v>257</v>
      </c>
      <c r="D24" s="105">
        <v>44.35</v>
      </c>
      <c r="E24" s="105"/>
    </row>
    <row r="25" spans="2:5" ht="35.25" x14ac:dyDescent="0.3">
      <c r="B25" s="103" t="s">
        <v>256</v>
      </c>
      <c r="C25" s="104" t="s">
        <v>260</v>
      </c>
      <c r="D25" s="106"/>
      <c r="E25" s="105">
        <v>27.45</v>
      </c>
    </row>
    <row r="26" spans="2:5" ht="35.25" x14ac:dyDescent="0.3">
      <c r="B26" s="103" t="s">
        <v>256</v>
      </c>
      <c r="C26" s="104" t="s">
        <v>261</v>
      </c>
      <c r="D26" s="105">
        <v>51.51</v>
      </c>
      <c r="E26" s="105"/>
    </row>
    <row r="27" spans="2:5" ht="35.25" x14ac:dyDescent="0.3">
      <c r="B27" s="103" t="s">
        <v>256</v>
      </c>
      <c r="C27" s="104" t="s">
        <v>262</v>
      </c>
      <c r="D27" s="105">
        <v>13.9</v>
      </c>
      <c r="E27" s="105"/>
    </row>
    <row r="28" spans="2:5" ht="35.25" x14ac:dyDescent="0.3">
      <c r="B28" s="103" t="s">
        <v>256</v>
      </c>
      <c r="C28" s="104" t="s">
        <v>264</v>
      </c>
      <c r="D28" s="105">
        <v>24.38</v>
      </c>
      <c r="E28" s="105"/>
    </row>
    <row r="29" spans="2:5" ht="35.25" x14ac:dyDescent="0.3">
      <c r="B29" s="103" t="s">
        <v>256</v>
      </c>
      <c r="C29" s="104" t="s">
        <v>265</v>
      </c>
      <c r="D29" s="105">
        <v>12.85</v>
      </c>
      <c r="E29" s="105"/>
    </row>
    <row r="30" spans="2:5" ht="35.25" x14ac:dyDescent="0.3">
      <c r="B30" s="103" t="s">
        <v>269</v>
      </c>
      <c r="C30" s="104" t="s">
        <v>271</v>
      </c>
      <c r="D30" s="105">
        <v>25.73</v>
      </c>
      <c r="E30" s="105"/>
    </row>
    <row r="31" spans="2:5" ht="35.25" x14ac:dyDescent="0.3">
      <c r="B31" s="103" t="s">
        <v>269</v>
      </c>
      <c r="C31" s="104" t="s">
        <v>272</v>
      </c>
      <c r="D31" s="105">
        <v>24</v>
      </c>
      <c r="E31" s="105"/>
    </row>
    <row r="32" spans="2:5" ht="35.25" x14ac:dyDescent="0.3">
      <c r="B32" s="103" t="s">
        <v>273</v>
      </c>
      <c r="C32" s="104" t="s">
        <v>274</v>
      </c>
      <c r="D32" s="105">
        <v>19.95</v>
      </c>
      <c r="E32" s="105"/>
    </row>
    <row r="33" spans="2:5" ht="35.25" x14ac:dyDescent="0.3">
      <c r="B33" s="103" t="s">
        <v>273</v>
      </c>
      <c r="C33" s="104" t="s">
        <v>274</v>
      </c>
      <c r="D33" s="105">
        <v>12.3</v>
      </c>
      <c r="E33" s="105"/>
    </row>
    <row r="34" spans="2:5" ht="35.25" x14ac:dyDescent="0.3">
      <c r="B34" s="103" t="s">
        <v>275</v>
      </c>
      <c r="C34" s="104" t="s">
        <v>278</v>
      </c>
      <c r="D34" s="105">
        <v>49.99</v>
      </c>
      <c r="E34" s="105"/>
    </row>
    <row r="35" spans="2:5" ht="35.25" x14ac:dyDescent="0.3">
      <c r="B35" s="103" t="s">
        <v>279</v>
      </c>
      <c r="C35" s="104" t="s">
        <v>282</v>
      </c>
      <c r="D35" s="105">
        <v>312.58999999999997</v>
      </c>
      <c r="E35" s="105"/>
    </row>
    <row r="36" spans="2:5" ht="35.25" x14ac:dyDescent="0.3">
      <c r="B36" s="103" t="s">
        <v>283</v>
      </c>
      <c r="C36" s="104" t="s">
        <v>286</v>
      </c>
      <c r="D36" s="105">
        <v>79</v>
      </c>
      <c r="E36" s="105"/>
    </row>
    <row r="37" spans="2:5" ht="35.25" x14ac:dyDescent="0.3">
      <c r="B37" s="103" t="s">
        <v>283</v>
      </c>
      <c r="C37" s="104" t="s">
        <v>287</v>
      </c>
      <c r="D37" s="105">
        <v>497.36</v>
      </c>
      <c r="E37" s="105"/>
    </row>
    <row r="38" spans="2:5" ht="35.25" x14ac:dyDescent="0.3">
      <c r="B38" s="103" t="s">
        <v>291</v>
      </c>
      <c r="C38" s="104" t="s">
        <v>293</v>
      </c>
      <c r="D38" s="105">
        <v>99.8</v>
      </c>
      <c r="E38" s="105"/>
    </row>
    <row r="39" spans="2:5" ht="35.25" x14ac:dyDescent="0.3">
      <c r="B39" s="103" t="s">
        <v>291</v>
      </c>
      <c r="C39" s="104" t="s">
        <v>295</v>
      </c>
      <c r="D39" s="105">
        <v>500</v>
      </c>
      <c r="E39" s="105"/>
    </row>
    <row r="40" spans="2:5" ht="35.25" x14ac:dyDescent="0.3">
      <c r="B40" s="103" t="s">
        <v>291</v>
      </c>
      <c r="C40" s="104" t="s">
        <v>296</v>
      </c>
      <c r="D40" s="105">
        <v>1160.03</v>
      </c>
      <c r="E40" s="105"/>
    </row>
    <row r="41" spans="2:5" ht="35.25" x14ac:dyDescent="0.3">
      <c r="B41" s="103" t="s">
        <v>297</v>
      </c>
      <c r="C41" s="104" t="s">
        <v>298</v>
      </c>
      <c r="D41" s="105">
        <v>104.9</v>
      </c>
      <c r="E41" s="105"/>
    </row>
    <row r="42" spans="2:5" ht="24" x14ac:dyDescent="0.3">
      <c r="B42" s="103" t="s">
        <v>308</v>
      </c>
      <c r="C42" s="104" t="s">
        <v>309</v>
      </c>
      <c r="D42" s="105">
        <v>132.18</v>
      </c>
      <c r="E42" s="105"/>
    </row>
    <row r="43" spans="2:5" ht="35.25" x14ac:dyDescent="0.3">
      <c r="B43" s="103" t="s">
        <v>312</v>
      </c>
      <c r="C43" s="104" t="s">
        <v>315</v>
      </c>
      <c r="D43" s="105">
        <v>69.900000000000006</v>
      </c>
      <c r="E43" s="105"/>
    </row>
    <row r="44" spans="2:5" ht="35.25" x14ac:dyDescent="0.3">
      <c r="B44" s="103" t="s">
        <v>312</v>
      </c>
      <c r="C44" s="104" t="s">
        <v>316</v>
      </c>
      <c r="D44" s="106"/>
      <c r="E44" s="105">
        <v>69.900000000000006</v>
      </c>
    </row>
    <row r="45" spans="2:5" ht="35.25" x14ac:dyDescent="0.3">
      <c r="B45" s="103" t="s">
        <v>312</v>
      </c>
      <c r="C45" s="104" t="s">
        <v>315</v>
      </c>
      <c r="D45" s="105">
        <v>19.32</v>
      </c>
      <c r="E45" s="105"/>
    </row>
    <row r="46" spans="2:5" ht="35.25" x14ac:dyDescent="0.3">
      <c r="B46" s="103" t="s">
        <v>312</v>
      </c>
      <c r="C46" s="104" t="s">
        <v>315</v>
      </c>
      <c r="D46" s="105">
        <v>59.4</v>
      </c>
      <c r="E46" s="105"/>
    </row>
    <row r="47" spans="2:5" ht="35.25" x14ac:dyDescent="0.3">
      <c r="B47" s="103" t="s">
        <v>312</v>
      </c>
      <c r="C47" s="104" t="s">
        <v>316</v>
      </c>
      <c r="D47" s="106"/>
      <c r="E47" s="105">
        <v>64.62</v>
      </c>
    </row>
    <row r="48" spans="2:5" ht="35.25" x14ac:dyDescent="0.3">
      <c r="B48" s="103" t="s">
        <v>322</v>
      </c>
      <c r="C48" s="104" t="s">
        <v>406</v>
      </c>
      <c r="D48" s="105">
        <v>293.45999999999998</v>
      </c>
      <c r="E48" s="105"/>
    </row>
    <row r="49" spans="2:5" ht="35.25" x14ac:dyDescent="0.3">
      <c r="B49" s="103" t="s">
        <v>322</v>
      </c>
      <c r="C49" s="104" t="s">
        <v>407</v>
      </c>
      <c r="D49" s="105">
        <v>1113.8</v>
      </c>
      <c r="E49" s="105"/>
    </row>
    <row r="50" spans="2:5" ht="35.25" x14ac:dyDescent="0.3">
      <c r="B50" s="103" t="s">
        <v>324</v>
      </c>
      <c r="C50" s="104" t="s">
        <v>327</v>
      </c>
      <c r="D50" s="105">
        <v>4.8</v>
      </c>
      <c r="E50" s="105"/>
    </row>
    <row r="51" spans="2:5" ht="35.25" x14ac:dyDescent="0.3">
      <c r="B51" s="103" t="s">
        <v>324</v>
      </c>
      <c r="C51" s="104" t="s">
        <v>328</v>
      </c>
      <c r="D51" s="105">
        <v>259</v>
      </c>
      <c r="E51" s="105"/>
    </row>
    <row r="52" spans="2:5" ht="35.25" x14ac:dyDescent="0.3">
      <c r="B52" s="103" t="s">
        <v>324</v>
      </c>
      <c r="C52" s="104" t="s">
        <v>328</v>
      </c>
      <c r="D52" s="105">
        <v>7.2</v>
      </c>
      <c r="E52" s="105"/>
    </row>
    <row r="53" spans="2:5" ht="35.25" x14ac:dyDescent="0.3">
      <c r="B53" s="103" t="s">
        <v>330</v>
      </c>
      <c r="C53" s="104" t="s">
        <v>332</v>
      </c>
      <c r="D53" s="105">
        <v>42.5</v>
      </c>
      <c r="E53" s="105"/>
    </row>
    <row r="54" spans="2:5" ht="35.25" x14ac:dyDescent="0.3">
      <c r="B54" s="103" t="s">
        <v>334</v>
      </c>
      <c r="C54" s="104" t="s">
        <v>336</v>
      </c>
      <c r="D54" s="105">
        <v>133</v>
      </c>
      <c r="E54" s="105"/>
    </row>
    <row r="55" spans="2:5" ht="35.25" x14ac:dyDescent="0.3">
      <c r="B55" s="103" t="s">
        <v>338</v>
      </c>
      <c r="C55" s="104" t="s">
        <v>339</v>
      </c>
      <c r="D55" s="105">
        <v>27.7</v>
      </c>
      <c r="E55" s="105"/>
    </row>
    <row r="56" spans="2:5" ht="24" x14ac:dyDescent="0.3">
      <c r="B56" s="103" t="s">
        <v>345</v>
      </c>
      <c r="C56" s="104" t="s">
        <v>346</v>
      </c>
      <c r="D56" s="105">
        <v>135.74</v>
      </c>
      <c r="E56" s="105"/>
    </row>
    <row r="57" spans="2:5" ht="46.5" x14ac:dyDescent="0.3">
      <c r="B57" s="103" t="s">
        <v>345</v>
      </c>
      <c r="C57" s="104" t="s">
        <v>411</v>
      </c>
      <c r="D57" s="105">
        <v>345</v>
      </c>
      <c r="E57" s="105"/>
    </row>
    <row r="58" spans="2:5" ht="35.25" x14ac:dyDescent="0.3">
      <c r="B58" s="103" t="s">
        <v>349</v>
      </c>
      <c r="C58" s="104" t="s">
        <v>350</v>
      </c>
      <c r="D58" s="105">
        <v>31.85</v>
      </c>
      <c r="E58" s="105"/>
    </row>
    <row r="59" spans="2:5" ht="35.25" x14ac:dyDescent="0.3">
      <c r="B59" s="103" t="s">
        <v>349</v>
      </c>
      <c r="C59" s="104" t="s">
        <v>350</v>
      </c>
      <c r="D59" s="105">
        <v>316.91000000000003</v>
      </c>
      <c r="E59" s="105"/>
    </row>
    <row r="60" spans="2:5" ht="35.25" x14ac:dyDescent="0.3">
      <c r="B60" s="103" t="s">
        <v>349</v>
      </c>
      <c r="C60" s="104" t="s">
        <v>352</v>
      </c>
      <c r="D60" s="105">
        <v>85.4</v>
      </c>
      <c r="E60" s="105"/>
    </row>
    <row r="61" spans="2:5" ht="35.25" x14ac:dyDescent="0.3">
      <c r="B61" s="103" t="s">
        <v>349</v>
      </c>
      <c r="C61" s="104" t="s">
        <v>352</v>
      </c>
      <c r="D61" s="105">
        <v>195</v>
      </c>
      <c r="E61" s="105"/>
    </row>
    <row r="62" spans="2:5" ht="35.25" x14ac:dyDescent="0.3">
      <c r="B62" s="103" t="s">
        <v>359</v>
      </c>
      <c r="C62" s="104" t="s">
        <v>248</v>
      </c>
      <c r="D62" s="106"/>
      <c r="E62" s="105">
        <v>9019.9</v>
      </c>
    </row>
    <row r="63" spans="2:5" ht="35.25" x14ac:dyDescent="0.3">
      <c r="B63" s="103" t="s">
        <v>361</v>
      </c>
      <c r="C63" s="104" t="s">
        <v>364</v>
      </c>
      <c r="D63" s="105">
        <v>5.8</v>
      </c>
      <c r="E63" s="105"/>
    </row>
    <row r="64" spans="2:5" ht="35.25" x14ac:dyDescent="0.3">
      <c r="B64" s="103" t="s">
        <v>361</v>
      </c>
      <c r="C64" s="104" t="s">
        <v>364</v>
      </c>
      <c r="D64" s="105">
        <v>61.35</v>
      </c>
      <c r="E64" s="105"/>
    </row>
    <row r="65" spans="2:5" ht="35.25" x14ac:dyDescent="0.3">
      <c r="B65" s="103" t="s">
        <v>420</v>
      </c>
      <c r="C65" s="104" t="s">
        <v>425</v>
      </c>
      <c r="D65" s="105">
        <v>603.29999999999995</v>
      </c>
      <c r="E65" s="105"/>
    </row>
    <row r="66" spans="2:5" ht="35.25" x14ac:dyDescent="0.3">
      <c r="B66" s="103" t="s">
        <v>420</v>
      </c>
      <c r="C66" s="104" t="s">
        <v>423</v>
      </c>
      <c r="D66" s="105">
        <v>23.2</v>
      </c>
      <c r="E66" s="105"/>
    </row>
    <row r="67" spans="2:5" ht="35.25" x14ac:dyDescent="0.3">
      <c r="B67" s="103" t="s">
        <v>418</v>
      </c>
      <c r="C67" s="104" t="s">
        <v>419</v>
      </c>
      <c r="D67" s="105">
        <v>144.80000000000001</v>
      </c>
      <c r="E67" s="105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C80441"/>
  </sheetPr>
  <dimension ref="B1:F68"/>
  <sheetViews>
    <sheetView workbookViewId="0">
      <selection activeCell="B29" sqref="B29"/>
    </sheetView>
  </sheetViews>
  <sheetFormatPr baseColWidth="10" defaultRowHeight="15" x14ac:dyDescent="0.3"/>
  <cols>
    <col min="1" max="1" width="6.85546875" style="15" customWidth="1"/>
    <col min="2" max="2" width="58.5703125" style="15" customWidth="1"/>
    <col min="3" max="3" width="25.5703125" style="15" customWidth="1"/>
    <col min="4" max="4" width="20.140625" style="15" customWidth="1"/>
    <col min="5" max="16384" width="11.42578125" style="15"/>
  </cols>
  <sheetData>
    <row r="1" spans="2:4" ht="15.75" thickBot="1" x14ac:dyDescent="0.35"/>
    <row r="2" spans="2:4" ht="22.5" x14ac:dyDescent="0.3">
      <c r="B2" s="113" t="s">
        <v>89</v>
      </c>
      <c r="C2" s="114"/>
      <c r="D2" s="115"/>
    </row>
    <row r="3" spans="2:4" x14ac:dyDescent="0.3">
      <c r="B3" s="40" t="s">
        <v>88</v>
      </c>
      <c r="C3" s="116" t="s">
        <v>87</v>
      </c>
      <c r="D3" s="117"/>
    </row>
    <row r="4" spans="2:4" x14ac:dyDescent="0.3">
      <c r="B4" s="39" t="s">
        <v>86</v>
      </c>
      <c r="C4" s="38">
        <v>5000</v>
      </c>
      <c r="D4" s="20"/>
    </row>
    <row r="5" spans="2:4" x14ac:dyDescent="0.3">
      <c r="B5" s="24" t="s">
        <v>85</v>
      </c>
      <c r="C5" s="32">
        <v>500</v>
      </c>
      <c r="D5" s="20"/>
    </row>
    <row r="6" spans="2:4" x14ac:dyDescent="0.3">
      <c r="B6" s="24" t="s">
        <v>84</v>
      </c>
      <c r="C6" s="32">
        <v>500</v>
      </c>
      <c r="D6" s="20"/>
    </row>
    <row r="7" spans="2:4" x14ac:dyDescent="0.3">
      <c r="B7" s="24" t="s">
        <v>83</v>
      </c>
      <c r="C7" s="32">
        <v>150</v>
      </c>
      <c r="D7" s="20"/>
    </row>
    <row r="8" spans="2:4" x14ac:dyDescent="0.3">
      <c r="B8" s="24" t="s">
        <v>82</v>
      </c>
      <c r="C8" s="32">
        <v>0</v>
      </c>
      <c r="D8" s="20"/>
    </row>
    <row r="9" spans="2:4" x14ac:dyDescent="0.3">
      <c r="B9" s="24" t="s">
        <v>81</v>
      </c>
      <c r="C9" s="32">
        <v>200</v>
      </c>
      <c r="D9" s="20"/>
    </row>
    <row r="10" spans="2:4" x14ac:dyDescent="0.3">
      <c r="B10" s="24" t="s">
        <v>80</v>
      </c>
      <c r="C10" s="32">
        <v>500</v>
      </c>
      <c r="D10" s="20"/>
    </row>
    <row r="11" spans="2:4" x14ac:dyDescent="0.3">
      <c r="B11" s="24" t="s">
        <v>79</v>
      </c>
      <c r="C11" s="32">
        <v>200</v>
      </c>
      <c r="D11" s="20"/>
    </row>
    <row r="12" spans="2:4" x14ac:dyDescent="0.3">
      <c r="B12" s="22" t="s">
        <v>78</v>
      </c>
      <c r="C12" s="34">
        <v>943.79</v>
      </c>
      <c r="D12" s="20"/>
    </row>
    <row r="13" spans="2:4" x14ac:dyDescent="0.3">
      <c r="B13" s="37" t="s">
        <v>77</v>
      </c>
      <c r="C13" s="18" t="s">
        <v>23</v>
      </c>
      <c r="D13" s="17">
        <f>SUM(C4:C12)</f>
        <v>7993.79</v>
      </c>
    </row>
    <row r="14" spans="2:4" x14ac:dyDescent="0.3">
      <c r="B14" s="36" t="s">
        <v>76</v>
      </c>
      <c r="C14" s="35">
        <f>(15*13)+(11*11)</f>
        <v>316</v>
      </c>
      <c r="D14" s="20"/>
    </row>
    <row r="15" spans="2:4" x14ac:dyDescent="0.3">
      <c r="B15" s="22" t="s">
        <v>75</v>
      </c>
      <c r="C15" s="34">
        <v>150</v>
      </c>
      <c r="D15" s="20"/>
    </row>
    <row r="16" spans="2:4" x14ac:dyDescent="0.3">
      <c r="B16" s="30" t="s">
        <v>74</v>
      </c>
      <c r="C16" s="31">
        <f>50*2</f>
        <v>100</v>
      </c>
      <c r="D16" s="20"/>
    </row>
    <row r="17" spans="2:4" x14ac:dyDescent="0.3">
      <c r="B17" s="19" t="s">
        <v>73</v>
      </c>
      <c r="C17" s="18" t="s">
        <v>23</v>
      </c>
      <c r="D17" s="17">
        <f>SUM(C14:C16)</f>
        <v>566</v>
      </c>
    </row>
    <row r="18" spans="2:4" x14ac:dyDescent="0.3">
      <c r="B18" s="24" t="s">
        <v>72</v>
      </c>
      <c r="C18" s="23">
        <v>80</v>
      </c>
      <c r="D18" s="20"/>
    </row>
    <row r="19" spans="2:4" x14ac:dyDescent="0.3">
      <c r="B19" s="24" t="s">
        <v>58</v>
      </c>
      <c r="C19" s="23">
        <v>700</v>
      </c>
      <c r="D19" s="20"/>
    </row>
    <row r="20" spans="2:4" x14ac:dyDescent="0.3">
      <c r="B20" s="24" t="s">
        <v>71</v>
      </c>
      <c r="C20" s="23">
        <v>110</v>
      </c>
      <c r="D20" s="20"/>
    </row>
    <row r="21" spans="2:4" x14ac:dyDescent="0.3">
      <c r="B21" s="24" t="s">
        <v>70</v>
      </c>
      <c r="C21" s="23">
        <v>30</v>
      </c>
      <c r="D21" s="20"/>
    </row>
    <row r="22" spans="2:4" x14ac:dyDescent="0.3">
      <c r="B22" s="24" t="s">
        <v>69</v>
      </c>
      <c r="C22" s="23">
        <v>20</v>
      </c>
      <c r="D22" s="20"/>
    </row>
    <row r="23" spans="2:4" x14ac:dyDescent="0.3">
      <c r="B23" s="24" t="s">
        <v>68</v>
      </c>
      <c r="C23" s="23">
        <v>40</v>
      </c>
      <c r="D23" s="20"/>
    </row>
    <row r="24" spans="2:4" x14ac:dyDescent="0.3">
      <c r="B24" s="24" t="s">
        <v>67</v>
      </c>
      <c r="C24" s="23">
        <v>150</v>
      </c>
      <c r="D24" s="20"/>
    </row>
    <row r="25" spans="2:4" x14ac:dyDescent="0.3">
      <c r="B25" s="24" t="s">
        <v>66</v>
      </c>
      <c r="C25" s="23">
        <v>80</v>
      </c>
      <c r="D25" s="20"/>
    </row>
    <row r="26" spans="2:4" x14ac:dyDescent="0.3">
      <c r="B26" s="24" t="s">
        <v>65</v>
      </c>
      <c r="C26" s="23">
        <v>45</v>
      </c>
      <c r="D26" s="20"/>
    </row>
    <row r="27" spans="2:4" x14ac:dyDescent="0.3">
      <c r="B27" s="24" t="s">
        <v>64</v>
      </c>
      <c r="C27" s="23">
        <v>60</v>
      </c>
      <c r="D27" s="20"/>
    </row>
    <row r="28" spans="2:4" x14ac:dyDescent="0.3">
      <c r="B28" s="24" t="s">
        <v>63</v>
      </c>
      <c r="C28" s="23">
        <v>189</v>
      </c>
      <c r="D28" s="20"/>
    </row>
    <row r="29" spans="2:4" x14ac:dyDescent="0.3">
      <c r="B29" s="24" t="s">
        <v>62</v>
      </c>
      <c r="C29" s="23">
        <v>120</v>
      </c>
      <c r="D29" s="20"/>
    </row>
    <row r="30" spans="2:4" x14ac:dyDescent="0.3">
      <c r="B30" s="24" t="s">
        <v>61</v>
      </c>
      <c r="C30" s="23">
        <v>200</v>
      </c>
      <c r="D30" s="20"/>
    </row>
    <row r="31" spans="2:4" x14ac:dyDescent="0.3">
      <c r="B31" s="24" t="s">
        <v>60</v>
      </c>
      <c r="C31" s="23">
        <v>269</v>
      </c>
      <c r="D31" s="20"/>
    </row>
    <row r="32" spans="2:4" x14ac:dyDescent="0.3">
      <c r="B32" s="33" t="s">
        <v>59</v>
      </c>
      <c r="C32" s="28" t="s">
        <v>23</v>
      </c>
      <c r="D32" s="17">
        <f>SUM(C18:C31)</f>
        <v>2093</v>
      </c>
    </row>
    <row r="33" spans="2:6" x14ac:dyDescent="0.3">
      <c r="B33" s="24" t="s">
        <v>58</v>
      </c>
      <c r="C33" s="32">
        <v>1700</v>
      </c>
      <c r="D33" s="20"/>
    </row>
    <row r="34" spans="2:6" x14ac:dyDescent="0.3">
      <c r="B34" s="19" t="s">
        <v>57</v>
      </c>
      <c r="C34" s="18" t="s">
        <v>23</v>
      </c>
      <c r="D34" s="17">
        <f>SUM(C33:C33)</f>
        <v>1700</v>
      </c>
    </row>
    <row r="35" spans="2:6" x14ac:dyDescent="0.3">
      <c r="B35" s="30" t="s">
        <v>56</v>
      </c>
      <c r="C35" s="31">
        <v>200</v>
      </c>
      <c r="D35" s="20"/>
    </row>
    <row r="36" spans="2:6" x14ac:dyDescent="0.3">
      <c r="B36" s="30" t="s">
        <v>55</v>
      </c>
      <c r="C36" s="29">
        <v>120</v>
      </c>
      <c r="D36" s="20"/>
    </row>
    <row r="37" spans="2:6" x14ac:dyDescent="0.3">
      <c r="B37" s="19" t="s">
        <v>54</v>
      </c>
      <c r="C37" s="28" t="s">
        <v>23</v>
      </c>
      <c r="D37" s="17">
        <f>SUM(C35:C36)</f>
        <v>320</v>
      </c>
    </row>
    <row r="38" spans="2:6" x14ac:dyDescent="0.3">
      <c r="B38" s="24" t="s">
        <v>53</v>
      </c>
      <c r="C38" s="23">
        <v>50</v>
      </c>
      <c r="D38" s="20"/>
    </row>
    <row r="39" spans="2:6" x14ac:dyDescent="0.3">
      <c r="B39" s="22" t="s">
        <v>52</v>
      </c>
      <c r="C39" s="23">
        <v>50</v>
      </c>
      <c r="D39" s="20"/>
    </row>
    <row r="40" spans="2:6" x14ac:dyDescent="0.3">
      <c r="B40" s="19" t="s">
        <v>51</v>
      </c>
      <c r="C40" s="18" t="s">
        <v>23</v>
      </c>
      <c r="D40" s="17">
        <f>SUM(C38:C39)</f>
        <v>100</v>
      </c>
      <c r="F40" s="1"/>
    </row>
    <row r="41" spans="2:6" x14ac:dyDescent="0.3">
      <c r="B41" s="27" t="s">
        <v>50</v>
      </c>
      <c r="C41" s="23">
        <f>359*5</f>
        <v>1795</v>
      </c>
      <c r="D41" s="20"/>
      <c r="F41" s="1"/>
    </row>
    <row r="42" spans="2:6" x14ac:dyDescent="0.3">
      <c r="B42" s="24" t="s">
        <v>49</v>
      </c>
      <c r="C42" s="23">
        <v>2000</v>
      </c>
      <c r="D42" s="20"/>
      <c r="F42" s="1"/>
    </row>
    <row r="43" spans="2:6" x14ac:dyDescent="0.3">
      <c r="B43" s="24" t="s">
        <v>48</v>
      </c>
      <c r="C43" s="23">
        <v>110</v>
      </c>
      <c r="D43" s="20"/>
      <c r="F43" s="1"/>
    </row>
    <row r="44" spans="2:6" x14ac:dyDescent="0.3">
      <c r="B44" s="24" t="s">
        <v>47</v>
      </c>
      <c r="C44" s="23">
        <v>359</v>
      </c>
      <c r="D44" s="20"/>
      <c r="F44" s="1"/>
    </row>
    <row r="45" spans="2:6" x14ac:dyDescent="0.3">
      <c r="B45" s="19" t="s">
        <v>46</v>
      </c>
      <c r="C45" s="18" t="s">
        <v>23</v>
      </c>
      <c r="D45" s="17">
        <f>SUM(C41:C44)</f>
        <v>4264</v>
      </c>
      <c r="F45" s="1"/>
    </row>
    <row r="46" spans="2:6" x14ac:dyDescent="0.3">
      <c r="B46" s="24" t="s">
        <v>45</v>
      </c>
      <c r="C46" s="23">
        <v>1000</v>
      </c>
      <c r="D46" s="20"/>
      <c r="F46" s="1"/>
    </row>
    <row r="47" spans="2:6" x14ac:dyDescent="0.3">
      <c r="B47" s="24" t="s">
        <v>44</v>
      </c>
      <c r="C47" s="23">
        <v>550</v>
      </c>
      <c r="D47" s="20"/>
      <c r="F47" s="1"/>
    </row>
    <row r="48" spans="2:6" x14ac:dyDescent="0.3">
      <c r="B48" s="24" t="s">
        <v>43</v>
      </c>
      <c r="C48" s="23">
        <v>1500</v>
      </c>
      <c r="D48" s="20"/>
      <c r="F48" s="1"/>
    </row>
    <row r="49" spans="2:6" x14ac:dyDescent="0.3">
      <c r="B49" s="24" t="s">
        <v>42</v>
      </c>
      <c r="C49" s="23">
        <v>500</v>
      </c>
      <c r="D49" s="20"/>
      <c r="F49" s="1"/>
    </row>
    <row r="50" spans="2:6" x14ac:dyDescent="0.3">
      <c r="B50" s="24" t="s">
        <v>41</v>
      </c>
      <c r="C50" s="23">
        <v>500</v>
      </c>
      <c r="D50" s="20"/>
      <c r="F50" s="1"/>
    </row>
    <row r="51" spans="2:6" x14ac:dyDescent="0.3">
      <c r="B51" s="24" t="s">
        <v>40</v>
      </c>
      <c r="C51" s="23">
        <v>700</v>
      </c>
      <c r="D51" s="20"/>
      <c r="F51" s="1"/>
    </row>
    <row r="52" spans="2:6" x14ac:dyDescent="0.3">
      <c r="B52" s="25" t="s">
        <v>39</v>
      </c>
      <c r="C52" s="26">
        <v>250</v>
      </c>
      <c r="D52" s="20"/>
      <c r="F52" s="1"/>
    </row>
    <row r="53" spans="2:6" x14ac:dyDescent="0.3">
      <c r="B53" s="25" t="s">
        <v>38</v>
      </c>
      <c r="C53" s="26">
        <v>1500</v>
      </c>
      <c r="D53" s="20"/>
      <c r="F53" s="1"/>
    </row>
    <row r="54" spans="2:6" x14ac:dyDescent="0.3">
      <c r="B54" s="25" t="s">
        <v>37</v>
      </c>
      <c r="C54" s="26">
        <v>800</v>
      </c>
      <c r="D54" s="20"/>
      <c r="F54" s="1"/>
    </row>
    <row r="55" spans="2:6" x14ac:dyDescent="0.3">
      <c r="B55" s="19" t="s">
        <v>36</v>
      </c>
      <c r="C55" s="18" t="s">
        <v>23</v>
      </c>
      <c r="D55" s="17">
        <f>SUM(C46:C54)</f>
        <v>7300</v>
      </c>
      <c r="F55" s="1"/>
    </row>
    <row r="56" spans="2:6" x14ac:dyDescent="0.3">
      <c r="B56" s="24" t="s">
        <v>35</v>
      </c>
      <c r="C56" s="23">
        <f>4*26.9</f>
        <v>107.6</v>
      </c>
      <c r="D56" s="20"/>
      <c r="F56" s="1"/>
    </row>
    <row r="57" spans="2:6" x14ac:dyDescent="0.3">
      <c r="B57" s="25" t="s">
        <v>34</v>
      </c>
      <c r="C57" s="23">
        <f>12.9*22</f>
        <v>283.8</v>
      </c>
      <c r="D57" s="20"/>
      <c r="F57" s="1"/>
    </row>
    <row r="58" spans="2:6" x14ac:dyDescent="0.3">
      <c r="B58" s="25" t="s">
        <v>33</v>
      </c>
      <c r="C58" s="23">
        <f>4*31.9</f>
        <v>127.6</v>
      </c>
      <c r="D58" s="20"/>
      <c r="F58" s="1"/>
    </row>
    <row r="59" spans="2:6" x14ac:dyDescent="0.3">
      <c r="B59" s="25" t="s">
        <v>32</v>
      </c>
      <c r="C59" s="23">
        <f>20*3</f>
        <v>60</v>
      </c>
      <c r="D59" s="20"/>
      <c r="F59" s="1"/>
    </row>
    <row r="60" spans="2:6" x14ac:dyDescent="0.3">
      <c r="B60" s="25" t="s">
        <v>31</v>
      </c>
      <c r="C60" s="23">
        <v>120</v>
      </c>
      <c r="D60" s="20"/>
      <c r="F60" s="1"/>
    </row>
    <row r="61" spans="2:6" x14ac:dyDescent="0.3">
      <c r="B61" s="19" t="s">
        <v>30</v>
      </c>
      <c r="C61" s="18" t="s">
        <v>23</v>
      </c>
      <c r="D61" s="17">
        <f>SUM(C56:C60)</f>
        <v>699</v>
      </c>
      <c r="F61" s="1"/>
    </row>
    <row r="62" spans="2:6" x14ac:dyDescent="0.3">
      <c r="B62" s="24" t="s">
        <v>29</v>
      </c>
      <c r="C62" s="23">
        <v>0</v>
      </c>
      <c r="D62" s="20"/>
      <c r="F62" s="1"/>
    </row>
    <row r="63" spans="2:6" x14ac:dyDescent="0.3">
      <c r="B63" s="24" t="s">
        <v>28</v>
      </c>
      <c r="C63" s="23">
        <v>150</v>
      </c>
      <c r="D63" s="20"/>
      <c r="F63" s="1"/>
    </row>
    <row r="64" spans="2:6" x14ac:dyDescent="0.3">
      <c r="B64" s="24" t="s">
        <v>27</v>
      </c>
      <c r="C64" s="23">
        <v>100</v>
      </c>
      <c r="D64" s="20"/>
      <c r="F64" s="1"/>
    </row>
    <row r="65" spans="2:6" x14ac:dyDescent="0.3">
      <c r="B65" s="24" t="s">
        <v>26</v>
      </c>
      <c r="C65" s="23">
        <v>50</v>
      </c>
      <c r="D65" s="20"/>
      <c r="F65" s="1"/>
    </row>
    <row r="66" spans="2:6" x14ac:dyDescent="0.3">
      <c r="B66" s="22" t="s">
        <v>25</v>
      </c>
      <c r="C66" s="21">
        <v>200</v>
      </c>
      <c r="D66" s="20"/>
    </row>
    <row r="67" spans="2:6" ht="15.75" thickBot="1" x14ac:dyDescent="0.35">
      <c r="B67" s="19" t="s">
        <v>24</v>
      </c>
      <c r="C67" s="18" t="s">
        <v>23</v>
      </c>
      <c r="D67" s="17">
        <f>SUM(C62:C66)</f>
        <v>500</v>
      </c>
    </row>
    <row r="68" spans="2:6" ht="58.5" customHeight="1" thickTop="1" thickBot="1" x14ac:dyDescent="0.35">
      <c r="B68" s="118" t="s">
        <v>22</v>
      </c>
      <c r="C68" s="119"/>
      <c r="D68" s="16">
        <f>SUM(D13:D67)</f>
        <v>25535.79</v>
      </c>
    </row>
  </sheetData>
  <mergeCells count="3">
    <mergeCell ref="B2:D2"/>
    <mergeCell ref="C3:D3"/>
    <mergeCell ref="B68:C6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C00000"/>
  </sheetPr>
  <dimension ref="B1:L79"/>
  <sheetViews>
    <sheetView workbookViewId="0">
      <selection sqref="A1:XFD1048576"/>
    </sheetView>
  </sheetViews>
  <sheetFormatPr baseColWidth="10" defaultRowHeight="15" x14ac:dyDescent="0.3"/>
  <cols>
    <col min="1" max="1" width="6.85546875" style="15" customWidth="1"/>
    <col min="2" max="2" width="58.5703125" style="15" customWidth="1"/>
    <col min="3" max="3" width="25.5703125" style="15" customWidth="1"/>
    <col min="4" max="4" width="20.140625" style="15" customWidth="1"/>
    <col min="5" max="5" width="12.28515625" style="15" bestFit="1" customWidth="1"/>
    <col min="6" max="6" width="12.28515625" style="15" customWidth="1"/>
    <col min="7" max="7" width="26.7109375" style="15" customWidth="1"/>
    <col min="8" max="8" width="16.140625" style="15" customWidth="1"/>
    <col min="9" max="9" width="30.28515625" style="15" customWidth="1"/>
    <col min="10" max="10" width="31" style="15" customWidth="1"/>
    <col min="11" max="11" width="11.42578125" style="15"/>
    <col min="12" max="12" width="15.140625" style="15" customWidth="1"/>
    <col min="13" max="16384" width="11.42578125" style="15"/>
  </cols>
  <sheetData>
    <row r="1" spans="2:12" ht="15.75" thickBot="1" x14ac:dyDescent="0.35"/>
    <row r="2" spans="2:12" ht="23.25" thickBot="1" x14ac:dyDescent="0.35">
      <c r="B2" s="113" t="s">
        <v>89</v>
      </c>
      <c r="C2" s="114"/>
      <c r="D2" s="115"/>
      <c r="G2" s="66" t="s">
        <v>12</v>
      </c>
      <c r="H2" s="65" t="s">
        <v>139</v>
      </c>
      <c r="I2" s="65" t="s">
        <v>138</v>
      </c>
      <c r="J2" s="64" t="s">
        <v>137</v>
      </c>
      <c r="L2" s="63" t="s">
        <v>136</v>
      </c>
    </row>
    <row r="3" spans="2:12" x14ac:dyDescent="0.3">
      <c r="B3" s="40" t="s">
        <v>88</v>
      </c>
      <c r="C3" s="116" t="s">
        <v>87</v>
      </c>
      <c r="D3" s="117"/>
      <c r="E3" s="48"/>
      <c r="F3" s="48"/>
      <c r="G3" s="62">
        <v>42916</v>
      </c>
      <c r="H3" s="61">
        <v>-80</v>
      </c>
      <c r="I3" s="60" t="s">
        <v>135</v>
      </c>
      <c r="J3" s="60" t="s">
        <v>134</v>
      </c>
    </row>
    <row r="4" spans="2:12" x14ac:dyDescent="0.3">
      <c r="B4" s="39" t="s">
        <v>86</v>
      </c>
      <c r="C4" s="38"/>
      <c r="D4" s="20"/>
      <c r="E4" s="48"/>
      <c r="F4" s="48"/>
      <c r="G4" s="55">
        <v>42919</v>
      </c>
      <c r="H4" s="57">
        <v>5.8</v>
      </c>
      <c r="I4" s="56" t="s">
        <v>11</v>
      </c>
      <c r="J4" s="56" t="s">
        <v>133</v>
      </c>
    </row>
    <row r="5" spans="2:12" x14ac:dyDescent="0.3">
      <c r="B5" s="24" t="s">
        <v>85</v>
      </c>
      <c r="C5" s="32"/>
      <c r="D5" s="20"/>
      <c r="E5" s="48"/>
      <c r="F5" s="48"/>
      <c r="G5" s="55">
        <v>42919</v>
      </c>
      <c r="H5" s="57">
        <v>61.35</v>
      </c>
      <c r="I5" s="56" t="s">
        <v>11</v>
      </c>
      <c r="J5" s="56" t="s">
        <v>132</v>
      </c>
    </row>
    <row r="6" spans="2:12" x14ac:dyDescent="0.3">
      <c r="B6" s="24" t="s">
        <v>84</v>
      </c>
      <c r="C6" s="32"/>
      <c r="D6" s="20"/>
      <c r="E6" s="48"/>
      <c r="F6" s="48"/>
      <c r="G6" s="55">
        <v>42923</v>
      </c>
      <c r="H6" s="57">
        <v>345</v>
      </c>
      <c r="I6" s="56" t="s">
        <v>11</v>
      </c>
      <c r="J6" s="56" t="s">
        <v>131</v>
      </c>
    </row>
    <row r="7" spans="2:12" x14ac:dyDescent="0.3">
      <c r="B7" s="24" t="s">
        <v>83</v>
      </c>
      <c r="C7" s="32"/>
      <c r="D7" s="20"/>
      <c r="E7" s="48"/>
      <c r="F7" s="48"/>
      <c r="G7" s="55">
        <v>42924</v>
      </c>
      <c r="H7" s="57">
        <v>135.74</v>
      </c>
      <c r="I7" s="56" t="s">
        <v>11</v>
      </c>
      <c r="J7" s="56" t="s">
        <v>130</v>
      </c>
    </row>
    <row r="8" spans="2:12" x14ac:dyDescent="0.3">
      <c r="B8" s="24" t="s">
        <v>82</v>
      </c>
      <c r="C8" s="32"/>
      <c r="D8" s="20"/>
      <c r="E8" s="48"/>
      <c r="F8" s="48"/>
      <c r="G8" s="55">
        <v>42925</v>
      </c>
      <c r="H8" s="57">
        <v>31.85</v>
      </c>
      <c r="I8" s="56" t="s">
        <v>11</v>
      </c>
      <c r="J8" s="56" t="s">
        <v>129</v>
      </c>
    </row>
    <row r="9" spans="2:12" x14ac:dyDescent="0.3">
      <c r="B9" s="24" t="s">
        <v>81</v>
      </c>
      <c r="C9" s="32"/>
      <c r="D9" s="20"/>
      <c r="E9" s="48"/>
      <c r="F9" s="48"/>
      <c r="G9" s="55">
        <v>42924</v>
      </c>
      <c r="H9" s="57">
        <v>85.4</v>
      </c>
      <c r="I9" s="56" t="s">
        <v>11</v>
      </c>
      <c r="J9" s="56" t="s">
        <v>128</v>
      </c>
    </row>
    <row r="10" spans="2:12" x14ac:dyDescent="0.3">
      <c r="B10" s="24" t="s">
        <v>80</v>
      </c>
      <c r="C10" s="32"/>
      <c r="D10" s="20"/>
      <c r="E10" s="48"/>
      <c r="F10" s="48"/>
      <c r="G10" s="55">
        <v>42924</v>
      </c>
      <c r="H10" s="57">
        <v>195</v>
      </c>
      <c r="I10" s="56" t="s">
        <v>11</v>
      </c>
      <c r="J10" s="56" t="s">
        <v>127</v>
      </c>
    </row>
    <row r="11" spans="2:12" x14ac:dyDescent="0.3">
      <c r="B11" s="24" t="s">
        <v>79</v>
      </c>
      <c r="C11" s="32"/>
      <c r="D11" s="20"/>
      <c r="E11" s="48"/>
      <c r="F11" s="48"/>
      <c r="G11" s="55">
        <v>42925</v>
      </c>
      <c r="H11" s="57">
        <f>316.91-H12</f>
        <v>242.3</v>
      </c>
      <c r="I11" s="56" t="s">
        <v>11</v>
      </c>
      <c r="J11" s="56" t="s">
        <v>126</v>
      </c>
    </row>
    <row r="12" spans="2:12" x14ac:dyDescent="0.3">
      <c r="B12" s="22" t="s">
        <v>78</v>
      </c>
      <c r="C12" s="34"/>
      <c r="D12" s="20"/>
      <c r="E12" s="48"/>
      <c r="F12" s="48"/>
      <c r="G12" s="55">
        <v>42925</v>
      </c>
      <c r="H12" s="57">
        <v>74.61</v>
      </c>
      <c r="I12" s="56" t="s">
        <v>11</v>
      </c>
      <c r="J12" s="56" t="s">
        <v>42</v>
      </c>
    </row>
    <row r="13" spans="2:12" x14ac:dyDescent="0.3">
      <c r="B13" s="37" t="s">
        <v>77</v>
      </c>
      <c r="C13" s="18" t="s">
        <v>23</v>
      </c>
      <c r="D13" s="17">
        <f>SUM(C4:C12)</f>
        <v>0</v>
      </c>
      <c r="E13" s="48">
        <v>7993.79</v>
      </c>
      <c r="F13" s="47">
        <f>+D13-E13</f>
        <v>-7993.79</v>
      </c>
      <c r="G13" s="59">
        <v>42933</v>
      </c>
      <c r="H13" s="58">
        <v>27.7</v>
      </c>
      <c r="I13" s="48" t="s">
        <v>11</v>
      </c>
      <c r="J13" s="48" t="s">
        <v>125</v>
      </c>
    </row>
    <row r="14" spans="2:12" x14ac:dyDescent="0.3">
      <c r="B14" s="36" t="s">
        <v>76</v>
      </c>
      <c r="C14" s="35"/>
      <c r="D14" s="20"/>
      <c r="E14" s="48"/>
      <c r="F14" s="48"/>
      <c r="G14" s="55">
        <v>42940</v>
      </c>
      <c r="H14" s="57">
        <v>4.8</v>
      </c>
      <c r="I14" s="56" t="s">
        <v>124</v>
      </c>
      <c r="J14" s="55" t="s">
        <v>41</v>
      </c>
    </row>
    <row r="15" spans="2:12" x14ac:dyDescent="0.3">
      <c r="B15" s="22" t="s">
        <v>75</v>
      </c>
      <c r="C15" s="34"/>
      <c r="D15" s="20"/>
      <c r="E15" s="48"/>
      <c r="F15" s="48"/>
      <c r="G15" s="55">
        <v>42940</v>
      </c>
      <c r="H15" s="57">
        <v>259</v>
      </c>
      <c r="I15" s="56" t="s">
        <v>11</v>
      </c>
      <c r="J15" s="55" t="s">
        <v>56</v>
      </c>
    </row>
    <row r="16" spans="2:12" x14ac:dyDescent="0.3">
      <c r="B16" s="30" t="s">
        <v>74</v>
      </c>
      <c r="C16" s="31"/>
      <c r="D16" s="20"/>
      <c r="E16" s="48"/>
      <c r="F16" s="48"/>
      <c r="G16" s="51">
        <v>42940</v>
      </c>
      <c r="H16" s="53">
        <v>7.2</v>
      </c>
      <c r="I16" s="52" t="s">
        <v>11</v>
      </c>
      <c r="J16" s="51"/>
    </row>
    <row r="17" spans="2:10" x14ac:dyDescent="0.3">
      <c r="B17" s="19" t="s">
        <v>73</v>
      </c>
      <c r="C17" s="18" t="s">
        <v>23</v>
      </c>
      <c r="D17" s="17">
        <f>SUM(C14:C16)</f>
        <v>0</v>
      </c>
      <c r="E17" s="48">
        <v>566</v>
      </c>
      <c r="F17" s="47">
        <f>+D17-E17</f>
        <v>-566</v>
      </c>
      <c r="G17" s="55">
        <v>42941</v>
      </c>
      <c r="H17" s="57">
        <v>293.45999999999998</v>
      </c>
      <c r="I17" s="56" t="s">
        <v>11</v>
      </c>
      <c r="J17" s="55" t="s">
        <v>123</v>
      </c>
    </row>
    <row r="18" spans="2:10" x14ac:dyDescent="0.3">
      <c r="B18" s="24" t="s">
        <v>72</v>
      </c>
      <c r="C18" s="23"/>
      <c r="D18" s="20"/>
      <c r="E18" s="48"/>
      <c r="F18" s="48"/>
      <c r="G18" s="55">
        <v>42941</v>
      </c>
      <c r="H18" s="57">
        <v>1113.8</v>
      </c>
      <c r="I18" s="56" t="s">
        <v>11</v>
      </c>
      <c r="J18" s="55" t="s">
        <v>122</v>
      </c>
    </row>
    <row r="19" spans="2:10" x14ac:dyDescent="0.3">
      <c r="B19" s="24" t="s">
        <v>58</v>
      </c>
      <c r="C19" s="23"/>
      <c r="D19" s="20"/>
      <c r="E19" s="48"/>
      <c r="F19" s="48"/>
      <c r="G19" s="55">
        <v>42937</v>
      </c>
      <c r="H19" s="57">
        <v>42.5</v>
      </c>
      <c r="I19" s="56" t="s">
        <v>121</v>
      </c>
      <c r="J19" s="55" t="s">
        <v>120</v>
      </c>
    </row>
    <row r="20" spans="2:10" x14ac:dyDescent="0.3">
      <c r="B20" s="24" t="s">
        <v>71</v>
      </c>
      <c r="C20" s="23"/>
      <c r="D20" s="20"/>
      <c r="E20" s="48"/>
      <c r="F20" s="48"/>
      <c r="G20" s="55">
        <v>42934</v>
      </c>
      <c r="H20" s="57">
        <v>133</v>
      </c>
      <c r="I20" s="56" t="s">
        <v>11</v>
      </c>
      <c r="J20" s="55" t="s">
        <v>119</v>
      </c>
    </row>
    <row r="21" spans="2:10" x14ac:dyDescent="0.3">
      <c r="B21" s="24" t="s">
        <v>70</v>
      </c>
      <c r="C21" s="23"/>
      <c r="D21" s="20"/>
      <c r="E21" s="48"/>
      <c r="F21" s="48"/>
      <c r="G21" s="55">
        <v>42947</v>
      </c>
      <c r="H21" s="57">
        <v>69.900000000000006</v>
      </c>
      <c r="I21" s="56" t="s">
        <v>11</v>
      </c>
      <c r="J21" s="55" t="s">
        <v>118</v>
      </c>
    </row>
    <row r="22" spans="2:10" x14ac:dyDescent="0.3">
      <c r="B22" s="24" t="s">
        <v>69</v>
      </c>
      <c r="C22" s="23"/>
      <c r="D22" s="20"/>
      <c r="E22" s="48"/>
      <c r="F22" s="48"/>
      <c r="G22" s="51">
        <v>42947</v>
      </c>
      <c r="H22" s="53">
        <v>11.8</v>
      </c>
      <c r="I22" s="52" t="s">
        <v>11</v>
      </c>
      <c r="J22" s="51"/>
    </row>
    <row r="23" spans="2:10" x14ac:dyDescent="0.3">
      <c r="B23" s="24" t="s">
        <v>68</v>
      </c>
      <c r="C23" s="23"/>
      <c r="D23" s="20"/>
      <c r="E23" s="48"/>
      <c r="F23" s="48"/>
      <c r="G23" s="51">
        <v>42947</v>
      </c>
      <c r="H23" s="53">
        <v>19.32</v>
      </c>
      <c r="I23" s="52" t="s">
        <v>11</v>
      </c>
      <c r="J23" s="51"/>
    </row>
    <row r="24" spans="2:10" x14ac:dyDescent="0.3">
      <c r="B24" s="24" t="s">
        <v>67</v>
      </c>
      <c r="C24" s="23"/>
      <c r="D24" s="20"/>
      <c r="E24" s="48"/>
      <c r="F24" s="48"/>
      <c r="G24" s="51">
        <v>42947</v>
      </c>
      <c r="H24" s="53">
        <v>59.4</v>
      </c>
      <c r="I24" s="52" t="s">
        <v>11</v>
      </c>
      <c r="J24" s="51"/>
    </row>
    <row r="25" spans="2:10" x14ac:dyDescent="0.3">
      <c r="B25" s="24" t="s">
        <v>66</v>
      </c>
      <c r="C25" s="23"/>
      <c r="D25" s="20"/>
      <c r="E25" s="48"/>
      <c r="F25" s="48"/>
      <c r="G25" s="55">
        <v>42947</v>
      </c>
      <c r="H25" s="57">
        <v>23.75</v>
      </c>
      <c r="I25" s="56" t="s">
        <v>117</v>
      </c>
      <c r="J25" s="55" t="s">
        <v>116</v>
      </c>
    </row>
    <row r="26" spans="2:10" x14ac:dyDescent="0.3">
      <c r="B26" s="24" t="s">
        <v>65</v>
      </c>
      <c r="C26" s="23"/>
      <c r="D26" s="20"/>
      <c r="E26" s="48"/>
      <c r="F26" s="48"/>
      <c r="G26" s="51">
        <v>42947</v>
      </c>
      <c r="H26" s="53">
        <v>-69.900000000000006</v>
      </c>
      <c r="I26" s="52" t="s">
        <v>114</v>
      </c>
      <c r="J26" s="51" t="s">
        <v>115</v>
      </c>
    </row>
    <row r="27" spans="2:10" x14ac:dyDescent="0.3">
      <c r="B27" s="24" t="s">
        <v>64</v>
      </c>
      <c r="C27" s="23">
        <f>+H21</f>
        <v>69.900000000000006</v>
      </c>
      <c r="D27" s="20"/>
      <c r="E27" s="48"/>
      <c r="F27" s="48"/>
      <c r="G27" s="51">
        <v>42947</v>
      </c>
      <c r="H27" s="53">
        <v>-64.62</v>
      </c>
      <c r="I27" s="52" t="s">
        <v>114</v>
      </c>
      <c r="J27" s="51" t="s">
        <v>113</v>
      </c>
    </row>
    <row r="28" spans="2:10" x14ac:dyDescent="0.3">
      <c r="B28" s="24" t="s">
        <v>63</v>
      </c>
      <c r="C28" s="23"/>
      <c r="D28" s="20"/>
      <c r="E28" s="48"/>
      <c r="F28" s="48"/>
      <c r="G28" s="51"/>
      <c r="H28" s="53"/>
      <c r="I28" s="52" t="s">
        <v>112</v>
      </c>
      <c r="J28" s="54">
        <v>339.7</v>
      </c>
    </row>
    <row r="29" spans="2:10" x14ac:dyDescent="0.3">
      <c r="B29" s="24" t="s">
        <v>62</v>
      </c>
      <c r="C29" s="23"/>
      <c r="D29" s="20"/>
      <c r="E29" s="48"/>
      <c r="F29" s="48"/>
      <c r="G29" s="51"/>
      <c r="H29" s="53"/>
      <c r="I29" s="52"/>
      <c r="J29" s="51"/>
    </row>
    <row r="30" spans="2:10" x14ac:dyDescent="0.3">
      <c r="B30" s="24" t="s">
        <v>61</v>
      </c>
      <c r="C30" s="23"/>
      <c r="D30" s="20"/>
      <c r="E30" s="48"/>
      <c r="F30" s="48"/>
      <c r="G30" s="51"/>
      <c r="H30" s="53"/>
      <c r="I30" s="52"/>
      <c r="J30" s="51"/>
    </row>
    <row r="31" spans="2:10" x14ac:dyDescent="0.3">
      <c r="B31" s="24" t="s">
        <v>60</v>
      </c>
      <c r="C31" s="23">
        <f>469-199</f>
        <v>270</v>
      </c>
      <c r="D31" s="20"/>
      <c r="E31" s="48"/>
      <c r="F31" s="48"/>
      <c r="G31" s="50"/>
      <c r="H31" s="49"/>
      <c r="I31" s="49"/>
    </row>
    <row r="32" spans="2:10" x14ac:dyDescent="0.3">
      <c r="B32" s="33" t="s">
        <v>59</v>
      </c>
      <c r="C32" s="28" t="s">
        <v>23</v>
      </c>
      <c r="D32" s="17">
        <f>SUM(C18:C31)</f>
        <v>339.9</v>
      </c>
      <c r="E32" s="48">
        <v>2093</v>
      </c>
      <c r="F32" s="47">
        <f>+D32-E32</f>
        <v>-1753.1</v>
      </c>
      <c r="G32" s="50"/>
      <c r="H32" s="49"/>
      <c r="I32" s="49"/>
    </row>
    <row r="33" spans="2:9" x14ac:dyDescent="0.3">
      <c r="B33" s="24" t="s">
        <v>111</v>
      </c>
      <c r="C33" s="32"/>
      <c r="D33" s="20"/>
      <c r="E33" s="48"/>
      <c r="F33" s="48"/>
      <c r="G33" s="50"/>
      <c r="H33" s="49"/>
      <c r="I33" s="49"/>
    </row>
    <row r="34" spans="2:9" x14ac:dyDescent="0.3">
      <c r="B34" s="19" t="s">
        <v>57</v>
      </c>
      <c r="C34" s="18" t="s">
        <v>23</v>
      </c>
      <c r="D34" s="17">
        <f>SUM(C33:C33)</f>
        <v>0</v>
      </c>
      <c r="E34" s="48">
        <v>1700</v>
      </c>
      <c r="F34" s="47">
        <f>+D34-E34</f>
        <v>-1700</v>
      </c>
      <c r="G34" s="50"/>
      <c r="H34" s="49"/>
      <c r="I34" s="49"/>
    </row>
    <row r="35" spans="2:9" x14ac:dyDescent="0.3">
      <c r="B35" s="30" t="s">
        <v>56</v>
      </c>
      <c r="C35" s="31">
        <f>+H15</f>
        <v>259</v>
      </c>
      <c r="D35" s="20"/>
      <c r="E35" s="48"/>
      <c r="F35" s="48"/>
      <c r="G35" s="50"/>
      <c r="H35" s="49"/>
      <c r="I35" s="49"/>
    </row>
    <row r="36" spans="2:9" x14ac:dyDescent="0.3">
      <c r="B36" s="30" t="s">
        <v>110</v>
      </c>
      <c r="C36" s="31"/>
      <c r="D36" s="20"/>
      <c r="E36" s="48"/>
      <c r="F36" s="48"/>
      <c r="G36" s="50"/>
      <c r="H36" s="49"/>
      <c r="I36" s="49"/>
    </row>
    <row r="37" spans="2:9" x14ac:dyDescent="0.3">
      <c r="B37" s="19" t="s">
        <v>54</v>
      </c>
      <c r="C37" s="28" t="s">
        <v>23</v>
      </c>
      <c r="D37" s="17">
        <f>SUM(C35:C35)</f>
        <v>259</v>
      </c>
      <c r="E37" s="48">
        <v>320</v>
      </c>
      <c r="F37" s="47">
        <f>+D37-E37</f>
        <v>-61</v>
      </c>
      <c r="G37" s="50"/>
      <c r="H37" s="49"/>
      <c r="I37" s="49"/>
    </row>
    <row r="38" spans="2:9" x14ac:dyDescent="0.3">
      <c r="B38" s="24" t="s">
        <v>53</v>
      </c>
      <c r="C38" s="23"/>
      <c r="D38" s="20"/>
      <c r="E38" s="48"/>
      <c r="F38" s="48"/>
      <c r="G38" s="50"/>
      <c r="H38" s="49"/>
      <c r="I38" s="49"/>
    </row>
    <row r="39" spans="2:9" x14ac:dyDescent="0.3">
      <c r="B39" s="22" t="s">
        <v>52</v>
      </c>
      <c r="C39" s="23"/>
      <c r="D39" s="20"/>
      <c r="E39" s="48"/>
      <c r="F39" s="48"/>
      <c r="G39" s="50"/>
      <c r="H39" s="49"/>
      <c r="I39" s="49"/>
    </row>
    <row r="40" spans="2:9" x14ac:dyDescent="0.3">
      <c r="B40" s="19" t="s">
        <v>51</v>
      </c>
      <c r="C40" s="18" t="s">
        <v>23</v>
      </c>
      <c r="D40" s="17">
        <f>SUM(C38:C39)</f>
        <v>0</v>
      </c>
      <c r="E40" s="48">
        <v>100</v>
      </c>
      <c r="F40" s="47">
        <f>+D40-E40</f>
        <v>-100</v>
      </c>
      <c r="G40" s="50"/>
      <c r="H40" s="49"/>
      <c r="I40" s="49"/>
    </row>
    <row r="41" spans="2:9" x14ac:dyDescent="0.3">
      <c r="B41" s="27" t="s">
        <v>109</v>
      </c>
      <c r="C41" s="23"/>
      <c r="D41" s="20"/>
      <c r="E41" s="48"/>
      <c r="F41" s="48"/>
      <c r="G41" s="50"/>
      <c r="H41" s="49"/>
      <c r="I41" s="49"/>
    </row>
    <row r="42" spans="2:9" x14ac:dyDescent="0.3">
      <c r="B42" s="24" t="s">
        <v>49</v>
      </c>
      <c r="C42" s="23"/>
      <c r="D42" s="20"/>
      <c r="E42" s="48"/>
      <c r="F42" s="48"/>
      <c r="G42" s="1"/>
    </row>
    <row r="43" spans="2:9" x14ac:dyDescent="0.3">
      <c r="B43" s="24" t="s">
        <v>108</v>
      </c>
      <c r="C43" s="23"/>
      <c r="D43" s="20"/>
      <c r="E43" s="48"/>
      <c r="F43" s="48"/>
      <c r="G43" s="1"/>
    </row>
    <row r="44" spans="2:9" x14ac:dyDescent="0.3">
      <c r="B44" s="24" t="s">
        <v>47</v>
      </c>
      <c r="C44" s="23"/>
      <c r="D44" s="20"/>
      <c r="E44" s="48"/>
      <c r="F44" s="48"/>
      <c r="G44" s="1"/>
    </row>
    <row r="45" spans="2:9" x14ac:dyDescent="0.3">
      <c r="B45" s="19" t="s">
        <v>46</v>
      </c>
      <c r="C45" s="18" t="s">
        <v>23</v>
      </c>
      <c r="D45" s="17">
        <f>SUM(C41:C44)</f>
        <v>0</v>
      </c>
      <c r="E45" s="48">
        <v>4264</v>
      </c>
      <c r="F45" s="47">
        <f>+D45-E45</f>
        <v>-4264</v>
      </c>
      <c r="G45" s="1"/>
    </row>
    <row r="46" spans="2:9" x14ac:dyDescent="0.3">
      <c r="B46" s="24" t="s">
        <v>45</v>
      </c>
      <c r="C46" s="23"/>
      <c r="D46" s="20"/>
      <c r="E46" s="48"/>
      <c r="F46" s="48"/>
      <c r="G46" s="1"/>
    </row>
    <row r="47" spans="2:9" x14ac:dyDescent="0.3">
      <c r="B47" s="24" t="s">
        <v>107</v>
      </c>
      <c r="C47" s="23"/>
      <c r="D47" s="20"/>
      <c r="E47" s="48"/>
      <c r="F47" s="48"/>
      <c r="G47" s="1"/>
    </row>
    <row r="48" spans="2:9" x14ac:dyDescent="0.3">
      <c r="B48" s="24" t="s">
        <v>106</v>
      </c>
      <c r="C48" s="23">
        <f>+H5+H6+H9+H10+H11+H8+H13+H17+H20+H25+H27</f>
        <v>1374.19</v>
      </c>
      <c r="D48" s="20"/>
      <c r="E48" s="48"/>
      <c r="F48" s="48"/>
      <c r="G48" s="1"/>
    </row>
    <row r="49" spans="2:7" x14ac:dyDescent="0.3">
      <c r="B49" s="24" t="s">
        <v>42</v>
      </c>
      <c r="C49" s="23">
        <f>+H12</f>
        <v>74.61</v>
      </c>
      <c r="D49" s="20"/>
      <c r="E49" s="48"/>
      <c r="F49" s="48"/>
      <c r="G49" s="1"/>
    </row>
    <row r="50" spans="2:7" x14ac:dyDescent="0.3">
      <c r="B50" s="24" t="s">
        <v>41</v>
      </c>
      <c r="C50" s="23">
        <f>+H18+H14-674</f>
        <v>444.59999999999991</v>
      </c>
      <c r="D50" s="20"/>
      <c r="E50" s="48"/>
      <c r="F50" s="48"/>
      <c r="G50" s="1"/>
    </row>
    <row r="51" spans="2:7" x14ac:dyDescent="0.3">
      <c r="B51" s="24" t="s">
        <v>40</v>
      </c>
      <c r="C51" s="23"/>
      <c r="D51" s="20"/>
      <c r="E51" s="48"/>
      <c r="F51" s="48"/>
      <c r="G51" s="1"/>
    </row>
    <row r="52" spans="2:7" x14ac:dyDescent="0.3">
      <c r="B52" s="25" t="s">
        <v>105</v>
      </c>
      <c r="C52" s="26">
        <f>+H7</f>
        <v>135.74</v>
      </c>
      <c r="D52" s="20"/>
      <c r="E52" s="48"/>
      <c r="F52" s="48"/>
      <c r="G52" s="1"/>
    </row>
    <row r="53" spans="2:7" x14ac:dyDescent="0.3">
      <c r="B53" s="25" t="s">
        <v>39</v>
      </c>
      <c r="C53" s="26"/>
      <c r="D53" s="20"/>
      <c r="E53" s="48"/>
      <c r="F53" s="48"/>
      <c r="G53" s="1"/>
    </row>
    <row r="54" spans="2:7" x14ac:dyDescent="0.3">
      <c r="B54" s="25" t="s">
        <v>38</v>
      </c>
      <c r="C54" s="26"/>
      <c r="D54" s="20"/>
      <c r="E54" s="48"/>
      <c r="F54" s="48"/>
      <c r="G54" s="1"/>
    </row>
    <row r="55" spans="2:7" x14ac:dyDescent="0.3">
      <c r="B55" s="25" t="s">
        <v>104</v>
      </c>
      <c r="C55" s="26">
        <f>+H3</f>
        <v>-80</v>
      </c>
      <c r="D55" s="20"/>
      <c r="E55" s="48"/>
      <c r="F55" s="48"/>
      <c r="G55" s="1"/>
    </row>
    <row r="56" spans="2:7" x14ac:dyDescent="0.3">
      <c r="B56" s="25" t="s">
        <v>103</v>
      </c>
      <c r="C56" s="26">
        <f>+H4</f>
        <v>5.8</v>
      </c>
      <c r="D56" s="20"/>
      <c r="E56" s="48"/>
      <c r="F56" s="48"/>
      <c r="G56" s="1"/>
    </row>
    <row r="57" spans="2:7" x14ac:dyDescent="0.3">
      <c r="B57" s="25" t="s">
        <v>102</v>
      </c>
      <c r="C57" s="26"/>
      <c r="D57" s="20"/>
      <c r="E57" s="48"/>
      <c r="F57" s="48"/>
      <c r="G57" s="1"/>
    </row>
    <row r="58" spans="2:7" x14ac:dyDescent="0.3">
      <c r="B58" s="25" t="s">
        <v>101</v>
      </c>
      <c r="C58" s="26"/>
      <c r="D58" s="20"/>
      <c r="E58" s="48"/>
      <c r="F58" s="48"/>
      <c r="G58" s="1"/>
    </row>
    <row r="59" spans="2:7" x14ac:dyDescent="0.3">
      <c r="B59" s="25" t="s">
        <v>100</v>
      </c>
      <c r="C59" s="26">
        <f>+H19</f>
        <v>42.5</v>
      </c>
      <c r="D59" s="20"/>
      <c r="E59" s="48"/>
      <c r="F59" s="48"/>
      <c r="G59" s="1"/>
    </row>
    <row r="60" spans="2:7" x14ac:dyDescent="0.3">
      <c r="B60" s="19" t="s">
        <v>36</v>
      </c>
      <c r="C60" s="18" t="s">
        <v>23</v>
      </c>
      <c r="D60" s="17">
        <f>SUM(C46:C59)</f>
        <v>1997.4399999999998</v>
      </c>
      <c r="E60" s="48">
        <v>7300</v>
      </c>
      <c r="F60" s="47">
        <f>+D60-E60</f>
        <v>-5302.56</v>
      </c>
      <c r="G60" s="1"/>
    </row>
    <row r="61" spans="2:7" x14ac:dyDescent="0.3">
      <c r="B61" s="24" t="s">
        <v>35</v>
      </c>
      <c r="C61" s="23"/>
      <c r="D61" s="20"/>
      <c r="E61" s="48"/>
      <c r="F61" s="48"/>
      <c r="G61" s="1"/>
    </row>
    <row r="62" spans="2:7" x14ac:dyDescent="0.3">
      <c r="B62" s="25" t="s">
        <v>99</v>
      </c>
      <c r="C62" s="23"/>
      <c r="D62" s="20"/>
      <c r="E62" s="48"/>
      <c r="F62" s="48"/>
      <c r="G62" s="1"/>
    </row>
    <row r="63" spans="2:7" x14ac:dyDescent="0.3">
      <c r="B63" s="25" t="s">
        <v>98</v>
      </c>
      <c r="C63" s="23"/>
      <c r="D63" s="20"/>
      <c r="E63" s="48"/>
      <c r="F63" s="48"/>
      <c r="G63" s="1"/>
    </row>
    <row r="64" spans="2:7" x14ac:dyDescent="0.3">
      <c r="B64" s="25" t="s">
        <v>32</v>
      </c>
      <c r="C64" s="23"/>
      <c r="D64" s="20"/>
      <c r="E64" s="48"/>
      <c r="F64" s="48"/>
      <c r="G64" s="1"/>
    </row>
    <row r="65" spans="2:9" x14ac:dyDescent="0.3">
      <c r="B65" s="19" t="s">
        <v>30</v>
      </c>
      <c r="C65" s="18" t="s">
        <v>23</v>
      </c>
      <c r="D65" s="17">
        <f>SUM(C61:C64)</f>
        <v>0</v>
      </c>
      <c r="E65" s="48">
        <v>699</v>
      </c>
      <c r="F65" s="47">
        <f>+D65-E65</f>
        <v>-699</v>
      </c>
      <c r="G65" s="1"/>
    </row>
    <row r="66" spans="2:9" x14ac:dyDescent="0.3">
      <c r="B66" s="24" t="s">
        <v>97</v>
      </c>
      <c r="C66" s="23">
        <v>0</v>
      </c>
      <c r="D66" s="20"/>
      <c r="E66" s="48"/>
      <c r="F66" s="48"/>
      <c r="G66" s="1"/>
    </row>
    <row r="67" spans="2:9" x14ac:dyDescent="0.3">
      <c r="B67" s="24" t="s">
        <v>28</v>
      </c>
      <c r="C67" s="23"/>
      <c r="D67" s="20"/>
      <c r="E67" s="48"/>
      <c r="F67" s="48"/>
      <c r="G67" s="1"/>
    </row>
    <row r="68" spans="2:9" x14ac:dyDescent="0.3">
      <c r="B68" s="24" t="s">
        <v>27</v>
      </c>
      <c r="C68" s="23"/>
      <c r="D68" s="20"/>
      <c r="E68" s="48"/>
      <c r="F68" s="48"/>
      <c r="G68" s="1"/>
    </row>
    <row r="69" spans="2:9" x14ac:dyDescent="0.3">
      <c r="B69" s="24" t="s">
        <v>26</v>
      </c>
      <c r="C69" s="23"/>
      <c r="D69" s="20"/>
      <c r="E69" s="48"/>
      <c r="F69" s="48"/>
      <c r="G69" s="1"/>
    </row>
    <row r="70" spans="2:9" x14ac:dyDescent="0.3">
      <c r="B70" s="24" t="s">
        <v>96</v>
      </c>
      <c r="C70" s="23"/>
      <c r="D70" s="20"/>
      <c r="E70" s="48"/>
      <c r="F70" s="48"/>
      <c r="G70" s="1"/>
    </row>
    <row r="71" spans="2:9" x14ac:dyDescent="0.3">
      <c r="B71" s="22" t="s">
        <v>25</v>
      </c>
      <c r="C71" s="21"/>
      <c r="D71" s="20"/>
      <c r="E71" s="48"/>
      <c r="F71" s="48"/>
    </row>
    <row r="72" spans="2:9" ht="15.75" thickBot="1" x14ac:dyDescent="0.35">
      <c r="B72" s="19" t="s">
        <v>24</v>
      </c>
      <c r="C72" s="18" t="s">
        <v>23</v>
      </c>
      <c r="D72" s="17">
        <f>SUM(C66:C71)</f>
        <v>0</v>
      </c>
      <c r="E72" s="48">
        <v>500</v>
      </c>
      <c r="F72" s="47">
        <f>+D72-E72</f>
        <v>-500</v>
      </c>
    </row>
    <row r="73" spans="2:9" ht="58.5" customHeight="1" thickTop="1" thickBot="1" x14ac:dyDescent="0.35">
      <c r="B73" s="118" t="s">
        <v>22</v>
      </c>
      <c r="C73" s="119"/>
      <c r="D73" s="16">
        <f>SUM(D13:D72)</f>
        <v>2596.3399999999997</v>
      </c>
      <c r="E73" s="46">
        <f>SUM(E4:E72)</f>
        <v>25535.79</v>
      </c>
      <c r="F73" s="46"/>
    </row>
    <row r="74" spans="2:9" ht="26.25" customHeight="1" thickBot="1" x14ac:dyDescent="0.35">
      <c r="B74" s="122" t="s">
        <v>95</v>
      </c>
      <c r="C74" s="123"/>
      <c r="D74" s="45" t="e">
        <f>+'[2]COMPTE BANCAIRE'!#REF!</f>
        <v>#REF!</v>
      </c>
    </row>
    <row r="75" spans="2:9" ht="25.5" customHeight="1" thickBot="1" x14ac:dyDescent="0.35">
      <c r="B75" s="122" t="s">
        <v>94</v>
      </c>
      <c r="C75" s="123"/>
      <c r="D75" s="20"/>
    </row>
    <row r="76" spans="2:9" ht="24" customHeight="1" thickBot="1" x14ac:dyDescent="0.35">
      <c r="B76" s="124" t="s">
        <v>93</v>
      </c>
      <c r="C76" s="125"/>
      <c r="D76" s="20"/>
    </row>
    <row r="77" spans="2:9" ht="37.5" customHeight="1" thickBot="1" x14ac:dyDescent="0.35">
      <c r="B77" s="120" t="s">
        <v>92</v>
      </c>
      <c r="C77" s="121"/>
      <c r="D77" s="44" t="e">
        <f>+D74+D75+D76-D73</f>
        <v>#REF!</v>
      </c>
      <c r="G77" s="43" t="s">
        <v>91</v>
      </c>
      <c r="H77" s="42">
        <f>SUM(H1:H76)+80</f>
        <v>3108.1600000000008</v>
      </c>
    </row>
    <row r="78" spans="2:9" x14ac:dyDescent="0.3">
      <c r="H78" s="41" t="e">
        <f>SUM(D74:D76)-H77</f>
        <v>#REF!</v>
      </c>
    </row>
    <row r="79" spans="2:9" x14ac:dyDescent="0.3">
      <c r="G79" s="15" t="s">
        <v>90</v>
      </c>
      <c r="H79" s="41" t="e">
        <f>[2]SYNTHESE!C8-#REF!</f>
        <v>#REF!</v>
      </c>
      <c r="I79" s="41"/>
    </row>
  </sheetData>
  <mergeCells count="7">
    <mergeCell ref="B77:C77"/>
    <mergeCell ref="B2:D2"/>
    <mergeCell ref="C3:D3"/>
    <mergeCell ref="B73:C73"/>
    <mergeCell ref="B74:C74"/>
    <mergeCell ref="B75:C75"/>
    <mergeCell ref="B76:C7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A5"/>
  <sheetViews>
    <sheetView workbookViewId="0">
      <selection activeCell="G36" sqref="G36"/>
    </sheetView>
  </sheetViews>
  <sheetFormatPr baseColWidth="10" defaultColWidth="11.42578125" defaultRowHeight="15" x14ac:dyDescent="0.3"/>
  <sheetData>
    <row r="2" spans="1:1" x14ac:dyDescent="0.3">
      <c r="A2" t="s">
        <v>7</v>
      </c>
    </row>
    <row r="3" spans="1:1" x14ac:dyDescent="0.3">
      <c r="A3" t="s">
        <v>8</v>
      </c>
    </row>
    <row r="4" spans="1:1" x14ac:dyDescent="0.3">
      <c r="A4" t="s">
        <v>9</v>
      </c>
    </row>
    <row r="5" spans="1:1" x14ac:dyDescent="0.3">
      <c r="A5" t="s">
        <v>10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1C16BC69-B883-4C58-A1D0-67DABDE62C5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</vt:i4>
      </vt:variant>
    </vt:vector>
  </HeadingPairs>
  <TitlesOfParts>
    <vt:vector size="11" baseType="lpstr">
      <vt:lpstr>SYNTHESE</vt:lpstr>
      <vt:lpstr>COMPTE BANCAIRE</vt:lpstr>
      <vt:lpstr>BUDGET</vt:lpstr>
      <vt:lpstr>GEO</vt:lpstr>
      <vt:lpstr>MEL</vt:lpstr>
      <vt:lpstr>M &amp; G</vt:lpstr>
      <vt:lpstr>TRA</vt:lpstr>
      <vt:lpstr>COUT PREVISIONNEL TRAVAUX</vt:lpstr>
      <vt:lpstr>COUT REEL TRAVAUX</vt:lpstr>
      <vt:lpstr>TABLE</vt:lpstr>
      <vt:lpstr>Types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/>
  <cp:lastModifiedBy>Melanie DOS SANTOS</cp:lastModifiedBy>
  <dcterms:created xsi:type="dcterms:W3CDTF">2017-05-04T09:32:52Z</dcterms:created>
  <dcterms:modified xsi:type="dcterms:W3CDTF">2017-09-22T13:00:14Z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TC037835259991</vt:lpwstr>
  </property>
</Properties>
</file>