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jdoub.kassous\Desktop\"/>
    </mc:Choice>
  </mc:AlternateContent>
  <bookViews>
    <workbookView xWindow="0" yWindow="0" windowWidth="20160" windowHeight="9048"/>
  </bookViews>
  <sheets>
    <sheet name="BASE CALCUL" sheetId="1" r:id="rId1"/>
    <sheet name="MAGELLAN INJECTION" sheetId="2" r:id="rId2"/>
    <sheet name="PAT - LINEARISATION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E5" i="1"/>
  <c r="Y83" i="1" l="1"/>
  <c r="X83" i="1"/>
  <c r="AB81" i="1"/>
  <c r="T66" i="1"/>
  <c r="X52" i="1"/>
  <c r="T52" i="1"/>
  <c r="AA50" i="1"/>
  <c r="T38" i="1"/>
  <c r="AB22" i="1"/>
  <c r="AA22" i="1"/>
  <c r="V26" i="1" s="1"/>
  <c r="J20" i="1"/>
  <c r="U81" i="1" s="1"/>
  <c r="U83" i="1" s="1"/>
  <c r="I20" i="1"/>
  <c r="E20" i="1"/>
  <c r="L18" i="1"/>
  <c r="M18" i="1" s="1"/>
  <c r="G18" i="1"/>
  <c r="M17" i="1"/>
  <c r="G17" i="1"/>
  <c r="L16" i="1"/>
  <c r="M16" i="1" s="1"/>
  <c r="J16" i="1"/>
  <c r="M15" i="1"/>
  <c r="G15" i="1"/>
  <c r="M13" i="1"/>
  <c r="G13" i="1"/>
  <c r="I11" i="1"/>
  <c r="AA8" i="1"/>
  <c r="E7" i="1"/>
  <c r="D13" i="1" s="1"/>
  <c r="M20" i="1" l="1"/>
  <c r="V22" i="1" s="1"/>
  <c r="L20" i="1"/>
  <c r="V82" i="1" s="1"/>
  <c r="D20" i="1"/>
  <c r="F16" i="1"/>
  <c r="D23" i="1"/>
  <c r="V37" i="1"/>
  <c r="V23" i="1"/>
  <c r="V9" i="1" l="1"/>
  <c r="V51" i="1"/>
  <c r="G34" i="1"/>
  <c r="V65" i="1"/>
  <c r="V8" i="1"/>
  <c r="V50" i="1"/>
  <c r="F20" i="1"/>
  <c r="G16" i="1"/>
  <c r="G20" i="1" s="1"/>
  <c r="V24" i="1"/>
  <c r="V52" i="1" l="1"/>
  <c r="V10" i="1"/>
  <c r="Y50" i="1"/>
  <c r="V36" i="1"/>
  <c r="V38" i="1" s="1"/>
  <c r="Y64" i="1"/>
  <c r="Y66" i="1" s="1"/>
  <c r="G21" i="1"/>
  <c r="G23" i="1"/>
  <c r="Y8" i="1"/>
  <c r="D27" i="1"/>
  <c r="X36" i="1"/>
  <c r="U64" i="1"/>
  <c r="U66" i="1" s="1"/>
  <c r="U22" i="1"/>
  <c r="U24" i="1" s="1"/>
  <c r="AE24" i="1" s="1"/>
  <c r="AE25" i="1" s="1"/>
  <c r="U50" i="1"/>
  <c r="U52" i="1" s="1"/>
  <c r="U8" i="1"/>
  <c r="U10" i="1" s="1"/>
  <c r="U36" i="1"/>
  <c r="U38" i="1" s="1"/>
  <c r="AB8" i="1" l="1"/>
  <c r="V12" i="1" s="1"/>
  <c r="Y10" i="1"/>
  <c r="AE10" i="1" s="1"/>
  <c r="AE11" i="1" s="1"/>
  <c r="V64" i="1"/>
  <c r="V66" i="1" s="1"/>
  <c r="V81" i="1"/>
  <c r="V83" i="1" s="1"/>
  <c r="T81" i="1"/>
  <c r="E33" i="1" s="1"/>
  <c r="X64" i="1"/>
  <c r="X38" i="1"/>
  <c r="AA36" i="1"/>
  <c r="Y36" i="1"/>
  <c r="Y38" i="1" s="1"/>
  <c r="C28" i="1"/>
  <c r="F33" i="1"/>
  <c r="F35" i="1" s="1"/>
  <c r="J33" i="1"/>
  <c r="J35" i="1" s="1"/>
  <c r="I33" i="1"/>
  <c r="Y52" i="1"/>
  <c r="AE52" i="1" s="1"/>
  <c r="AE53" i="1" s="1"/>
  <c r="AB50" i="1"/>
  <c r="V54" i="1" s="1"/>
  <c r="G33" i="1" l="1"/>
  <c r="G35" i="1" s="1"/>
  <c r="AE38" i="1"/>
  <c r="AE39" i="1" s="1"/>
  <c r="AB36" i="1"/>
  <c r="V40" i="1" s="1"/>
  <c r="E35" i="1"/>
  <c r="L34" i="1"/>
  <c r="AA64" i="1"/>
  <c r="X66" i="1"/>
  <c r="AE66" i="1" s="1"/>
  <c r="AE67" i="1" s="1"/>
  <c r="AB64" i="1"/>
  <c r="AA81" i="1"/>
  <c r="V85" i="1" s="1"/>
  <c r="T83" i="1"/>
  <c r="AE83" i="1" s="1"/>
  <c r="AE84" i="1" s="1"/>
  <c r="M34" i="1"/>
  <c r="M39" i="1" s="1"/>
  <c r="I35" i="1"/>
  <c r="D33" i="1" l="1"/>
  <c r="V68" i="1"/>
  <c r="M37" i="1"/>
  <c r="E37" i="1"/>
  <c r="D35" i="1"/>
</calcChain>
</file>

<file path=xl/sharedStrings.xml><?xml version="1.0" encoding="utf-8"?>
<sst xmlns="http://schemas.openxmlformats.org/spreadsheetml/2006/main" count="1227" uniqueCount="861">
  <si>
    <t>CHANTIER :</t>
  </si>
  <si>
    <t xml:space="preserve"> 31/03/2017</t>
  </si>
  <si>
    <t>CAS : I</t>
  </si>
  <si>
    <t>Previsions:</t>
  </si>
  <si>
    <t>vues au</t>
  </si>
  <si>
    <t xml:space="preserve">CA Q/P &lt; Seuil IAS et Res. à Fin Affaire Brut &lt; 0 (chantier en Perte à Terminaison) </t>
  </si>
  <si>
    <t>CA total Contrat</t>
  </si>
  <si>
    <t>%SEP:</t>
  </si>
  <si>
    <t>% SEP interne:</t>
  </si>
  <si>
    <t>En Cours Positif</t>
  </si>
  <si>
    <t>Arrete</t>
  </si>
  <si>
    <t>En Cours Négatif (PAT)</t>
  </si>
  <si>
    <t>Ecritures Bilan</t>
  </si>
  <si>
    <t>CONTRÔLE</t>
  </si>
  <si>
    <t>RA</t>
  </si>
  <si>
    <t>RAA</t>
  </si>
  <si>
    <t>Bilan</t>
  </si>
  <si>
    <t>IASC</t>
  </si>
  <si>
    <t>PAT</t>
  </si>
  <si>
    <t>CA total en Q/P Sté</t>
  </si>
  <si>
    <t xml:space="preserve"> hors % SEP interne pour appréciation seuil application linéarisation IAS</t>
  </si>
  <si>
    <t>Seuil IASC: CA en Q/P &gt; à:</t>
  </si>
  <si>
    <t>K. Euros</t>
  </si>
  <si>
    <t>TOTAL CHANTIER Brut</t>
  </si>
  <si>
    <t>Coûts Non Rattachables</t>
  </si>
  <si>
    <t>UC</t>
  </si>
  <si>
    <t>DA</t>
  </si>
  <si>
    <t>A Terminaison</t>
  </si>
  <si>
    <t>A date</t>
  </si>
  <si>
    <t>TOTAL CHANTIER Net</t>
  </si>
  <si>
    <t>Chantier</t>
  </si>
  <si>
    <t>CA Eco en QP</t>
  </si>
  <si>
    <t>R.Eco.Net</t>
  </si>
  <si>
    <t>Coûts Non Ratt.</t>
  </si>
  <si>
    <t>R.Eco.brut</t>
  </si>
  <si>
    <t>IMPACT BILAN - ECO:</t>
  </si>
  <si>
    <t xml:space="preserve"> </t>
  </si>
  <si>
    <t>001</t>
  </si>
  <si>
    <t xml:space="preserve">Frais siège (1,50%)  </t>
  </si>
  <si>
    <t>CAS : H</t>
  </si>
  <si>
    <t>Résultat financier (facultatif)</t>
  </si>
  <si>
    <t>CA Q/P &lt; Seuil IAS et Res. à Fin Affaire  Brut &gt; 0 (chantier bénéficiaire)</t>
  </si>
  <si>
    <t>Etudes av-p. (699604,-608,-609)</t>
  </si>
  <si>
    <t>TOTAL CHANTIER</t>
  </si>
  <si>
    <t>Avancement</t>
  </si>
  <si>
    <t>Résultat Brut Linéarisé</t>
  </si>
  <si>
    <t>= Rés. Eco.Brut à Term x % avancement</t>
  </si>
  <si>
    <t>RESULTAT DU CALCUL EN FONCTION DES PARAMETRES</t>
  </si>
  <si>
    <t xml:space="preserve">CAS : </t>
  </si>
  <si>
    <t>TOTAL</t>
  </si>
  <si>
    <t>Arrêté</t>
  </si>
  <si>
    <t>CAS : G</t>
  </si>
  <si>
    <t>FIN AFFAIRE</t>
  </si>
  <si>
    <t>Bilan (*)</t>
  </si>
  <si>
    <t>Ecritures Bilan (signe gestion*)</t>
  </si>
  <si>
    <t>CA Q/P &gt; Seuil IAS et Res. à Fin Affaire  Brut &lt; 0 (chantier en PàT) et Res. Brut à date &lt; Rés. Brut à Fin Affaire</t>
  </si>
  <si>
    <t>TOTAL Brut</t>
  </si>
  <si>
    <t>Coûts Non Rattachables à date</t>
  </si>
  <si>
    <t>TOTAL Net</t>
  </si>
  <si>
    <t>(*) + produit / - charge</t>
  </si>
  <si>
    <t>IMPACT BILAN - ECO CUMULE(*):</t>
  </si>
  <si>
    <t xml:space="preserve"> Données cumulées  à reporter dans le tableau</t>
  </si>
  <si>
    <t>IASC fin N (B)</t>
  </si>
  <si>
    <t>(*) impact sur résultat cumulé (déduire extourne PAT et IASC N-1 pour obtenir l'impact exercice)</t>
  </si>
  <si>
    <t xml:space="preserve"> PRB_FISCAL_200x pour ce chantier dans le cadre</t>
  </si>
  <si>
    <t>de la prévision RNAI de l'entité</t>
  </si>
  <si>
    <t>Dotation PAT</t>
  </si>
  <si>
    <t>CAS : F</t>
  </si>
  <si>
    <t>CA Q/P &gt; Seuil IAS et Res. à Fin Affaire  Brut &lt; 0 (chantier en PàT) et Res. Brut à date &lt; Rés. Brut Linéarisé</t>
  </si>
  <si>
    <t>CAS : E</t>
  </si>
  <si>
    <t>CA Q/P &gt; Seuil IAS et Res. à Fin Affaire  Brut &lt; 0 (chantier en PàT) et Res. Brut à date&gt; Rés. Brut Linéarisé</t>
  </si>
  <si>
    <t>CAS : D</t>
  </si>
  <si>
    <t>CA Q/P &gt; Seuil IAS et Res. à Fin Affaire  Brut &gt; 0 (chantier bénéficiaire)</t>
  </si>
  <si>
    <t>INTERFACE TBA AU 30/09/2017</t>
  </si>
  <si>
    <t>Critères de sélection</t>
  </si>
  <si>
    <t>Société                 :</t>
  </si>
  <si>
    <t>10328</t>
  </si>
  <si>
    <t>UC                       :</t>
  </si>
  <si>
    <t>Périmètre UC :               :</t>
  </si>
  <si>
    <t>Toutes UC</t>
  </si>
  <si>
    <t>Groupe UC           :</t>
  </si>
  <si>
    <t>Période                :</t>
  </si>
  <si>
    <t>201709</t>
  </si>
  <si>
    <t>Groupe NA           :</t>
  </si>
  <si>
    <t>GTOTTB1</t>
  </si>
  <si>
    <t>Groupe NA SI/SA  :</t>
  </si>
  <si>
    <t>GTOTTB2</t>
  </si>
  <si>
    <t>Fichier                  :</t>
  </si>
  <si>
    <t>Détail                    :</t>
  </si>
  <si>
    <t>Non</t>
  </si>
  <si>
    <t>ZTBAETA</t>
  </si>
  <si>
    <t>FIN02A;srvmagapp02;1852;150;FRA</t>
  </si>
  <si>
    <t>KASSOUS Mejdoub</t>
  </si>
  <si>
    <t>Libellé DA</t>
  </si>
  <si>
    <t>S.I</t>
  </si>
  <si>
    <t>Marge Nette</t>
  </si>
  <si>
    <t>Ecart SI/SA</t>
  </si>
  <si>
    <t>Société :</t>
  </si>
  <si>
    <t>BOURDARIOS</t>
  </si>
  <si>
    <t>0510014</t>
  </si>
  <si>
    <t>0510014051</t>
  </si>
  <si>
    <t>COMPLEXE AQUATIQUE MONTAUBAN</t>
  </si>
  <si>
    <t>0510014052</t>
  </si>
  <si>
    <t>DIRECTION TRAVAUX NEGRE</t>
  </si>
  <si>
    <t>0510014064</t>
  </si>
  <si>
    <t>PRV CLIENTS DTX NEGRE</t>
  </si>
  <si>
    <t>0510014066</t>
  </si>
  <si>
    <t>RESTRUCT HOPITAL MONTAUBAN</t>
  </si>
  <si>
    <t>0510014071</t>
  </si>
  <si>
    <t>STATION CARBURANT LAVALETTE</t>
  </si>
  <si>
    <t>0510014074</t>
  </si>
  <si>
    <t>PTX J.BUFFON 2015</t>
  </si>
  <si>
    <t>0510014075</t>
  </si>
  <si>
    <t>PTX A. CLEMENT 2015</t>
  </si>
  <si>
    <t>0510014076</t>
  </si>
  <si>
    <t>CEA GRAMAT BEEC</t>
  </si>
  <si>
    <t>0510014077</t>
  </si>
  <si>
    <t>BMC CH MONTAUBAN</t>
  </si>
  <si>
    <t>0510014078</t>
  </si>
  <si>
    <t>17 RGP QU DOUMERC MONTAUBAN</t>
  </si>
  <si>
    <t>0510014079</t>
  </si>
  <si>
    <t>PTX R GRACIA</t>
  </si>
  <si>
    <t>0510014080</t>
  </si>
  <si>
    <t>PTX L.DANCET 2016</t>
  </si>
  <si>
    <t>0510014082</t>
  </si>
  <si>
    <t>FIGEAC LEGTA LA VINADIE</t>
  </si>
  <si>
    <t>0510014083</t>
  </si>
  <si>
    <t>LIOT POMMEVIC</t>
  </si>
  <si>
    <t>0510014084</t>
  </si>
  <si>
    <t>ST EDWARD 23 LGTS+ LOCAL CIAL</t>
  </si>
  <si>
    <t>0510014085</t>
  </si>
  <si>
    <t>PTX 2017 R.LAJOUS</t>
  </si>
  <si>
    <t>0510014086</t>
  </si>
  <si>
    <t>PTX L.DANCET 2017</t>
  </si>
  <si>
    <t>0510015</t>
  </si>
  <si>
    <t>0510015140</t>
  </si>
  <si>
    <t>DTX ASSISTANCE CCZ</t>
  </si>
  <si>
    <t>0510015156</t>
  </si>
  <si>
    <t xml:space="preserve"> PLOMBERIE</t>
  </si>
  <si>
    <t>0510015180</t>
  </si>
  <si>
    <t>FRANCE TELECOM</t>
  </si>
  <si>
    <t>0510015234</t>
  </si>
  <si>
    <t>RTE DIVERS SITES</t>
  </si>
  <si>
    <t>0510015268</t>
  </si>
  <si>
    <t>DESAMIANTAGE PPP MIRAIL</t>
  </si>
  <si>
    <t>0510015269</t>
  </si>
  <si>
    <t>PRV CLIENTS DTX ASSISTANCE</t>
  </si>
  <si>
    <t>0510015279</t>
  </si>
  <si>
    <t>CH BAGNERES DE BIGORRE</t>
  </si>
  <si>
    <t>0510015281</t>
  </si>
  <si>
    <t>ERDF SAINT ALBAN</t>
  </si>
  <si>
    <t>0510015298</t>
  </si>
  <si>
    <t>RESIDENCE ORIGAMI</t>
  </si>
  <si>
    <t>0510015315</t>
  </si>
  <si>
    <t>ORANGE JAURES</t>
  </si>
  <si>
    <t>0510015316</t>
  </si>
  <si>
    <t>SCAPRIM 2015 VILLAS (7)</t>
  </si>
  <si>
    <t>0510015317</t>
  </si>
  <si>
    <t>PARC DU MILLENAIRE AFUL</t>
  </si>
  <si>
    <t>0510015319</t>
  </si>
  <si>
    <t>RESIDENCE ANDRE DASTE</t>
  </si>
  <si>
    <t>0510015320</t>
  </si>
  <si>
    <t>HDR LOCAUX DCRE DSI</t>
  </si>
  <si>
    <t>0510015321</t>
  </si>
  <si>
    <t>DIVERS PHILIPPON 2016</t>
  </si>
  <si>
    <t>0510015322</t>
  </si>
  <si>
    <t>REGION 2016 ASSISTANCE</t>
  </si>
  <si>
    <t>0510015323</t>
  </si>
  <si>
    <t>LAFAYETTE MARSEILLE</t>
  </si>
  <si>
    <t>0510015324</t>
  </si>
  <si>
    <t>DGA TA BALMA BAT 11</t>
  </si>
  <si>
    <t>0510015325</t>
  </si>
  <si>
    <t>ORANGE GRAMONT</t>
  </si>
  <si>
    <t>0510015326</t>
  </si>
  <si>
    <t>LAFAYETTE PAU BOSQUET</t>
  </si>
  <si>
    <t>0510015327</t>
  </si>
  <si>
    <t>BUREAUX SPIP 31</t>
  </si>
  <si>
    <t>0510015328</t>
  </si>
  <si>
    <t>MAISON FEDOU RUE VALADE</t>
  </si>
  <si>
    <t>0510015329</t>
  </si>
  <si>
    <t>BALCONS RESIDENCE  DASTE</t>
  </si>
  <si>
    <t>0510015330</t>
  </si>
  <si>
    <t>LAFAYETTE AGEN</t>
  </si>
  <si>
    <t>0510015331</t>
  </si>
  <si>
    <t>CAYLUS SANITAIRES COLLECTIFS</t>
  </si>
  <si>
    <t>0510015332</t>
  </si>
  <si>
    <t>75 LOGEMENTS COLOMIERS</t>
  </si>
  <si>
    <t>0510015333</t>
  </si>
  <si>
    <t>LAFAYETTE DAX</t>
  </si>
  <si>
    <t>0510015334</t>
  </si>
  <si>
    <t>ECOLE PRESENTATION MARIE</t>
  </si>
  <si>
    <t>0510015335</t>
  </si>
  <si>
    <t>SCAPRIM CITE GRANDVAL</t>
  </si>
  <si>
    <t>0510015336</t>
  </si>
  <si>
    <t>PRISON MURET-SEYSSES</t>
  </si>
  <si>
    <t>0510015337</t>
  </si>
  <si>
    <t>DIVERS N.GUIRAUD</t>
  </si>
  <si>
    <t>0510015338</t>
  </si>
  <si>
    <t>ORANGE 2017</t>
  </si>
  <si>
    <t>0510015339</t>
  </si>
  <si>
    <t>ROZES DE BROUSSE TOULOUSE</t>
  </si>
  <si>
    <t>0510015340</t>
  </si>
  <si>
    <t>CHARPENTE RENE CASSIN</t>
  </si>
  <si>
    <t>0510015341</t>
  </si>
  <si>
    <t>ECOLE MOULIN A VENT</t>
  </si>
  <si>
    <t>0510017</t>
  </si>
  <si>
    <t>0510017024</t>
  </si>
  <si>
    <t>DIRECTION TRAVAUX OF1</t>
  </si>
  <si>
    <t>0510017032</t>
  </si>
  <si>
    <t>PRV CLIENTS DTX TOULOUSE</t>
  </si>
  <si>
    <t>0510017033</t>
  </si>
  <si>
    <t>CARREFOUR PORTET</t>
  </si>
  <si>
    <t>0510018</t>
  </si>
  <si>
    <t>0510018010</t>
  </si>
  <si>
    <t>CNES ACCORD CADRE</t>
  </si>
  <si>
    <t>0510018013</t>
  </si>
  <si>
    <t>TAMBOURET NAILLOUX</t>
  </si>
  <si>
    <t>0510018046</t>
  </si>
  <si>
    <t>ENAC MULTI MARCHE</t>
  </si>
  <si>
    <t>0510018089</t>
  </si>
  <si>
    <t>QUARTIER PRADERE RESTAURATION</t>
  </si>
  <si>
    <t>0510018091</t>
  </si>
  <si>
    <t>DIRECTION TRAVAUX OF2</t>
  </si>
  <si>
    <t>0510018121</t>
  </si>
  <si>
    <t>CHATEAU LA SOULE</t>
  </si>
  <si>
    <t>0510018129</t>
  </si>
  <si>
    <t>COLOMBETTE</t>
  </si>
  <si>
    <t>0510018132</t>
  </si>
  <si>
    <t>POSTE TREBES</t>
  </si>
  <si>
    <t>0510018134</t>
  </si>
  <si>
    <t>POSTE PRADES</t>
  </si>
  <si>
    <t>0510018136</t>
  </si>
  <si>
    <t>POSTE L ISLE JOURDAIN</t>
  </si>
  <si>
    <t>0510018143</t>
  </si>
  <si>
    <t>CLINIQUE AUFRERY</t>
  </si>
  <si>
    <t>0510018144</t>
  </si>
  <si>
    <t>PRV CLIENTS DTX TVX &amp; ENT</t>
  </si>
  <si>
    <t>0510018145</t>
  </si>
  <si>
    <t>SCHAPI</t>
  </si>
  <si>
    <t>0510018146</t>
  </si>
  <si>
    <t>POSTE ST AFFRIQUE</t>
  </si>
  <si>
    <t>0510018149</t>
  </si>
  <si>
    <t>SIEGE SOCIAL DE TISSEO EPIC</t>
  </si>
  <si>
    <t>0510018150</t>
  </si>
  <si>
    <t>0510018155</t>
  </si>
  <si>
    <t>FERMAT TRX PRELIMINAIRE</t>
  </si>
  <si>
    <t>0510018156</t>
  </si>
  <si>
    <t>POLE EMPLOI</t>
  </si>
  <si>
    <t>0510018157</t>
  </si>
  <si>
    <t>KIABI</t>
  </si>
  <si>
    <t>0510018158</t>
  </si>
  <si>
    <t>ENAC VEDRINES 2014</t>
  </si>
  <si>
    <t>0510018159</t>
  </si>
  <si>
    <t>AUBUISSON</t>
  </si>
  <si>
    <t>0510018162</t>
  </si>
  <si>
    <t>EFS - CUC - TRX ADAPTATION</t>
  </si>
  <si>
    <t>0510018163</t>
  </si>
  <si>
    <t>BIOMASSE MONTGAILHARD</t>
  </si>
  <si>
    <t>0510018164</t>
  </si>
  <si>
    <t>ENAC COURSIVES</t>
  </si>
  <si>
    <t>0510018165</t>
  </si>
  <si>
    <t>LYCEE BELLEVUE LOCAUX  AGENTS</t>
  </si>
  <si>
    <t>0510018166</t>
  </si>
  <si>
    <t>UPS COQUE B</t>
  </si>
  <si>
    <t>0510018167</t>
  </si>
  <si>
    <t>CEA  TLSE + INSA + PK JAURES</t>
  </si>
  <si>
    <t>0510018168</t>
  </si>
  <si>
    <t>CIS RIEUMES</t>
  </si>
  <si>
    <t>0510018169</t>
  </si>
  <si>
    <t>SALLE POLYV.P DARDIER MIREPOIX</t>
  </si>
  <si>
    <t>0510018171</t>
  </si>
  <si>
    <t>BLANCHISSERIE CHU LARRIEU TLSE</t>
  </si>
  <si>
    <t>0510018172</t>
  </si>
  <si>
    <t>CUISINE CENTRALE LUZENAC</t>
  </si>
  <si>
    <t>0510018173</t>
  </si>
  <si>
    <t>EXTENSION EHPAD LE SANTOULIS</t>
  </si>
  <si>
    <t>0510018174</t>
  </si>
  <si>
    <t>CENTRALE RME SAVERDUN</t>
  </si>
  <si>
    <t>0510018175</t>
  </si>
  <si>
    <t>HOTEL REGION LOCAL HUISSIERS</t>
  </si>
  <si>
    <t>0510018176</t>
  </si>
  <si>
    <t>REFECTION SERRES EREA MURET</t>
  </si>
  <si>
    <t>0510018177</t>
  </si>
  <si>
    <t>LOT 2 DEMOL GO LA FERME PINOT</t>
  </si>
  <si>
    <t>0510018178</t>
  </si>
  <si>
    <t>CLINIQUE BONDIGOUX</t>
  </si>
  <si>
    <t>0510018179</t>
  </si>
  <si>
    <t>MAISON DIVISEE SJ FALGA OUSTAL</t>
  </si>
  <si>
    <t>0510018180</t>
  </si>
  <si>
    <t>TRX ADAPTATION LY HOTELIER TLS</t>
  </si>
  <si>
    <t>0510018181</t>
  </si>
  <si>
    <t>LACOURT-MOULIN DE MOURLASSE</t>
  </si>
  <si>
    <t>0510018182</t>
  </si>
  <si>
    <t>LYCEE H MATISSE A CUGNAUX</t>
  </si>
  <si>
    <t>0510018183</t>
  </si>
  <si>
    <t>SNCF MATABIAU 2017</t>
  </si>
  <si>
    <t>0510018184</t>
  </si>
  <si>
    <t>ACCESSIBILITE IUT P.SABATIER</t>
  </si>
  <si>
    <t>0510018185</t>
  </si>
  <si>
    <t>TISSEO LOCAUX SYNDICAUX</t>
  </si>
  <si>
    <t>0510018186</t>
  </si>
  <si>
    <t>CADIRAC 28 LOGTS</t>
  </si>
  <si>
    <t>0510018187</t>
  </si>
  <si>
    <t>CABINET OPHTALMOLOGIQUE PAMIER</t>
  </si>
  <si>
    <t>0510018188</t>
  </si>
  <si>
    <t>LEGTA PAMIERS</t>
  </si>
  <si>
    <t>0510018189</t>
  </si>
  <si>
    <t>CPAM FOIX</t>
  </si>
  <si>
    <t>0510018190</t>
  </si>
  <si>
    <t>CENTRALE ENERGIE HOP DUCUING</t>
  </si>
  <si>
    <t>0510018191</t>
  </si>
  <si>
    <t>INSTITUT LIMAYRAC</t>
  </si>
  <si>
    <t>0510018192</t>
  </si>
  <si>
    <t>DSP CHAUFFERIE RANGUEIL</t>
  </si>
  <si>
    <t>0510018193</t>
  </si>
  <si>
    <t>BAT ACCUEIL ENFANT BONASCRE</t>
  </si>
  <si>
    <t>0510018194</t>
  </si>
  <si>
    <t>DISP MURET</t>
  </si>
  <si>
    <t>0510018195</t>
  </si>
  <si>
    <t>PARKING VICTOR HUGO</t>
  </si>
  <si>
    <t>0510018196</t>
  </si>
  <si>
    <t>LYCEE IRENEE CROS A PAMIERS</t>
  </si>
  <si>
    <t>0510018197</t>
  </si>
  <si>
    <t>HALL A EMBARQUEMENT BLAGNAC</t>
  </si>
  <si>
    <t>0510018198</t>
  </si>
  <si>
    <t>LYCEE TISSIE SAVERDUN</t>
  </si>
  <si>
    <t>0510018199</t>
  </si>
  <si>
    <t>METHANISATION MONTAUT</t>
  </si>
  <si>
    <t>0510018201</t>
  </si>
  <si>
    <t>CENTRALE LAS RIVES G5</t>
  </si>
  <si>
    <t>0510018202</t>
  </si>
  <si>
    <t>PMR LYCEE LAUTREC</t>
  </si>
  <si>
    <t>0510018203</t>
  </si>
  <si>
    <t>LYCEE RAYMOND NAVES</t>
  </si>
  <si>
    <t>0510018204</t>
  </si>
  <si>
    <t>MENUISERIES ARIEGEOISES</t>
  </si>
  <si>
    <t>0510018205</t>
  </si>
  <si>
    <t>CENTRALE RME MAZERES</t>
  </si>
  <si>
    <t>0510018206</t>
  </si>
  <si>
    <t>CABANE PASTORALE DE MERENS</t>
  </si>
  <si>
    <t>0510018207</t>
  </si>
  <si>
    <t>SISO AUZEVILLE</t>
  </si>
  <si>
    <t>0510021</t>
  </si>
  <si>
    <t>0510021018</t>
  </si>
  <si>
    <t>CONSEIL GENERAL DE L'AUDE</t>
  </si>
  <si>
    <t>0510021024</t>
  </si>
  <si>
    <t>UFR PSYCHOLOGIE TOULOUSE</t>
  </si>
  <si>
    <t>0510021025</t>
  </si>
  <si>
    <t>RESIDENCE GRAND PARC</t>
  </si>
  <si>
    <t>0510021032</t>
  </si>
  <si>
    <t>CHU DESAMIANTAGE</t>
  </si>
  <si>
    <t>0510021034</t>
  </si>
  <si>
    <t>AMIANTE DIVERS 2015</t>
  </si>
  <si>
    <t>0510021036</t>
  </si>
  <si>
    <t>ERDF DESAMIANTAGE LOT 5</t>
  </si>
  <si>
    <t>0510021037</t>
  </si>
  <si>
    <t>ERDF DESAMIANTAGE LOT 7 SO</t>
  </si>
  <si>
    <t>0510021038</t>
  </si>
  <si>
    <t>LOGEMENTS A MURET</t>
  </si>
  <si>
    <t>0510021040</t>
  </si>
  <si>
    <t>COLLEGE CHAUMETON</t>
  </si>
  <si>
    <t>0510021041</t>
  </si>
  <si>
    <t>LYCEE CHARLES DE GAULLE</t>
  </si>
  <si>
    <t>0510021042</t>
  </si>
  <si>
    <t>LYCEE ST CRICQ PAU</t>
  </si>
  <si>
    <t>0510021043</t>
  </si>
  <si>
    <t>RTE MBC</t>
  </si>
  <si>
    <t>0510021045</t>
  </si>
  <si>
    <t>CHU RANGUEIL DESAMIANTAGE</t>
  </si>
  <si>
    <t>0510021046</t>
  </si>
  <si>
    <t>LYCEE PALISSY</t>
  </si>
  <si>
    <t>0510021048</t>
  </si>
  <si>
    <t>AMIANTE DIVERS 2016</t>
  </si>
  <si>
    <t>0510021050</t>
  </si>
  <si>
    <t>DTX  AMIANTE</t>
  </si>
  <si>
    <t>0510021051</t>
  </si>
  <si>
    <t>CGL  31  MARCHE BON COMMANDE</t>
  </si>
  <si>
    <t>0510021052</t>
  </si>
  <si>
    <t>PRIMARK DESAMIANTAGE</t>
  </si>
  <si>
    <t>0510021053</t>
  </si>
  <si>
    <t>CHU LIMOGES AMIANTE</t>
  </si>
  <si>
    <t>0510021054</t>
  </si>
  <si>
    <t>REGION AMIANTE MBC</t>
  </si>
  <si>
    <t>0510021055</t>
  </si>
  <si>
    <t>EHPAD ST JACQUES VERDUN/GNE</t>
  </si>
  <si>
    <t>0510021056</t>
  </si>
  <si>
    <t>RESIDENCE ST LUC TOULOUSE</t>
  </si>
  <si>
    <t>0510021057</t>
  </si>
  <si>
    <t>CITE LA CONTE A CARCASSONNE</t>
  </si>
  <si>
    <t>0510021059</t>
  </si>
  <si>
    <t>CROUS RESTAURANT U</t>
  </si>
  <si>
    <t>0510022</t>
  </si>
  <si>
    <t>0510022052</t>
  </si>
  <si>
    <t>C H MONTAUBAN TOITURES</t>
  </si>
  <si>
    <t>0510022065</t>
  </si>
  <si>
    <t>REGION MARCHE A COMMANDE</t>
  </si>
  <si>
    <t>0510022074</t>
  </si>
  <si>
    <t>ESID BORDEAUX MBC</t>
  </si>
  <si>
    <t>0510022076</t>
  </si>
  <si>
    <t>CCZ GALY JAMOU 2016</t>
  </si>
  <si>
    <t>0510022077</t>
  </si>
  <si>
    <t>REGION MBC 2016</t>
  </si>
  <si>
    <t>0510022078</t>
  </si>
  <si>
    <t>LYCEE SOULT A MAZAMET</t>
  </si>
  <si>
    <t>0510022079</t>
  </si>
  <si>
    <t>IMMEUBLE H. SERRES LOT 4 / 5</t>
  </si>
  <si>
    <t>0510022080</t>
  </si>
  <si>
    <t>INU JF CHAMPOLLION  D'ALBI</t>
  </si>
  <si>
    <t>0510022081</t>
  </si>
  <si>
    <t>CCZ GALY JAMOU 2017</t>
  </si>
  <si>
    <t>0510022082</t>
  </si>
  <si>
    <t>SALLE DU TREPADE -FONSORBES</t>
  </si>
  <si>
    <t>0510022083</t>
  </si>
  <si>
    <t>RESIDENCE ANJOU TOULOUSE</t>
  </si>
  <si>
    <t>0510023</t>
  </si>
  <si>
    <t>0510023007</t>
  </si>
  <si>
    <t>PLATRERIE VILLE TOULOUSE</t>
  </si>
  <si>
    <t>0510023012</t>
  </si>
  <si>
    <t>ACCORD CADRES REGION MP</t>
  </si>
  <si>
    <t>0510023014</t>
  </si>
  <si>
    <t>ENTRETIEN VILLE BLAGNAC 2012</t>
  </si>
  <si>
    <t>0510023021</t>
  </si>
  <si>
    <t>TRAVAUX DIVERS BATIMENTS</t>
  </si>
  <si>
    <t>0510023022</t>
  </si>
  <si>
    <t>CIRSO URSSAF</t>
  </si>
  <si>
    <t>0510023023</t>
  </si>
  <si>
    <t>ENTRETIEN UNIVERSITE MIRAIL</t>
  </si>
  <si>
    <t>0510023024</t>
  </si>
  <si>
    <t>CRCAM / L C L</t>
  </si>
  <si>
    <t>0510023026</t>
  </si>
  <si>
    <t>ENTRETIEN CPAM</t>
  </si>
  <si>
    <t>0510023027</t>
  </si>
  <si>
    <t>ENTRETIEN ISAE 2014-2016</t>
  </si>
  <si>
    <t>0510023028</t>
  </si>
  <si>
    <t>ENTRETIEN BANQUE</t>
  </si>
  <si>
    <t>0510023031</t>
  </si>
  <si>
    <t>ENTRETIEN AGGLOM MURETAIN</t>
  </si>
  <si>
    <t>0510023032</t>
  </si>
  <si>
    <t>ENTRETIEN LA POSTE</t>
  </si>
  <si>
    <t>0510023034</t>
  </si>
  <si>
    <t>ENTRETIEN INFRAST. TISSEO</t>
  </si>
  <si>
    <t>0510023035</t>
  </si>
  <si>
    <t>CHU 2015-2018</t>
  </si>
  <si>
    <t>0510023036</t>
  </si>
  <si>
    <t>ENT VILLE TOULOUSE 2015</t>
  </si>
  <si>
    <t>0510023037</t>
  </si>
  <si>
    <t>PETITS TRX IMMOBILIERS EDF</t>
  </si>
  <si>
    <t>0510023038</t>
  </si>
  <si>
    <t>ACCORD CADRE REGION MP 2015</t>
  </si>
  <si>
    <t>0510023039</t>
  </si>
  <si>
    <t>ENTRETIEN PREFECTURE 2015</t>
  </si>
  <si>
    <t>0510023040</t>
  </si>
  <si>
    <t>ENTRETIEN APEC</t>
  </si>
  <si>
    <t>0510023041</t>
  </si>
  <si>
    <t>ENTRETIEN DEPT HTE GARONNE/PLA</t>
  </si>
  <si>
    <t>0510023042</t>
  </si>
  <si>
    <t>GENDARMERIE MIRANDE</t>
  </si>
  <si>
    <t>0510023043</t>
  </si>
  <si>
    <t>ACCORD CADRE VILLE COLOMIERS</t>
  </si>
  <si>
    <t>0510024</t>
  </si>
  <si>
    <t>0510024039</t>
  </si>
  <si>
    <t>PTX GERS C.MARCHAND 2015</t>
  </si>
  <si>
    <t>0510024041</t>
  </si>
  <si>
    <t>PTX GERS C.MARCHAND 2016</t>
  </si>
  <si>
    <t>0510024042</t>
  </si>
  <si>
    <t>EHPAD AUCH</t>
  </si>
  <si>
    <t>0510024043</t>
  </si>
  <si>
    <t>PTX GERS C.MARCHAND 2017</t>
  </si>
  <si>
    <t>0510024044</t>
  </si>
  <si>
    <t>SYNGENTA LOMBEZ</t>
  </si>
  <si>
    <t>0510025</t>
  </si>
  <si>
    <t>0510025010</t>
  </si>
  <si>
    <t>MEDIATHEQUE DE SAINT GAUDENS</t>
  </si>
  <si>
    <t>0510026</t>
  </si>
  <si>
    <t>0510026002</t>
  </si>
  <si>
    <t>TALC</t>
  </si>
  <si>
    <t>0510026007</t>
  </si>
  <si>
    <t>CONSEIL GENERAL 09</t>
  </si>
  <si>
    <t>0510026008</t>
  </si>
  <si>
    <t>EHPAD DE SEIX</t>
  </si>
  <si>
    <t>0510026020</t>
  </si>
  <si>
    <t>BIBLIOTHEQUE DE FABAS</t>
  </si>
  <si>
    <t>0510026021</t>
  </si>
  <si>
    <t>MAISON SANTE PLURIDSCIP.SEIX</t>
  </si>
  <si>
    <t>0510026023</t>
  </si>
  <si>
    <t>CENTRE UNIVERSITAIRE FOIX</t>
  </si>
  <si>
    <t>0510026024</t>
  </si>
  <si>
    <t>CABANE ORLU</t>
  </si>
  <si>
    <t>0510026025</t>
  </si>
  <si>
    <t>DIV BAT BEAULIEU</t>
  </si>
  <si>
    <t>0510026026</t>
  </si>
  <si>
    <t>TALC 2016</t>
  </si>
  <si>
    <t>0510026027</t>
  </si>
  <si>
    <t>CONSEIL GENERAL 09 2016</t>
  </si>
  <si>
    <t>0510026028</t>
  </si>
  <si>
    <t>DIV BAT  LOPEZ</t>
  </si>
  <si>
    <t>0510026029</t>
  </si>
  <si>
    <t>DIV BAT G.CHOUVELON</t>
  </si>
  <si>
    <t>0510027</t>
  </si>
  <si>
    <t>0510027002</t>
  </si>
  <si>
    <t>CENT AQUAT MAZAMET</t>
  </si>
  <si>
    <t>0510027006</t>
  </si>
  <si>
    <t>8EME RPIMA CASTRES</t>
  </si>
  <si>
    <t>0510027007</t>
  </si>
  <si>
    <t>GARE SNCF ALBI</t>
  </si>
  <si>
    <t>0510027008</t>
  </si>
  <si>
    <t>EDF GAILLAC LOT 1</t>
  </si>
  <si>
    <t>0510027009</t>
  </si>
  <si>
    <t>COLLEGE ALBERT CAMUS GAILLAC</t>
  </si>
  <si>
    <t>0510028</t>
  </si>
  <si>
    <t>0510028001</t>
  </si>
  <si>
    <t>COURS DILLON</t>
  </si>
  <si>
    <t>0510030</t>
  </si>
  <si>
    <t>0510030000</t>
  </si>
  <si>
    <t>DA Regroupement UC 0510030</t>
  </si>
  <si>
    <t>0510031</t>
  </si>
  <si>
    <t>0510031001</t>
  </si>
  <si>
    <t>RTE 82 CHEMIN DES COURSES</t>
  </si>
  <si>
    <t>0510032</t>
  </si>
  <si>
    <t>0510032001</t>
  </si>
  <si>
    <t>GENDARMERIE COURREGE</t>
  </si>
  <si>
    <t>0510033</t>
  </si>
  <si>
    <t>0510033001</t>
  </si>
  <si>
    <t>CITE COURREGE REHAB LGTS</t>
  </si>
  <si>
    <t>0510034</t>
  </si>
  <si>
    <t>0510034001</t>
  </si>
  <si>
    <t>RESIDENCE LA CRABE</t>
  </si>
  <si>
    <t>0510035</t>
  </si>
  <si>
    <t>0510035001</t>
  </si>
  <si>
    <t>FRAIS COMMUNS TERRASSE</t>
  </si>
  <si>
    <t>0510035002</t>
  </si>
  <si>
    <t>LA TERRASSE BATI DE SPE</t>
  </si>
  <si>
    <t>0510036</t>
  </si>
  <si>
    <t>0510036001</t>
  </si>
  <si>
    <t>FCM PRIMARK TOULOUSE SEP</t>
  </si>
  <si>
    <t>0510036002</t>
  </si>
  <si>
    <t>QP RT PRIMARK TOULOUSE</t>
  </si>
  <si>
    <t>0510037</t>
  </si>
  <si>
    <t>0510037001</t>
  </si>
  <si>
    <t>FIDELIO</t>
  </si>
  <si>
    <t>0510041</t>
  </si>
  <si>
    <t>0510041105</t>
  </si>
  <si>
    <t>COUVENT DES JACOBINS</t>
  </si>
  <si>
    <t>0510041137</t>
  </si>
  <si>
    <t>CHATEAU DE SOULE RAMONVILLE</t>
  </si>
  <si>
    <t>0510041142</t>
  </si>
  <si>
    <t>ATELIER</t>
  </si>
  <si>
    <t>0510041144</t>
  </si>
  <si>
    <t>PRV CLIENTS DTX CORREA</t>
  </si>
  <si>
    <t>0510041156</t>
  </si>
  <si>
    <t>HOTEL PARTICULIER NARBONNE</t>
  </si>
  <si>
    <t>0510041157</t>
  </si>
  <si>
    <t>ANCIENNE S/PREFECTURE NARBONNE</t>
  </si>
  <si>
    <t>0510041158</t>
  </si>
  <si>
    <t>TLS LYCEE PIERRE DE FERMAT</t>
  </si>
  <si>
    <t>0510041160</t>
  </si>
  <si>
    <t>NOTRE DAME DE L AOUACH</t>
  </si>
  <si>
    <t>0510041163</t>
  </si>
  <si>
    <t>DIVERS TOULOUSE 2015</t>
  </si>
  <si>
    <t>0510041165</t>
  </si>
  <si>
    <t xml:space="preserve"> ADRIAENS - LES ARQUES</t>
  </si>
  <si>
    <t>0510041167</t>
  </si>
  <si>
    <t>EGLISE LAVAURETTE</t>
  </si>
  <si>
    <t>0510041168</t>
  </si>
  <si>
    <t>NOTRE DAME DU CAMP PAMIERS</t>
  </si>
  <si>
    <t>0510041173</t>
  </si>
  <si>
    <t>DIVERS TOULOUSE 2016</t>
  </si>
  <si>
    <t>0510041174</t>
  </si>
  <si>
    <t>DIVERS PAMIERS 2016</t>
  </si>
  <si>
    <t>0510041175</t>
  </si>
  <si>
    <t>SAINT VOLUSIEN -  FOIX</t>
  </si>
  <si>
    <t>0510041176</t>
  </si>
  <si>
    <t>EGLISE SAINT PIERRE BERAT</t>
  </si>
  <si>
    <t>0510041177</t>
  </si>
  <si>
    <t>FERME DE PINOT- BLAGNAC</t>
  </si>
  <si>
    <t>0510041178</t>
  </si>
  <si>
    <t>EGLISE NOTRE DAME CAUSSADE</t>
  </si>
  <si>
    <t>0510041179</t>
  </si>
  <si>
    <t>ABBATIALE ST MICHEL GAILLAC</t>
  </si>
  <si>
    <t>0510041180</t>
  </si>
  <si>
    <t>ST MICHEL -   LAUZERVILLE</t>
  </si>
  <si>
    <t>0510041181</t>
  </si>
  <si>
    <t>HONORE  SERRES LOT 3</t>
  </si>
  <si>
    <t>0510041182</t>
  </si>
  <si>
    <t>RUE DE METZ LOT 2</t>
  </si>
  <si>
    <t>0510041183</t>
  </si>
  <si>
    <t>GARE SNCF MILLAU</t>
  </si>
  <si>
    <t>0510041184</t>
  </si>
  <si>
    <t>EGLISE SAINT YBARS</t>
  </si>
  <si>
    <t>0510041185</t>
  </si>
  <si>
    <t>CLOCHER EGLISE DE CAUSSADE</t>
  </si>
  <si>
    <t>0510041186</t>
  </si>
  <si>
    <t>TOULOUSE CHAT. DE VERRIERES</t>
  </si>
  <si>
    <t>0510041187</t>
  </si>
  <si>
    <t>DIVERS TOULOUSE 2017</t>
  </si>
  <si>
    <t>0510041188</t>
  </si>
  <si>
    <t>DIVERS PAMIERS 2017</t>
  </si>
  <si>
    <t>0510041189</t>
  </si>
  <si>
    <t>EGLISE DE RIEUMES 2017</t>
  </si>
  <si>
    <t>0510041190</t>
  </si>
  <si>
    <t>RUE DES ARTS - TOULOUSE</t>
  </si>
  <si>
    <t>0510041191</t>
  </si>
  <si>
    <t>CHAT. D'ARQUIZAT MIGLOS</t>
  </si>
  <si>
    <t>0510041192</t>
  </si>
  <si>
    <t xml:space="preserve"> M. MADELEINE DE SOULOMES</t>
  </si>
  <si>
    <t>0510041193</t>
  </si>
  <si>
    <t>CHATEAU DE LORDAT TC1 2017</t>
  </si>
  <si>
    <t>0510041194</t>
  </si>
  <si>
    <t>TOULOUSE  DAURADE</t>
  </si>
  <si>
    <t>0510044</t>
  </si>
  <si>
    <t>0510044120</t>
  </si>
  <si>
    <t>PRV CLIENTS DTX BARTHERE</t>
  </si>
  <si>
    <t>0510044156</t>
  </si>
  <si>
    <t>EDF  GOLFECH</t>
  </si>
  <si>
    <t>0510044157</t>
  </si>
  <si>
    <t>DIVERS CHANTIERS VIGNOLS</t>
  </si>
  <si>
    <t>0510044172</t>
  </si>
  <si>
    <t>RANDSTAD MURET</t>
  </si>
  <si>
    <t>0510044173</t>
  </si>
  <si>
    <t>RANDSTAD ROCHEFORT</t>
  </si>
  <si>
    <t>0510044174</t>
  </si>
  <si>
    <t>RANDSTAD PAMIERS</t>
  </si>
  <si>
    <t>0510044175</t>
  </si>
  <si>
    <t>RANDSTAD MIMIZAN</t>
  </si>
  <si>
    <t>0510044176</t>
  </si>
  <si>
    <t>CHANTIERS VIGNOLS 2017</t>
  </si>
  <si>
    <t>0510044177</t>
  </si>
  <si>
    <t>RANDSTAD CARPENTRAS</t>
  </si>
  <si>
    <t>0510050</t>
  </si>
  <si>
    <t>0510050001</t>
  </si>
  <si>
    <t>QP SEPG CLINIQUE CANCER</t>
  </si>
  <si>
    <t>0510051</t>
  </si>
  <si>
    <t>0510051001</t>
  </si>
  <si>
    <t>QP SEP BAT BELLISSEN EPH</t>
  </si>
  <si>
    <t>0510051002</t>
  </si>
  <si>
    <t>CI SEP BAT BELLISSEN EPH</t>
  </si>
  <si>
    <t>0510053</t>
  </si>
  <si>
    <t>0510053001</t>
  </si>
  <si>
    <t>QP SEPNG CENTRE AQUATIQUE</t>
  </si>
  <si>
    <t>0510053002</t>
  </si>
  <si>
    <t>CISEPNG CENTRE AQUATIQUE</t>
  </si>
  <si>
    <t>0510054</t>
  </si>
  <si>
    <t>0510054003</t>
  </si>
  <si>
    <t>306 LOGTS PHASE 2</t>
  </si>
  <si>
    <t>0510081</t>
  </si>
  <si>
    <t>0510081001</t>
  </si>
  <si>
    <t>SEP BDS/SPIE CITRA C</t>
  </si>
  <si>
    <t>0510082</t>
  </si>
  <si>
    <t>0510082001</t>
  </si>
  <si>
    <t>SEP BDS/SIMON DIVERS</t>
  </si>
  <si>
    <t>0510549</t>
  </si>
  <si>
    <t>0510549001</t>
  </si>
  <si>
    <t>0510550</t>
  </si>
  <si>
    <t>0510550001</t>
  </si>
  <si>
    <t>EHPAD FIGEAC</t>
  </si>
  <si>
    <t>0510551</t>
  </si>
  <si>
    <t>0510551001</t>
  </si>
  <si>
    <t>TOULOUSE SCHOOL OF ECONOMIC</t>
  </si>
  <si>
    <t>0510552</t>
  </si>
  <si>
    <t>0510552001</t>
  </si>
  <si>
    <t>LES FLORALIES</t>
  </si>
  <si>
    <t>0510552002</t>
  </si>
  <si>
    <t>LES FLORALIES CTM</t>
  </si>
  <si>
    <t>0510553</t>
  </si>
  <si>
    <t>0510553000</t>
  </si>
  <si>
    <t>DA Regroupement UC 0510553</t>
  </si>
  <si>
    <t>0510555</t>
  </si>
  <si>
    <t>0510555001</t>
  </si>
  <si>
    <t>PALAIS DE JUSTICE DE FOIX</t>
  </si>
  <si>
    <t>0510557</t>
  </si>
  <si>
    <t>0510557001</t>
  </si>
  <si>
    <t>LA POSTE LOT 3 9/11/66/1</t>
  </si>
  <si>
    <t>0510558</t>
  </si>
  <si>
    <t>0510558001</t>
  </si>
  <si>
    <t>LA POSTE LOT 2 31/32/65/82</t>
  </si>
  <si>
    <t>0510560</t>
  </si>
  <si>
    <t>0510560001</t>
  </si>
  <si>
    <t>POSTE DES CARMES</t>
  </si>
  <si>
    <t>0510560006</t>
  </si>
  <si>
    <t>POSTE TOULOUSE ST SIMON</t>
  </si>
  <si>
    <t>0510560007</t>
  </si>
  <si>
    <t>FRAIS / POSTE CBI</t>
  </si>
  <si>
    <t>0510560008</t>
  </si>
  <si>
    <t>FRAIS / POSTES 0,75 %</t>
  </si>
  <si>
    <t>0510561</t>
  </si>
  <si>
    <t>0510561001</t>
  </si>
  <si>
    <t>CASINO FENOUILLET</t>
  </si>
  <si>
    <t>0510562</t>
  </si>
  <si>
    <t>0510562001</t>
  </si>
  <si>
    <t>AKKA  ANDROMEDE NEGREPELISSE</t>
  </si>
  <si>
    <t>0510563</t>
  </si>
  <si>
    <t>0510563001</t>
  </si>
  <si>
    <t>AKKA ANDROMEDE TOULOUSE</t>
  </si>
  <si>
    <t>0510564</t>
  </si>
  <si>
    <t>0510564001</t>
  </si>
  <si>
    <t>AIRBUS CAMPUS</t>
  </si>
  <si>
    <t>0510565</t>
  </si>
  <si>
    <t>0510565001</t>
  </si>
  <si>
    <t>INTERMARCHE SAVERDUN</t>
  </si>
  <si>
    <t>0510566</t>
  </si>
  <si>
    <t>0510566001</t>
  </si>
  <si>
    <t>BOH2 RANGUEIL</t>
  </si>
  <si>
    <t>0510567</t>
  </si>
  <si>
    <t>0510567001</t>
  </si>
  <si>
    <t>CASINO FENOUILLET PHASE 2</t>
  </si>
  <si>
    <t>0510568</t>
  </si>
  <si>
    <t>0510568001</t>
  </si>
  <si>
    <t>KAUFMAN  565 LOGTS</t>
  </si>
  <si>
    <t>0510569</t>
  </si>
  <si>
    <t>0510569001</t>
  </si>
  <si>
    <t>AIR D ENVOL - BAT CONCORDE</t>
  </si>
  <si>
    <t>0510570</t>
  </si>
  <si>
    <t>0510570001</t>
  </si>
  <si>
    <t>LA TERRASSE TOULOUSE</t>
  </si>
  <si>
    <t>0510571</t>
  </si>
  <si>
    <t>0510571001</t>
  </si>
  <si>
    <t>LAPUJADE RESIDENCE SENIOR</t>
  </si>
  <si>
    <t>0510571002</t>
  </si>
  <si>
    <t>LAPUJADE LOGTS COLLECTIFS</t>
  </si>
  <si>
    <t>0510571003</t>
  </si>
  <si>
    <t>LAPUJADE VILLAS</t>
  </si>
  <si>
    <t>0510B01</t>
  </si>
  <si>
    <t>0510B01001</t>
  </si>
  <si>
    <t>SEPNG ERILIA</t>
  </si>
  <si>
    <t>0510B01002</t>
  </si>
  <si>
    <t>CI SEPNG ERILIA</t>
  </si>
  <si>
    <t>0510B02</t>
  </si>
  <si>
    <t>0510B02001</t>
  </si>
  <si>
    <t>SEPNG GEND FLEURANCE</t>
  </si>
  <si>
    <t>0510B02002</t>
  </si>
  <si>
    <t>CI SEPNG GENDARMERIE FLEU</t>
  </si>
  <si>
    <t>0510B03</t>
  </si>
  <si>
    <t>0510B03001</t>
  </si>
  <si>
    <t>QP RT SEPNG ASTRIUM</t>
  </si>
  <si>
    <t>0510B03002</t>
  </si>
  <si>
    <t>CI SEPNG ASTRIUM</t>
  </si>
  <si>
    <t>0510B04</t>
  </si>
  <si>
    <t>0510B04001</t>
  </si>
  <si>
    <t>QP RT SEPNG SAFRAN</t>
  </si>
  <si>
    <t>0510B04002</t>
  </si>
  <si>
    <t>CI SEPNG SAFRAN</t>
  </si>
  <si>
    <t>0510B05</t>
  </si>
  <si>
    <t>0510B05001</t>
  </si>
  <si>
    <t>QP RT SEPNG PSP AUCH</t>
  </si>
  <si>
    <t>0510B05002</t>
  </si>
  <si>
    <t>CI SEPNG PSP AUCH</t>
  </si>
  <si>
    <t>0510B06</t>
  </si>
  <si>
    <t>0510B06001</t>
  </si>
  <si>
    <t>QP RT SEPNG BMC LIMOGES</t>
  </si>
  <si>
    <t>0510B06002</t>
  </si>
  <si>
    <t>CI SEPNG BMC LIMOGES</t>
  </si>
  <si>
    <t>0510B08</t>
  </si>
  <si>
    <t>0510B08002</t>
  </si>
  <si>
    <t>CI SEPNG GINKO</t>
  </si>
  <si>
    <t>0510B09</t>
  </si>
  <si>
    <t>0510B09001</t>
  </si>
  <si>
    <t>QP RT CI SEPNG PARK MURET</t>
  </si>
  <si>
    <t>0510B09002</t>
  </si>
  <si>
    <t>CI SEPNG PARK MURET</t>
  </si>
  <si>
    <t>0518000</t>
  </si>
  <si>
    <t>0518000002</t>
  </si>
  <si>
    <t>RESULTAT BATS GARE PEAGE A66</t>
  </si>
  <si>
    <t>0518004</t>
  </si>
  <si>
    <t>0518004001</t>
  </si>
  <si>
    <t>EXTENTION LP DE MURE</t>
  </si>
  <si>
    <t>0518004002</t>
  </si>
  <si>
    <t>RESULTAT EXTENTION LP DE MURE</t>
  </si>
  <si>
    <t>0518005</t>
  </si>
  <si>
    <t>0518005001</t>
  </si>
  <si>
    <t>REHABILIT 77 LOGEMEN</t>
  </si>
  <si>
    <t>0518005002</t>
  </si>
  <si>
    <t>RESULTAT REHABILIT 77 LOGEMEN</t>
  </si>
  <si>
    <t>0518007</t>
  </si>
  <si>
    <t>0518007001</t>
  </si>
  <si>
    <t>OHP ASTRIUM X2</t>
  </si>
  <si>
    <t>0518007002</t>
  </si>
  <si>
    <t>SEP ASTRIUM X2</t>
  </si>
  <si>
    <t>0518008</t>
  </si>
  <si>
    <t>0518008001</t>
  </si>
  <si>
    <t>QP SEPG PASSERELLE CLINIQUE</t>
  </si>
  <si>
    <t>0518008002</t>
  </si>
  <si>
    <t>CI SEPG PASSERELLE CLINIQUE</t>
  </si>
  <si>
    <t>0518009</t>
  </si>
  <si>
    <t>0518009001</t>
  </si>
  <si>
    <t>QP SEPG LNCMI</t>
  </si>
  <si>
    <t>0518009002</t>
  </si>
  <si>
    <t>CI SEPG LNCMI</t>
  </si>
  <si>
    <t>0518010</t>
  </si>
  <si>
    <t>0518010001</t>
  </si>
  <si>
    <t>QP CISEPG CAUSSADE</t>
  </si>
  <si>
    <t>0518010002</t>
  </si>
  <si>
    <t>CI SEPG CAUSSADE</t>
  </si>
  <si>
    <t>0518011</t>
  </si>
  <si>
    <t>0518011001</t>
  </si>
  <si>
    <t>QP CI SEPG ORANGE BONNEFOY</t>
  </si>
  <si>
    <t>0518011002</t>
  </si>
  <si>
    <t>CI SEPG ORANGE BONNEFOY</t>
  </si>
  <si>
    <t>0518012</t>
  </si>
  <si>
    <t>0518012001</t>
  </si>
  <si>
    <t>QP SEPG PARC LE MILLENAIRE</t>
  </si>
  <si>
    <t>0518012002</t>
  </si>
  <si>
    <t>CI SEPG PARC LE MILLENAIRE</t>
  </si>
  <si>
    <t>0518013</t>
  </si>
  <si>
    <t>0518013001</t>
  </si>
  <si>
    <t>QP CISEPG 306 LGTS MIRAIL</t>
  </si>
  <si>
    <t>0518013002</t>
  </si>
  <si>
    <t>CI SEPG 306 LGTS MIRAIL</t>
  </si>
  <si>
    <t>0518014</t>
  </si>
  <si>
    <t>0518014001</t>
  </si>
  <si>
    <t>QP CISEPG STTS L08/L09</t>
  </si>
  <si>
    <t>0518014002</t>
  </si>
  <si>
    <t>CI SEPG STTS L08/L09</t>
  </si>
  <si>
    <t>0518015</t>
  </si>
  <si>
    <t>0518015001</t>
  </si>
  <si>
    <t>QP SEPG RIVERSIDE</t>
  </si>
  <si>
    <t>0518015002</t>
  </si>
  <si>
    <t>CI SEPG RIVERSIDE</t>
  </si>
  <si>
    <t>0518016</t>
  </si>
  <si>
    <t>0518016001</t>
  </si>
  <si>
    <t>QP RT SEPG CHATEAU DE FAN</t>
  </si>
  <si>
    <t>0518016002</t>
  </si>
  <si>
    <t>CI SEPG CHATEAU DE FAN</t>
  </si>
  <si>
    <t>0518017</t>
  </si>
  <si>
    <t>0518017001</t>
  </si>
  <si>
    <t>QP SEPG PARK JAURES</t>
  </si>
  <si>
    <t>0518017002</t>
  </si>
  <si>
    <t>CI SEPG PARK J JAURES</t>
  </si>
  <si>
    <t>0518018</t>
  </si>
  <si>
    <t>0518018001</t>
  </si>
  <si>
    <t>QP SEPG SKY PARC</t>
  </si>
  <si>
    <t>0518018002</t>
  </si>
  <si>
    <t>CI SEPG SKY PARC</t>
  </si>
  <si>
    <t>0518019</t>
  </si>
  <si>
    <t>0518019001</t>
  </si>
  <si>
    <t>QPRT CI CHATEAU LAURENS</t>
  </si>
  <si>
    <t>0518019002</t>
  </si>
  <si>
    <t>CI CHATEAU LAURENS</t>
  </si>
  <si>
    <t>0518020</t>
  </si>
  <si>
    <t>0518020001</t>
  </si>
  <si>
    <t>QP SEPG LYCEE MONTECH</t>
  </si>
  <si>
    <t>0518020002</t>
  </si>
  <si>
    <t>CI SEPG LYCEE MONTECH</t>
  </si>
  <si>
    <t>0518036</t>
  </si>
  <si>
    <t>0518036001</t>
  </si>
  <si>
    <t>QPRT PRIMARK TOULOUSE</t>
  </si>
  <si>
    <t>0518036002</t>
  </si>
  <si>
    <t>CI PRIMARK TOULOUSE</t>
  </si>
  <si>
    <t>0518036003</t>
  </si>
  <si>
    <t>PRIMARK TOULOUSE</t>
  </si>
  <si>
    <t>0518053</t>
  </si>
  <si>
    <t>0518053001</t>
  </si>
  <si>
    <t>SEP HOPITAL MARCHANT</t>
  </si>
  <si>
    <t>0518053002</t>
  </si>
  <si>
    <t>QP RESULT SEP CH MARCHANT</t>
  </si>
  <si>
    <t>0518054</t>
  </si>
  <si>
    <t>0518054001</t>
  </si>
  <si>
    <t>SEPG LES MARONNIERS</t>
  </si>
  <si>
    <t>0518054002</t>
  </si>
  <si>
    <t>QP RESULT SEP  MARONNIERS</t>
  </si>
  <si>
    <t>Total Société :</t>
  </si>
  <si>
    <t>Page -1 sur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</si>
</sst>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#,##0_ ;[Red]\-#,##0\ "/>
    <numFmt numFmtId="166" formatCode="#,##0.0000000000000000000000000"/>
    <numFmt numFmtId="167" formatCode="hh\:mm\:ss\ 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color indexed="12"/>
      <name val="Arial"/>
      <family val="2"/>
    </font>
    <font>
      <sz val="10"/>
      <color indexed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0"/>
      <color indexed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8"/>
      <color indexed="10"/>
      <name val="Arial"/>
      <family val="2"/>
    </font>
    <font>
      <b/>
      <u/>
      <sz val="12"/>
      <color indexed="12"/>
      <name val="Arial"/>
      <family val="2"/>
    </font>
    <font>
      <b/>
      <u/>
      <sz val="10"/>
      <color indexed="12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sz val="10"/>
      <color indexed="8"/>
      <name val="ARIAL"/>
      <charset val="1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2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39"/>
      </left>
      <right/>
      <top style="medium">
        <color indexed="39"/>
      </top>
      <bottom/>
      <diagonal/>
    </border>
    <border>
      <left/>
      <right/>
      <top style="medium">
        <color indexed="39"/>
      </top>
      <bottom/>
      <diagonal/>
    </border>
    <border>
      <left/>
      <right style="medium">
        <color indexed="39"/>
      </right>
      <top style="medium">
        <color indexed="39"/>
      </top>
      <bottom/>
      <diagonal/>
    </border>
    <border>
      <left style="medium">
        <color indexed="39"/>
      </left>
      <right/>
      <top/>
      <bottom/>
      <diagonal/>
    </border>
    <border>
      <left/>
      <right style="medium">
        <color indexed="3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39"/>
      </left>
      <right/>
      <top/>
      <bottom style="medium">
        <color indexed="39"/>
      </bottom>
      <diagonal/>
    </border>
    <border>
      <left/>
      <right/>
      <top/>
      <bottom style="medium">
        <color indexed="39"/>
      </bottom>
      <diagonal/>
    </border>
    <border>
      <left/>
      <right style="medium">
        <color indexed="39"/>
      </right>
      <top/>
      <bottom style="medium">
        <color indexed="39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1">
    <xf numFmtId="0" fontId="0" fillId="0" borderId="0" xfId="0"/>
    <xf numFmtId="0" fontId="2" fillId="0" borderId="0" xfId="0" applyFont="1"/>
    <xf numFmtId="3" fontId="0" fillId="0" borderId="0" xfId="0" applyNumberFormat="1" applyAlignment="1">
      <alignment horizontal="center"/>
    </xf>
    <xf numFmtId="3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4" fillId="0" borderId="5" xfId="0" applyFont="1" applyBorder="1"/>
    <xf numFmtId="0" fontId="5" fillId="0" borderId="5" xfId="0" applyFont="1" applyBorder="1"/>
    <xf numFmtId="3" fontId="5" fillId="0" borderId="5" xfId="0" applyNumberFormat="1" applyFont="1" applyBorder="1" applyAlignment="1">
      <alignment horizontal="center"/>
    </xf>
    <xf numFmtId="3" fontId="4" fillId="0" borderId="5" xfId="0" applyNumberFormat="1" applyFont="1" applyBorder="1" applyAlignment="1">
      <alignment horizontal="centerContinuous"/>
    </xf>
    <xf numFmtId="3" fontId="4" fillId="0" borderId="5" xfId="0" applyNumberFormat="1" applyFont="1" applyBorder="1" applyAlignment="1">
      <alignment horizontal="center"/>
    </xf>
    <xf numFmtId="3" fontId="0" fillId="0" borderId="5" xfId="0" applyNumberFormat="1" applyBorder="1" applyAlignment="1">
      <alignment horizontal="center"/>
    </xf>
    <xf numFmtId="0" fontId="0" fillId="0" borderId="6" xfId="0" applyBorder="1"/>
    <xf numFmtId="0" fontId="6" fillId="0" borderId="0" xfId="0" applyFont="1"/>
    <xf numFmtId="0" fontId="0" fillId="0" borderId="7" xfId="0" applyBorder="1" applyAlignment="1">
      <alignment horizontal="center"/>
    </xf>
    <xf numFmtId="0" fontId="4" fillId="0" borderId="0" xfId="0" applyFont="1" applyBorder="1"/>
    <xf numFmtId="0" fontId="5" fillId="0" borderId="0" xfId="0" applyFont="1" applyBorder="1"/>
    <xf numFmtId="3" fontId="5" fillId="0" borderId="0" xfId="0" applyNumberFormat="1" applyFont="1" applyBorder="1" applyAlignment="1">
      <alignment horizontal="center"/>
    </xf>
    <xf numFmtId="3" fontId="4" fillId="0" borderId="0" xfId="0" applyNumberFormat="1" applyFont="1" applyBorder="1" applyAlignment="1">
      <alignment horizontal="centerContinuous"/>
    </xf>
    <xf numFmtId="3" fontId="4" fillId="0" borderId="0" xfId="0" applyNumberFormat="1" applyFon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0" fillId="0" borderId="8" xfId="0" applyBorder="1"/>
    <xf numFmtId="164" fontId="6" fillId="2" borderId="9" xfId="0" applyNumberFormat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6" fillId="2" borderId="9" xfId="0" applyFont="1" applyFill="1" applyBorder="1" applyAlignment="1">
      <alignment horizontal="center"/>
    </xf>
    <xf numFmtId="0" fontId="0" fillId="0" borderId="0" xfId="0" applyBorder="1"/>
    <xf numFmtId="3" fontId="6" fillId="0" borderId="0" xfId="0" applyNumberFormat="1" applyFont="1" applyAlignment="1">
      <alignment horizontal="center"/>
    </xf>
    <xf numFmtId="3" fontId="6" fillId="2" borderId="9" xfId="0" applyNumberFormat="1" applyFont="1" applyFill="1" applyBorder="1" applyAlignment="1">
      <alignment horizontal="center"/>
    </xf>
    <xf numFmtId="0" fontId="6" fillId="0" borderId="0" xfId="0" quotePrefix="1" applyFont="1" applyAlignment="1">
      <alignment horizontal="right"/>
    </xf>
    <xf numFmtId="10" fontId="6" fillId="2" borderId="9" xfId="1" applyNumberFormat="1" applyFont="1" applyFill="1" applyBorder="1"/>
    <xf numFmtId="0" fontId="6" fillId="0" borderId="0" xfId="0" applyFont="1" applyAlignment="1">
      <alignment horizontal="right"/>
    </xf>
    <xf numFmtId="10" fontId="1" fillId="0" borderId="0" xfId="1" applyNumberFormat="1"/>
    <xf numFmtId="0" fontId="0" fillId="0" borderId="0" xfId="0" quotePrefix="1" applyBorder="1"/>
    <xf numFmtId="3" fontId="0" fillId="0" borderId="0" xfId="0" quotePrefix="1" applyNumberFormat="1" applyBorder="1" applyAlignment="1">
      <alignment horizontal="center"/>
    </xf>
    <xf numFmtId="3" fontId="6" fillId="0" borderId="10" xfId="0" applyNumberFormat="1" applyFont="1" applyBorder="1" applyAlignment="1">
      <alignment horizontal="centerContinuous"/>
    </xf>
    <xf numFmtId="3" fontId="6" fillId="0" borderId="11" xfId="0" applyNumberFormat="1" applyFont="1" applyBorder="1" applyAlignment="1">
      <alignment horizontal="centerContinuous"/>
    </xf>
    <xf numFmtId="3" fontId="6" fillId="0" borderId="12" xfId="0" applyNumberFormat="1" applyFont="1" applyBorder="1" applyAlignment="1">
      <alignment horizontal="centerContinuous"/>
    </xf>
    <xf numFmtId="3" fontId="6" fillId="0" borderId="13" xfId="0" applyNumberFormat="1" applyFont="1" applyBorder="1" applyAlignment="1">
      <alignment horizontal="centerContinuous"/>
    </xf>
    <xf numFmtId="3" fontId="0" fillId="0" borderId="14" xfId="0" applyNumberFormat="1" applyBorder="1" applyAlignment="1">
      <alignment horizontal="centerContinuous"/>
    </xf>
    <xf numFmtId="3" fontId="0" fillId="0" borderId="15" xfId="0" applyNumberFormat="1" applyBorder="1" applyAlignment="1">
      <alignment horizontal="centerContinuous"/>
    </xf>
    <xf numFmtId="3" fontId="6" fillId="0" borderId="16" xfId="0" applyNumberFormat="1" applyFont="1" applyBorder="1" applyAlignment="1">
      <alignment horizontal="center"/>
    </xf>
    <xf numFmtId="3" fontId="6" fillId="0" borderId="17" xfId="0" applyNumberFormat="1" applyFont="1" applyBorder="1" applyAlignment="1">
      <alignment horizontal="center"/>
    </xf>
    <xf numFmtId="3" fontId="6" fillId="0" borderId="16" xfId="0" applyNumberFormat="1" applyFont="1" applyBorder="1" applyAlignment="1">
      <alignment horizontal="centerContinuous"/>
    </xf>
    <xf numFmtId="3" fontId="6" fillId="0" borderId="17" xfId="0" applyNumberFormat="1" applyFont="1" applyBorder="1" applyAlignment="1">
      <alignment horizontal="centerContinuous"/>
    </xf>
    <xf numFmtId="3" fontId="6" fillId="0" borderId="9" xfId="0" applyNumberFormat="1" applyFont="1" applyBorder="1" applyAlignment="1">
      <alignment horizontal="center"/>
    </xf>
    <xf numFmtId="3" fontId="0" fillId="0" borderId="0" xfId="0" applyNumberFormat="1" applyAlignment="1">
      <alignment horizontal="right"/>
    </xf>
    <xf numFmtId="3" fontId="6" fillId="0" borderId="9" xfId="0" applyNumberFormat="1" applyFont="1" applyFill="1" applyBorder="1" applyAlignment="1">
      <alignment horizontal="center"/>
    </xf>
    <xf numFmtId="0" fontId="2" fillId="0" borderId="0" xfId="0" applyFont="1" applyAlignment="1">
      <alignment horizontal="right"/>
    </xf>
    <xf numFmtId="3" fontId="6" fillId="0" borderId="0" xfId="0" applyNumberFormat="1" applyFont="1" applyAlignment="1">
      <alignment horizontal="centerContinuous"/>
    </xf>
    <xf numFmtId="3" fontId="2" fillId="0" borderId="0" xfId="0" applyNumberFormat="1" applyFont="1" applyBorder="1" applyAlignment="1">
      <alignment horizontal="left"/>
    </xf>
    <xf numFmtId="0" fontId="6" fillId="0" borderId="1" xfId="0" applyFont="1" applyBorder="1" applyAlignment="1">
      <alignment horizontal="centerContinuous"/>
    </xf>
    <xf numFmtId="0" fontId="0" fillId="0" borderId="2" xfId="0" applyBorder="1" applyAlignment="1">
      <alignment horizontal="centerContinuous"/>
    </xf>
    <xf numFmtId="3" fontId="0" fillId="0" borderId="3" xfId="0" applyNumberFormat="1" applyBorder="1" applyAlignment="1">
      <alignment horizontal="centerContinuous"/>
    </xf>
    <xf numFmtId="3" fontId="6" fillId="0" borderId="18" xfId="0" applyNumberFormat="1" applyFont="1" applyBorder="1" applyAlignment="1">
      <alignment horizontal="center"/>
    </xf>
    <xf numFmtId="3" fontId="6" fillId="0" borderId="19" xfId="0" applyNumberFormat="1" applyFont="1" applyBorder="1" applyAlignment="1">
      <alignment horizontal="center"/>
    </xf>
    <xf numFmtId="3" fontId="6" fillId="0" borderId="20" xfId="0" applyNumberFormat="1" applyFont="1" applyBorder="1" applyAlignment="1">
      <alignment horizontal="centerContinuous"/>
    </xf>
    <xf numFmtId="3" fontId="6" fillId="0" borderId="21" xfId="0" applyNumberFormat="1" applyFont="1" applyBorder="1" applyAlignment="1">
      <alignment horizontal="center"/>
    </xf>
    <xf numFmtId="0" fontId="6" fillId="0" borderId="0" xfId="0" applyFont="1" applyBorder="1" applyAlignment="1">
      <alignment horizontal="centerContinuous"/>
    </xf>
    <xf numFmtId="0" fontId="0" fillId="0" borderId="0" xfId="0" applyBorder="1" applyAlignment="1">
      <alignment horizontal="centerContinuous"/>
    </xf>
    <xf numFmtId="3" fontId="0" fillId="0" borderId="0" xfId="0" applyNumberFormat="1" applyBorder="1" applyAlignment="1">
      <alignment horizontal="centerContinuous"/>
    </xf>
    <xf numFmtId="3" fontId="6" fillId="0" borderId="0" xfId="0" applyNumberFormat="1" applyFont="1" applyBorder="1" applyAlignment="1">
      <alignment horizontal="center"/>
    </xf>
    <xf numFmtId="3" fontId="6" fillId="0" borderId="0" xfId="0" applyNumberFormat="1" applyFont="1" applyBorder="1" applyAlignment="1">
      <alignment horizontal="centerContinuous"/>
    </xf>
    <xf numFmtId="0" fontId="6" fillId="0" borderId="12" xfId="0" applyFont="1" applyBorder="1" applyAlignment="1">
      <alignment horizontal="center"/>
    </xf>
    <xf numFmtId="0" fontId="0" fillId="0" borderId="13" xfId="0" applyBorder="1" applyAlignment="1">
      <alignment horizontal="centerContinuous"/>
    </xf>
    <xf numFmtId="0" fontId="0" fillId="0" borderId="11" xfId="0" applyBorder="1" applyAlignment="1">
      <alignment horizontal="centerContinuous"/>
    </xf>
    <xf numFmtId="0" fontId="6" fillId="0" borderId="10" xfId="0" applyFont="1" applyBorder="1" applyAlignment="1">
      <alignment horizontal="centerContinuous"/>
    </xf>
    <xf numFmtId="3" fontId="6" fillId="0" borderId="1" xfId="0" applyNumberFormat="1" applyFont="1" applyBorder="1" applyAlignment="1">
      <alignment horizontal="centerContinuous"/>
    </xf>
    <xf numFmtId="3" fontId="6" fillId="0" borderId="22" xfId="0" applyNumberFormat="1" applyFont="1" applyBorder="1"/>
    <xf numFmtId="0" fontId="0" fillId="0" borderId="16" xfId="0" applyBorder="1" applyAlignment="1">
      <alignment horizontal="centerContinuous"/>
    </xf>
    <xf numFmtId="0" fontId="0" fillId="0" borderId="17" xfId="0" applyBorder="1" applyAlignment="1">
      <alignment horizontal="centerContinuous"/>
    </xf>
    <xf numFmtId="3" fontId="6" fillId="0" borderId="23" xfId="0" applyNumberFormat="1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3" fontId="6" fillId="0" borderId="24" xfId="0" applyNumberFormat="1" applyFont="1" applyBorder="1" applyAlignment="1">
      <alignment horizontal="center"/>
    </xf>
    <xf numFmtId="0" fontId="6" fillId="0" borderId="0" xfId="0" quotePrefix="1" applyFont="1"/>
    <xf numFmtId="0" fontId="0" fillId="0" borderId="25" xfId="0" applyBorder="1"/>
    <xf numFmtId="0" fontId="0" fillId="0" borderId="26" xfId="0" applyBorder="1"/>
    <xf numFmtId="10" fontId="0" fillId="0" borderId="0" xfId="0" applyNumberFormat="1" applyAlignment="1">
      <alignment horizontal="center"/>
    </xf>
    <xf numFmtId="3" fontId="8" fillId="0" borderId="0" xfId="0" applyNumberFormat="1" applyFont="1" applyBorder="1" applyAlignment="1">
      <alignment horizontal="left"/>
    </xf>
    <xf numFmtId="3" fontId="8" fillId="0" borderId="1" xfId="0" applyNumberFormat="1" applyFont="1" applyBorder="1" applyAlignment="1">
      <alignment horizontal="centerContinuous"/>
    </xf>
    <xf numFmtId="3" fontId="6" fillId="0" borderId="22" xfId="0" applyNumberFormat="1" applyFont="1" applyBorder="1" applyAlignment="1">
      <alignment horizontal="centerContinuous"/>
    </xf>
    <xf numFmtId="49" fontId="6" fillId="2" borderId="25" xfId="0" quotePrefix="1" applyNumberFormat="1" applyFont="1" applyFill="1" applyBorder="1" applyAlignment="1">
      <alignment horizontal="center"/>
    </xf>
    <xf numFmtId="49" fontId="6" fillId="2" borderId="26" xfId="0" applyNumberFormat="1" applyFont="1" applyFill="1" applyBorder="1" applyAlignment="1">
      <alignment horizontal="center"/>
    </xf>
    <xf numFmtId="3" fontId="6" fillId="0" borderId="15" xfId="0" quotePrefix="1" applyNumberFormat="1" applyFont="1" applyFill="1" applyBorder="1" applyAlignment="1">
      <alignment horizontal="center"/>
    </xf>
    <xf numFmtId="3" fontId="6" fillId="3" borderId="9" xfId="0" applyNumberFormat="1" applyFont="1" applyFill="1" applyBorder="1" applyAlignment="1">
      <alignment horizontal="center"/>
    </xf>
    <xf numFmtId="3" fontId="0" fillId="0" borderId="9" xfId="0" applyNumberFormat="1" applyBorder="1" applyAlignment="1">
      <alignment horizontal="center"/>
    </xf>
    <xf numFmtId="3" fontId="0" fillId="0" borderId="14" xfId="0" applyNumberFormat="1" applyFill="1" applyBorder="1" applyAlignment="1">
      <alignment horizontal="center"/>
    </xf>
    <xf numFmtId="3" fontId="0" fillId="0" borderId="15" xfId="0" applyNumberFormat="1" applyBorder="1" applyAlignment="1">
      <alignment horizontal="center"/>
    </xf>
    <xf numFmtId="10" fontId="0" fillId="0" borderId="27" xfId="0" applyNumberFormat="1" applyBorder="1" applyAlignment="1">
      <alignment horizontal="center"/>
    </xf>
    <xf numFmtId="0" fontId="0" fillId="0" borderId="28" xfId="0" applyBorder="1"/>
    <xf numFmtId="0" fontId="0" fillId="0" borderId="29" xfId="0" applyBorder="1"/>
    <xf numFmtId="0" fontId="0" fillId="0" borderId="25" xfId="0" quotePrefix="1" applyBorder="1" applyAlignment="1">
      <alignment horizontal="center"/>
    </xf>
    <xf numFmtId="0" fontId="0" fillId="0" borderId="26" xfId="0" quotePrefix="1" applyBorder="1" applyAlignment="1">
      <alignment horizontal="center"/>
    </xf>
    <xf numFmtId="0" fontId="6" fillId="2" borderId="25" xfId="0" applyFont="1" applyFill="1" applyBorder="1" applyAlignment="1">
      <alignment horizontal="center"/>
    </xf>
    <xf numFmtId="0" fontId="6" fillId="2" borderId="26" xfId="0" applyFont="1" applyFill="1" applyBorder="1" applyAlignment="1">
      <alignment horizontal="center"/>
    </xf>
    <xf numFmtId="0" fontId="0" fillId="0" borderId="9" xfId="0" applyBorder="1"/>
    <xf numFmtId="0" fontId="0" fillId="0" borderId="15" xfId="0" applyBorder="1"/>
    <xf numFmtId="3" fontId="6" fillId="0" borderId="15" xfId="0" quotePrefix="1" applyNumberFormat="1" applyFont="1" applyBorder="1" applyAlignment="1">
      <alignment horizontal="center"/>
    </xf>
    <xf numFmtId="3" fontId="6" fillId="0" borderId="9" xfId="0" applyNumberFormat="1" applyFont="1" applyBorder="1" applyAlignment="1">
      <alignment horizontal="right"/>
    </xf>
    <xf numFmtId="3" fontId="0" fillId="4" borderId="9" xfId="0" applyNumberFormat="1" applyFill="1" applyBorder="1" applyAlignment="1">
      <alignment horizontal="center"/>
    </xf>
    <xf numFmtId="3" fontId="2" fillId="0" borderId="14" xfId="0" quotePrefix="1" applyNumberFormat="1" applyFont="1" applyBorder="1" applyAlignment="1">
      <alignment horizontal="center"/>
    </xf>
    <xf numFmtId="3" fontId="6" fillId="0" borderId="15" xfId="0" applyNumberFormat="1" applyFont="1" applyBorder="1" applyAlignment="1">
      <alignment horizontal="right"/>
    </xf>
    <xf numFmtId="3" fontId="0" fillId="0" borderId="14" xfId="0" applyNumberFormat="1" applyBorder="1" applyAlignment="1">
      <alignment horizontal="right"/>
    </xf>
    <xf numFmtId="3" fontId="0" fillId="4" borderId="15" xfId="0" applyNumberFormat="1" applyFill="1" applyBorder="1" applyAlignment="1">
      <alignment horizontal="center"/>
    </xf>
    <xf numFmtId="3" fontId="0" fillId="0" borderId="15" xfId="0" quotePrefix="1" applyNumberFormat="1" applyBorder="1" applyAlignment="1">
      <alignment horizontal="center"/>
    </xf>
    <xf numFmtId="3" fontId="0" fillId="0" borderId="9" xfId="0" applyNumberFormat="1" applyBorder="1" applyAlignment="1">
      <alignment horizontal="right"/>
    </xf>
    <xf numFmtId="3" fontId="0" fillId="2" borderId="9" xfId="0" applyNumberFormat="1" applyFill="1" applyBorder="1" applyAlignment="1">
      <alignment horizontal="center"/>
    </xf>
    <xf numFmtId="3" fontId="0" fillId="2" borderId="14" xfId="0" applyNumberFormat="1" applyFill="1" applyBorder="1" applyAlignment="1">
      <alignment horizontal="right"/>
    </xf>
    <xf numFmtId="3" fontId="0" fillId="2" borderId="15" xfId="0" applyNumberForma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24" xfId="0" quotePrefix="1" applyBorder="1" applyAlignment="1">
      <alignment horizontal="center"/>
    </xf>
    <xf numFmtId="0" fontId="0" fillId="0" borderId="17" xfId="0" quotePrefix="1" applyBorder="1" applyAlignment="1">
      <alignment horizontal="center"/>
    </xf>
    <xf numFmtId="3" fontId="9" fillId="0" borderId="15" xfId="0" quotePrefix="1" applyNumberFormat="1" applyFont="1" applyBorder="1" applyAlignment="1">
      <alignment horizontal="center"/>
    </xf>
    <xf numFmtId="3" fontId="9" fillId="0" borderId="9" xfId="0" applyNumberFormat="1" applyFont="1" applyBorder="1" applyAlignment="1">
      <alignment horizontal="right"/>
    </xf>
    <xf numFmtId="3" fontId="9" fillId="0" borderId="9" xfId="0" quotePrefix="1" applyNumberFormat="1" applyFont="1" applyBorder="1" applyAlignment="1">
      <alignment horizontal="center"/>
    </xf>
    <xf numFmtId="3" fontId="10" fillId="0" borderId="14" xfId="0" applyNumberFormat="1" applyFont="1" applyFill="1" applyBorder="1" applyAlignment="1">
      <alignment horizontal="right"/>
    </xf>
    <xf numFmtId="3" fontId="6" fillId="0" borderId="15" xfId="0" applyNumberFormat="1" applyFont="1" applyFill="1" applyBorder="1" applyAlignment="1">
      <alignment horizontal="center"/>
    </xf>
    <xf numFmtId="0" fontId="6" fillId="0" borderId="0" xfId="0" quotePrefix="1" applyFont="1" applyAlignment="1">
      <alignment horizontal="center"/>
    </xf>
    <xf numFmtId="0" fontId="6" fillId="0" borderId="1" xfId="0" applyFont="1" applyBorder="1"/>
    <xf numFmtId="0" fontId="6" fillId="0" borderId="3" xfId="0" applyFont="1" applyBorder="1"/>
    <xf numFmtId="3" fontId="2" fillId="0" borderId="22" xfId="0" applyNumberFormat="1" applyFont="1" applyBorder="1" applyAlignment="1">
      <alignment horizontal="center"/>
    </xf>
    <xf numFmtId="3" fontId="6" fillId="0" borderId="22" xfId="0" applyNumberFormat="1" applyFont="1" applyBorder="1" applyAlignment="1">
      <alignment horizontal="center"/>
    </xf>
    <xf numFmtId="165" fontId="6" fillId="0" borderId="22" xfId="0" applyNumberFormat="1" applyFont="1" applyBorder="1" applyAlignment="1">
      <alignment horizontal="center"/>
    </xf>
    <xf numFmtId="3" fontId="2" fillId="0" borderId="1" xfId="0" applyNumberFormat="1" applyFont="1" applyBorder="1" applyAlignment="1">
      <alignment horizontal="center"/>
    </xf>
    <xf numFmtId="3" fontId="2" fillId="0" borderId="3" xfId="0" applyNumberFormat="1" applyFont="1" applyBorder="1" applyAlignment="1">
      <alignment horizontal="center"/>
    </xf>
    <xf numFmtId="0" fontId="11" fillId="0" borderId="0" xfId="0" applyFont="1" applyAlignment="1">
      <alignment horizontal="center"/>
    </xf>
    <xf numFmtId="3" fontId="0" fillId="0" borderId="0" xfId="0" applyNumberFormat="1"/>
    <xf numFmtId="0" fontId="6" fillId="0" borderId="0" xfId="0" applyFont="1" applyAlignment="1">
      <alignment horizontal="left"/>
    </xf>
    <xf numFmtId="9" fontId="6" fillId="0" borderId="9" xfId="0" applyNumberFormat="1" applyFont="1" applyBorder="1" applyAlignment="1">
      <alignment horizontal="center"/>
    </xf>
    <xf numFmtId="3" fontId="6" fillId="0" borderId="0" xfId="0" quotePrefix="1" applyNumberFormat="1" applyFont="1" applyAlignment="1">
      <alignment horizontal="left"/>
    </xf>
    <xf numFmtId="0" fontId="12" fillId="0" borderId="4" xfId="0" applyFont="1" applyBorder="1" applyAlignment="1">
      <alignment horizontal="centerContinuous"/>
    </xf>
    <xf numFmtId="0" fontId="13" fillId="0" borderId="5" xfId="0" applyFont="1" applyBorder="1" applyAlignment="1">
      <alignment horizontal="centerContinuous"/>
    </xf>
    <xf numFmtId="3" fontId="13" fillId="0" borderId="5" xfId="0" applyNumberFormat="1" applyFont="1" applyBorder="1" applyAlignment="1">
      <alignment horizontal="centerContinuous"/>
    </xf>
    <xf numFmtId="0" fontId="13" fillId="0" borderId="6" xfId="0" applyFont="1" applyBorder="1" applyAlignment="1">
      <alignment horizontal="centerContinuous"/>
    </xf>
    <xf numFmtId="0" fontId="0" fillId="0" borderId="7" xfId="0" applyBorder="1"/>
    <xf numFmtId="0" fontId="4" fillId="0" borderId="0" xfId="0" applyFont="1" applyBorder="1" applyAlignment="1">
      <alignment horizontal="right"/>
    </xf>
    <xf numFmtId="3" fontId="4" fillId="0" borderId="0" xfId="0" applyNumberFormat="1" applyFont="1" applyBorder="1" applyAlignment="1">
      <alignment horizontal="left"/>
    </xf>
    <xf numFmtId="3" fontId="0" fillId="0" borderId="30" xfId="0" applyNumberFormat="1" applyBorder="1" applyAlignment="1">
      <alignment horizontal="center"/>
    </xf>
    <xf numFmtId="3" fontId="0" fillId="0" borderId="31" xfId="0" applyNumberFormat="1" applyBorder="1" applyAlignment="1">
      <alignment horizontal="center"/>
    </xf>
    <xf numFmtId="3" fontId="6" fillId="0" borderId="24" xfId="0" applyNumberFormat="1" applyFont="1" applyBorder="1" applyAlignment="1">
      <alignment horizontal="centerContinuous"/>
    </xf>
    <xf numFmtId="3" fontId="14" fillId="0" borderId="32" xfId="0" applyNumberFormat="1" applyFont="1" applyBorder="1" applyAlignment="1">
      <alignment horizontal="centerContinuous"/>
    </xf>
    <xf numFmtId="3" fontId="0" fillId="0" borderId="33" xfId="0" applyNumberFormat="1" applyBorder="1" applyAlignment="1">
      <alignment horizontal="centerContinuous"/>
    </xf>
    <xf numFmtId="3" fontId="6" fillId="0" borderId="34" xfId="0" applyNumberFormat="1" applyFont="1" applyBorder="1" applyAlignment="1">
      <alignment horizontal="center"/>
    </xf>
    <xf numFmtId="3" fontId="6" fillId="0" borderId="35" xfId="0" applyNumberFormat="1" applyFont="1" applyBorder="1" applyAlignment="1">
      <alignment horizontal="center"/>
    </xf>
    <xf numFmtId="0" fontId="2" fillId="0" borderId="14" xfId="0" applyFont="1" applyBorder="1" applyAlignment="1"/>
    <xf numFmtId="0" fontId="0" fillId="0" borderId="36" xfId="0" applyBorder="1" applyAlignment="1"/>
    <xf numFmtId="3" fontId="2" fillId="0" borderId="37" xfId="0" applyNumberFormat="1" applyFont="1" applyBorder="1" applyAlignment="1">
      <alignment horizontal="centerContinuous"/>
    </xf>
    <xf numFmtId="3" fontId="2" fillId="0" borderId="38" xfId="0" applyNumberFormat="1" applyFont="1" applyBorder="1" applyAlignment="1">
      <alignment horizontal="center"/>
    </xf>
    <xf numFmtId="3" fontId="2" fillId="0" borderId="9" xfId="0" applyNumberFormat="1" applyFont="1" applyBorder="1" applyAlignment="1">
      <alignment horizontal="center"/>
    </xf>
    <xf numFmtId="3" fontId="2" fillId="0" borderId="14" xfId="0" applyNumberFormat="1" applyFont="1" applyBorder="1" applyAlignment="1">
      <alignment horizontal="centerContinuous"/>
    </xf>
    <xf numFmtId="3" fontId="2" fillId="0" borderId="36" xfId="0" applyNumberFormat="1" applyFont="1" applyBorder="1" applyAlignment="1">
      <alignment horizontal="centerContinuous"/>
    </xf>
    <xf numFmtId="0" fontId="2" fillId="0" borderId="0" xfId="0" applyFont="1" applyBorder="1" applyAlignment="1">
      <alignment horizontal="left"/>
    </xf>
    <xf numFmtId="3" fontId="2" fillId="0" borderId="0" xfId="0" applyNumberFormat="1" applyFont="1" applyBorder="1" applyAlignment="1">
      <alignment horizontal="center"/>
    </xf>
    <xf numFmtId="3" fontId="2" fillId="0" borderId="15" xfId="0" applyNumberFormat="1" applyFont="1" applyBorder="1" applyAlignment="1">
      <alignment horizontal="centerContinuous"/>
    </xf>
    <xf numFmtId="0" fontId="6" fillId="0" borderId="1" xfId="0" applyFont="1" applyBorder="1" applyAlignment="1"/>
    <xf numFmtId="0" fontId="0" fillId="0" borderId="2" xfId="0" applyBorder="1" applyAlignment="1"/>
    <xf numFmtId="3" fontId="6" fillId="0" borderId="39" xfId="0" applyNumberFormat="1" applyFont="1" applyBorder="1" applyAlignment="1">
      <alignment horizontal="centerContinuous"/>
    </xf>
    <xf numFmtId="3" fontId="2" fillId="0" borderId="9" xfId="0" applyNumberFormat="1" applyFont="1" applyBorder="1" applyAlignment="1">
      <alignment horizontal="centerContinuous"/>
    </xf>
    <xf numFmtId="3" fontId="14" fillId="0" borderId="0" xfId="0" quotePrefix="1" applyNumberFormat="1" applyFont="1" applyBorder="1" applyAlignment="1">
      <alignment horizontal="centerContinuous"/>
    </xf>
    <xf numFmtId="3" fontId="15" fillId="0" borderId="0" xfId="0" applyNumberFormat="1" applyFont="1" applyBorder="1" applyAlignment="1">
      <alignment horizontal="left"/>
    </xf>
    <xf numFmtId="3" fontId="15" fillId="0" borderId="9" xfId="0" applyNumberFormat="1" applyFont="1" applyBorder="1" applyAlignment="1">
      <alignment horizontal="centerContinuous"/>
    </xf>
    <xf numFmtId="3" fontId="11" fillId="5" borderId="0" xfId="0" applyNumberFormat="1" applyFont="1" applyFill="1" applyBorder="1" applyAlignment="1">
      <alignment horizontal="left"/>
    </xf>
    <xf numFmtId="3" fontId="15" fillId="5" borderId="0" xfId="0" applyNumberFormat="1" applyFont="1" applyFill="1" applyBorder="1" applyAlignment="1">
      <alignment horizontal="center"/>
    </xf>
    <xf numFmtId="0" fontId="15" fillId="5" borderId="0" xfId="0" applyFont="1" applyFill="1"/>
    <xf numFmtId="3" fontId="11" fillId="5" borderId="0" xfId="0" applyNumberFormat="1" applyFont="1" applyFill="1" applyBorder="1" applyAlignment="1">
      <alignment horizontal="center"/>
    </xf>
    <xf numFmtId="3" fontId="8" fillId="5" borderId="40" xfId="0" applyNumberFormat="1" applyFont="1" applyFill="1" applyBorder="1" applyAlignment="1">
      <alignment horizontal="center"/>
    </xf>
    <xf numFmtId="0" fontId="11" fillId="5" borderId="0" xfId="0" applyFont="1" applyFill="1"/>
    <xf numFmtId="0" fontId="0" fillId="0" borderId="27" xfId="0" applyBorder="1"/>
    <xf numFmtId="0" fontId="14" fillId="0" borderId="28" xfId="0" quotePrefix="1" applyFont="1" applyBorder="1"/>
    <xf numFmtId="3" fontId="0" fillId="0" borderId="28" xfId="0" applyNumberFormat="1" applyBorder="1" applyAlignment="1">
      <alignment horizontal="center"/>
    </xf>
    <xf numFmtId="166" fontId="0" fillId="0" borderId="0" xfId="0" applyNumberFormat="1"/>
    <xf numFmtId="0" fontId="0" fillId="0" borderId="0" xfId="0" applyAlignment="1">
      <alignment vertical="top"/>
    </xf>
    <xf numFmtId="0" fontId="16" fillId="0" borderId="0" xfId="0" applyFont="1" applyAlignment="1">
      <alignment vertical="top"/>
    </xf>
    <xf numFmtId="14" fontId="16" fillId="0" borderId="0" xfId="0" applyNumberFormat="1" applyFont="1" applyAlignment="1">
      <alignment vertical="top"/>
    </xf>
    <xf numFmtId="167" fontId="16" fillId="0" borderId="0" xfId="0" applyNumberFormat="1" applyFont="1" applyAlignment="1">
      <alignment vertical="top"/>
    </xf>
    <xf numFmtId="4" fontId="16" fillId="0" borderId="0" xfId="0" applyNumberFormat="1" applyFont="1" applyAlignment="1">
      <alignment vertical="top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14" fillId="0" borderId="0" xfId="0" quotePrefix="1" applyFont="1" applyBorder="1" applyAlignment="1">
      <alignment wrapText="1"/>
    </xf>
    <xf numFmtId="0" fontId="0" fillId="0" borderId="0" xfId="0" applyAlignment="1">
      <alignment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6"/>
  <sheetViews>
    <sheetView tabSelected="1" workbookViewId="0">
      <selection activeCell="F45" sqref="F45"/>
    </sheetView>
  </sheetViews>
  <sheetFormatPr baseColWidth="10" defaultRowHeight="14.4" x14ac:dyDescent="0.3"/>
  <cols>
    <col min="1" max="1" width="2.109375" customWidth="1"/>
    <col min="2" max="2" width="8.44140625" customWidth="1"/>
    <col min="3" max="3" width="8.6640625" customWidth="1"/>
    <col min="4" max="4" width="15.109375" style="2" customWidth="1"/>
    <col min="6" max="6" width="12.33203125" customWidth="1"/>
    <col min="8" max="8" width="1.44140625" customWidth="1"/>
    <col min="9" max="9" width="14.5546875" customWidth="1"/>
    <col min="11" max="11" width="1.44140625" customWidth="1"/>
    <col min="14" max="14" width="1" customWidth="1"/>
    <col min="15" max="15" width="11.44140625" style="4" customWidth="1"/>
    <col min="16" max="16" width="3.44140625" style="4" customWidth="1"/>
    <col min="22" max="23" width="7.6640625" customWidth="1"/>
    <col min="26" max="26" width="1.5546875" customWidth="1"/>
    <col min="27" max="28" width="7.6640625" customWidth="1"/>
    <col min="29" max="30" width="2" customWidth="1"/>
    <col min="32" max="32" width="12.5546875" customWidth="1"/>
    <col min="257" max="257" width="2.109375" customWidth="1"/>
    <col min="258" max="258" width="8.44140625" customWidth="1"/>
    <col min="259" max="259" width="8.6640625" customWidth="1"/>
    <col min="260" max="260" width="15.109375" customWidth="1"/>
    <col min="262" max="262" width="12.33203125" customWidth="1"/>
    <col min="264" max="264" width="1.44140625" customWidth="1"/>
    <col min="265" max="265" width="14.5546875" customWidth="1"/>
    <col min="267" max="267" width="1.44140625" customWidth="1"/>
    <col min="270" max="270" width="1" customWidth="1"/>
    <col min="271" max="271" width="11.44140625" customWidth="1"/>
    <col min="272" max="272" width="3.44140625" customWidth="1"/>
    <col min="278" max="279" width="7.6640625" customWidth="1"/>
    <col min="282" max="282" width="1.5546875" customWidth="1"/>
    <col min="283" max="284" width="7.6640625" customWidth="1"/>
    <col min="285" max="286" width="2" customWidth="1"/>
    <col min="288" max="288" width="12.5546875" customWidth="1"/>
    <col min="513" max="513" width="2.109375" customWidth="1"/>
    <col min="514" max="514" width="8.44140625" customWidth="1"/>
    <col min="515" max="515" width="8.6640625" customWidth="1"/>
    <col min="516" max="516" width="15.109375" customWidth="1"/>
    <col min="518" max="518" width="12.33203125" customWidth="1"/>
    <col min="520" max="520" width="1.44140625" customWidth="1"/>
    <col min="521" max="521" width="14.5546875" customWidth="1"/>
    <col min="523" max="523" width="1.44140625" customWidth="1"/>
    <col min="526" max="526" width="1" customWidth="1"/>
    <col min="527" max="527" width="11.44140625" customWidth="1"/>
    <col min="528" max="528" width="3.44140625" customWidth="1"/>
    <col min="534" max="535" width="7.6640625" customWidth="1"/>
    <col min="538" max="538" width="1.5546875" customWidth="1"/>
    <col min="539" max="540" width="7.6640625" customWidth="1"/>
    <col min="541" max="542" width="2" customWidth="1"/>
    <col min="544" max="544" width="12.5546875" customWidth="1"/>
    <col min="769" max="769" width="2.109375" customWidth="1"/>
    <col min="770" max="770" width="8.44140625" customWidth="1"/>
    <col min="771" max="771" width="8.6640625" customWidth="1"/>
    <col min="772" max="772" width="15.109375" customWidth="1"/>
    <col min="774" max="774" width="12.33203125" customWidth="1"/>
    <col min="776" max="776" width="1.44140625" customWidth="1"/>
    <col min="777" max="777" width="14.5546875" customWidth="1"/>
    <col min="779" max="779" width="1.44140625" customWidth="1"/>
    <col min="782" max="782" width="1" customWidth="1"/>
    <col min="783" max="783" width="11.44140625" customWidth="1"/>
    <col min="784" max="784" width="3.44140625" customWidth="1"/>
    <col min="790" max="791" width="7.6640625" customWidth="1"/>
    <col min="794" max="794" width="1.5546875" customWidth="1"/>
    <col min="795" max="796" width="7.6640625" customWidth="1"/>
    <col min="797" max="798" width="2" customWidth="1"/>
    <col min="800" max="800" width="12.5546875" customWidth="1"/>
    <col min="1025" max="1025" width="2.109375" customWidth="1"/>
    <col min="1026" max="1026" width="8.44140625" customWidth="1"/>
    <col min="1027" max="1027" width="8.6640625" customWidth="1"/>
    <col min="1028" max="1028" width="15.109375" customWidth="1"/>
    <col min="1030" max="1030" width="12.33203125" customWidth="1"/>
    <col min="1032" max="1032" width="1.44140625" customWidth="1"/>
    <col min="1033" max="1033" width="14.5546875" customWidth="1"/>
    <col min="1035" max="1035" width="1.44140625" customWidth="1"/>
    <col min="1038" max="1038" width="1" customWidth="1"/>
    <col min="1039" max="1039" width="11.44140625" customWidth="1"/>
    <col min="1040" max="1040" width="3.44140625" customWidth="1"/>
    <col min="1046" max="1047" width="7.6640625" customWidth="1"/>
    <col min="1050" max="1050" width="1.5546875" customWidth="1"/>
    <col min="1051" max="1052" width="7.6640625" customWidth="1"/>
    <col min="1053" max="1054" width="2" customWidth="1"/>
    <col min="1056" max="1056" width="12.5546875" customWidth="1"/>
    <col min="1281" max="1281" width="2.109375" customWidth="1"/>
    <col min="1282" max="1282" width="8.44140625" customWidth="1"/>
    <col min="1283" max="1283" width="8.6640625" customWidth="1"/>
    <col min="1284" max="1284" width="15.109375" customWidth="1"/>
    <col min="1286" max="1286" width="12.33203125" customWidth="1"/>
    <col min="1288" max="1288" width="1.44140625" customWidth="1"/>
    <col min="1289" max="1289" width="14.5546875" customWidth="1"/>
    <col min="1291" max="1291" width="1.44140625" customWidth="1"/>
    <col min="1294" max="1294" width="1" customWidth="1"/>
    <col min="1295" max="1295" width="11.44140625" customWidth="1"/>
    <col min="1296" max="1296" width="3.44140625" customWidth="1"/>
    <col min="1302" max="1303" width="7.6640625" customWidth="1"/>
    <col min="1306" max="1306" width="1.5546875" customWidth="1"/>
    <col min="1307" max="1308" width="7.6640625" customWidth="1"/>
    <col min="1309" max="1310" width="2" customWidth="1"/>
    <col min="1312" max="1312" width="12.5546875" customWidth="1"/>
    <col min="1537" max="1537" width="2.109375" customWidth="1"/>
    <col min="1538" max="1538" width="8.44140625" customWidth="1"/>
    <col min="1539" max="1539" width="8.6640625" customWidth="1"/>
    <col min="1540" max="1540" width="15.109375" customWidth="1"/>
    <col min="1542" max="1542" width="12.33203125" customWidth="1"/>
    <col min="1544" max="1544" width="1.44140625" customWidth="1"/>
    <col min="1545" max="1545" width="14.5546875" customWidth="1"/>
    <col min="1547" max="1547" width="1.44140625" customWidth="1"/>
    <col min="1550" max="1550" width="1" customWidth="1"/>
    <col min="1551" max="1551" width="11.44140625" customWidth="1"/>
    <col min="1552" max="1552" width="3.44140625" customWidth="1"/>
    <col min="1558" max="1559" width="7.6640625" customWidth="1"/>
    <col min="1562" max="1562" width="1.5546875" customWidth="1"/>
    <col min="1563" max="1564" width="7.6640625" customWidth="1"/>
    <col min="1565" max="1566" width="2" customWidth="1"/>
    <col min="1568" max="1568" width="12.5546875" customWidth="1"/>
    <col min="1793" max="1793" width="2.109375" customWidth="1"/>
    <col min="1794" max="1794" width="8.44140625" customWidth="1"/>
    <col min="1795" max="1795" width="8.6640625" customWidth="1"/>
    <col min="1796" max="1796" width="15.109375" customWidth="1"/>
    <col min="1798" max="1798" width="12.33203125" customWidth="1"/>
    <col min="1800" max="1800" width="1.44140625" customWidth="1"/>
    <col min="1801" max="1801" width="14.5546875" customWidth="1"/>
    <col min="1803" max="1803" width="1.44140625" customWidth="1"/>
    <col min="1806" max="1806" width="1" customWidth="1"/>
    <col min="1807" max="1807" width="11.44140625" customWidth="1"/>
    <col min="1808" max="1808" width="3.44140625" customWidth="1"/>
    <col min="1814" max="1815" width="7.6640625" customWidth="1"/>
    <col min="1818" max="1818" width="1.5546875" customWidth="1"/>
    <col min="1819" max="1820" width="7.6640625" customWidth="1"/>
    <col min="1821" max="1822" width="2" customWidth="1"/>
    <col min="1824" max="1824" width="12.5546875" customWidth="1"/>
    <col min="2049" max="2049" width="2.109375" customWidth="1"/>
    <col min="2050" max="2050" width="8.44140625" customWidth="1"/>
    <col min="2051" max="2051" width="8.6640625" customWidth="1"/>
    <col min="2052" max="2052" width="15.109375" customWidth="1"/>
    <col min="2054" max="2054" width="12.33203125" customWidth="1"/>
    <col min="2056" max="2056" width="1.44140625" customWidth="1"/>
    <col min="2057" max="2057" width="14.5546875" customWidth="1"/>
    <col min="2059" max="2059" width="1.44140625" customWidth="1"/>
    <col min="2062" max="2062" width="1" customWidth="1"/>
    <col min="2063" max="2063" width="11.44140625" customWidth="1"/>
    <col min="2064" max="2064" width="3.44140625" customWidth="1"/>
    <col min="2070" max="2071" width="7.6640625" customWidth="1"/>
    <col min="2074" max="2074" width="1.5546875" customWidth="1"/>
    <col min="2075" max="2076" width="7.6640625" customWidth="1"/>
    <col min="2077" max="2078" width="2" customWidth="1"/>
    <col min="2080" max="2080" width="12.5546875" customWidth="1"/>
    <col min="2305" max="2305" width="2.109375" customWidth="1"/>
    <col min="2306" max="2306" width="8.44140625" customWidth="1"/>
    <col min="2307" max="2307" width="8.6640625" customWidth="1"/>
    <col min="2308" max="2308" width="15.109375" customWidth="1"/>
    <col min="2310" max="2310" width="12.33203125" customWidth="1"/>
    <col min="2312" max="2312" width="1.44140625" customWidth="1"/>
    <col min="2313" max="2313" width="14.5546875" customWidth="1"/>
    <col min="2315" max="2315" width="1.44140625" customWidth="1"/>
    <col min="2318" max="2318" width="1" customWidth="1"/>
    <col min="2319" max="2319" width="11.44140625" customWidth="1"/>
    <col min="2320" max="2320" width="3.44140625" customWidth="1"/>
    <col min="2326" max="2327" width="7.6640625" customWidth="1"/>
    <col min="2330" max="2330" width="1.5546875" customWidth="1"/>
    <col min="2331" max="2332" width="7.6640625" customWidth="1"/>
    <col min="2333" max="2334" width="2" customWidth="1"/>
    <col min="2336" max="2336" width="12.5546875" customWidth="1"/>
    <col min="2561" max="2561" width="2.109375" customWidth="1"/>
    <col min="2562" max="2562" width="8.44140625" customWidth="1"/>
    <col min="2563" max="2563" width="8.6640625" customWidth="1"/>
    <col min="2564" max="2564" width="15.109375" customWidth="1"/>
    <col min="2566" max="2566" width="12.33203125" customWidth="1"/>
    <col min="2568" max="2568" width="1.44140625" customWidth="1"/>
    <col min="2569" max="2569" width="14.5546875" customWidth="1"/>
    <col min="2571" max="2571" width="1.44140625" customWidth="1"/>
    <col min="2574" max="2574" width="1" customWidth="1"/>
    <col min="2575" max="2575" width="11.44140625" customWidth="1"/>
    <col min="2576" max="2576" width="3.44140625" customWidth="1"/>
    <col min="2582" max="2583" width="7.6640625" customWidth="1"/>
    <col min="2586" max="2586" width="1.5546875" customWidth="1"/>
    <col min="2587" max="2588" width="7.6640625" customWidth="1"/>
    <col min="2589" max="2590" width="2" customWidth="1"/>
    <col min="2592" max="2592" width="12.5546875" customWidth="1"/>
    <col min="2817" max="2817" width="2.109375" customWidth="1"/>
    <col min="2818" max="2818" width="8.44140625" customWidth="1"/>
    <col min="2819" max="2819" width="8.6640625" customWidth="1"/>
    <col min="2820" max="2820" width="15.109375" customWidth="1"/>
    <col min="2822" max="2822" width="12.33203125" customWidth="1"/>
    <col min="2824" max="2824" width="1.44140625" customWidth="1"/>
    <col min="2825" max="2825" width="14.5546875" customWidth="1"/>
    <col min="2827" max="2827" width="1.44140625" customWidth="1"/>
    <col min="2830" max="2830" width="1" customWidth="1"/>
    <col min="2831" max="2831" width="11.44140625" customWidth="1"/>
    <col min="2832" max="2832" width="3.44140625" customWidth="1"/>
    <col min="2838" max="2839" width="7.6640625" customWidth="1"/>
    <col min="2842" max="2842" width="1.5546875" customWidth="1"/>
    <col min="2843" max="2844" width="7.6640625" customWidth="1"/>
    <col min="2845" max="2846" width="2" customWidth="1"/>
    <col min="2848" max="2848" width="12.5546875" customWidth="1"/>
    <col min="3073" max="3073" width="2.109375" customWidth="1"/>
    <col min="3074" max="3074" width="8.44140625" customWidth="1"/>
    <col min="3075" max="3075" width="8.6640625" customWidth="1"/>
    <col min="3076" max="3076" width="15.109375" customWidth="1"/>
    <col min="3078" max="3078" width="12.33203125" customWidth="1"/>
    <col min="3080" max="3080" width="1.44140625" customWidth="1"/>
    <col min="3081" max="3081" width="14.5546875" customWidth="1"/>
    <col min="3083" max="3083" width="1.44140625" customWidth="1"/>
    <col min="3086" max="3086" width="1" customWidth="1"/>
    <col min="3087" max="3087" width="11.44140625" customWidth="1"/>
    <col min="3088" max="3088" width="3.44140625" customWidth="1"/>
    <col min="3094" max="3095" width="7.6640625" customWidth="1"/>
    <col min="3098" max="3098" width="1.5546875" customWidth="1"/>
    <col min="3099" max="3100" width="7.6640625" customWidth="1"/>
    <col min="3101" max="3102" width="2" customWidth="1"/>
    <col min="3104" max="3104" width="12.5546875" customWidth="1"/>
    <col min="3329" max="3329" width="2.109375" customWidth="1"/>
    <col min="3330" max="3330" width="8.44140625" customWidth="1"/>
    <col min="3331" max="3331" width="8.6640625" customWidth="1"/>
    <col min="3332" max="3332" width="15.109375" customWidth="1"/>
    <col min="3334" max="3334" width="12.33203125" customWidth="1"/>
    <col min="3336" max="3336" width="1.44140625" customWidth="1"/>
    <col min="3337" max="3337" width="14.5546875" customWidth="1"/>
    <col min="3339" max="3339" width="1.44140625" customWidth="1"/>
    <col min="3342" max="3342" width="1" customWidth="1"/>
    <col min="3343" max="3343" width="11.44140625" customWidth="1"/>
    <col min="3344" max="3344" width="3.44140625" customWidth="1"/>
    <col min="3350" max="3351" width="7.6640625" customWidth="1"/>
    <col min="3354" max="3354" width="1.5546875" customWidth="1"/>
    <col min="3355" max="3356" width="7.6640625" customWidth="1"/>
    <col min="3357" max="3358" width="2" customWidth="1"/>
    <col min="3360" max="3360" width="12.5546875" customWidth="1"/>
    <col min="3585" max="3585" width="2.109375" customWidth="1"/>
    <col min="3586" max="3586" width="8.44140625" customWidth="1"/>
    <col min="3587" max="3587" width="8.6640625" customWidth="1"/>
    <col min="3588" max="3588" width="15.109375" customWidth="1"/>
    <col min="3590" max="3590" width="12.33203125" customWidth="1"/>
    <col min="3592" max="3592" width="1.44140625" customWidth="1"/>
    <col min="3593" max="3593" width="14.5546875" customWidth="1"/>
    <col min="3595" max="3595" width="1.44140625" customWidth="1"/>
    <col min="3598" max="3598" width="1" customWidth="1"/>
    <col min="3599" max="3599" width="11.44140625" customWidth="1"/>
    <col min="3600" max="3600" width="3.44140625" customWidth="1"/>
    <col min="3606" max="3607" width="7.6640625" customWidth="1"/>
    <col min="3610" max="3610" width="1.5546875" customWidth="1"/>
    <col min="3611" max="3612" width="7.6640625" customWidth="1"/>
    <col min="3613" max="3614" width="2" customWidth="1"/>
    <col min="3616" max="3616" width="12.5546875" customWidth="1"/>
    <col min="3841" max="3841" width="2.109375" customWidth="1"/>
    <col min="3842" max="3842" width="8.44140625" customWidth="1"/>
    <col min="3843" max="3843" width="8.6640625" customWidth="1"/>
    <col min="3844" max="3844" width="15.109375" customWidth="1"/>
    <col min="3846" max="3846" width="12.33203125" customWidth="1"/>
    <col min="3848" max="3848" width="1.44140625" customWidth="1"/>
    <col min="3849" max="3849" width="14.5546875" customWidth="1"/>
    <col min="3851" max="3851" width="1.44140625" customWidth="1"/>
    <col min="3854" max="3854" width="1" customWidth="1"/>
    <col min="3855" max="3855" width="11.44140625" customWidth="1"/>
    <col min="3856" max="3856" width="3.44140625" customWidth="1"/>
    <col min="3862" max="3863" width="7.6640625" customWidth="1"/>
    <col min="3866" max="3866" width="1.5546875" customWidth="1"/>
    <col min="3867" max="3868" width="7.6640625" customWidth="1"/>
    <col min="3869" max="3870" width="2" customWidth="1"/>
    <col min="3872" max="3872" width="12.5546875" customWidth="1"/>
    <col min="4097" max="4097" width="2.109375" customWidth="1"/>
    <col min="4098" max="4098" width="8.44140625" customWidth="1"/>
    <col min="4099" max="4099" width="8.6640625" customWidth="1"/>
    <col min="4100" max="4100" width="15.109375" customWidth="1"/>
    <col min="4102" max="4102" width="12.33203125" customWidth="1"/>
    <col min="4104" max="4104" width="1.44140625" customWidth="1"/>
    <col min="4105" max="4105" width="14.5546875" customWidth="1"/>
    <col min="4107" max="4107" width="1.44140625" customWidth="1"/>
    <col min="4110" max="4110" width="1" customWidth="1"/>
    <col min="4111" max="4111" width="11.44140625" customWidth="1"/>
    <col min="4112" max="4112" width="3.44140625" customWidth="1"/>
    <col min="4118" max="4119" width="7.6640625" customWidth="1"/>
    <col min="4122" max="4122" width="1.5546875" customWidth="1"/>
    <col min="4123" max="4124" width="7.6640625" customWidth="1"/>
    <col min="4125" max="4126" width="2" customWidth="1"/>
    <col min="4128" max="4128" width="12.5546875" customWidth="1"/>
    <col min="4353" max="4353" width="2.109375" customWidth="1"/>
    <col min="4354" max="4354" width="8.44140625" customWidth="1"/>
    <col min="4355" max="4355" width="8.6640625" customWidth="1"/>
    <col min="4356" max="4356" width="15.109375" customWidth="1"/>
    <col min="4358" max="4358" width="12.33203125" customWidth="1"/>
    <col min="4360" max="4360" width="1.44140625" customWidth="1"/>
    <col min="4361" max="4361" width="14.5546875" customWidth="1"/>
    <col min="4363" max="4363" width="1.44140625" customWidth="1"/>
    <col min="4366" max="4366" width="1" customWidth="1"/>
    <col min="4367" max="4367" width="11.44140625" customWidth="1"/>
    <col min="4368" max="4368" width="3.44140625" customWidth="1"/>
    <col min="4374" max="4375" width="7.6640625" customWidth="1"/>
    <col min="4378" max="4378" width="1.5546875" customWidth="1"/>
    <col min="4379" max="4380" width="7.6640625" customWidth="1"/>
    <col min="4381" max="4382" width="2" customWidth="1"/>
    <col min="4384" max="4384" width="12.5546875" customWidth="1"/>
    <col min="4609" max="4609" width="2.109375" customWidth="1"/>
    <col min="4610" max="4610" width="8.44140625" customWidth="1"/>
    <col min="4611" max="4611" width="8.6640625" customWidth="1"/>
    <col min="4612" max="4612" width="15.109375" customWidth="1"/>
    <col min="4614" max="4614" width="12.33203125" customWidth="1"/>
    <col min="4616" max="4616" width="1.44140625" customWidth="1"/>
    <col min="4617" max="4617" width="14.5546875" customWidth="1"/>
    <col min="4619" max="4619" width="1.44140625" customWidth="1"/>
    <col min="4622" max="4622" width="1" customWidth="1"/>
    <col min="4623" max="4623" width="11.44140625" customWidth="1"/>
    <col min="4624" max="4624" width="3.44140625" customWidth="1"/>
    <col min="4630" max="4631" width="7.6640625" customWidth="1"/>
    <col min="4634" max="4634" width="1.5546875" customWidth="1"/>
    <col min="4635" max="4636" width="7.6640625" customWidth="1"/>
    <col min="4637" max="4638" width="2" customWidth="1"/>
    <col min="4640" max="4640" width="12.5546875" customWidth="1"/>
    <col min="4865" max="4865" width="2.109375" customWidth="1"/>
    <col min="4866" max="4866" width="8.44140625" customWidth="1"/>
    <col min="4867" max="4867" width="8.6640625" customWidth="1"/>
    <col min="4868" max="4868" width="15.109375" customWidth="1"/>
    <col min="4870" max="4870" width="12.33203125" customWidth="1"/>
    <col min="4872" max="4872" width="1.44140625" customWidth="1"/>
    <col min="4873" max="4873" width="14.5546875" customWidth="1"/>
    <col min="4875" max="4875" width="1.44140625" customWidth="1"/>
    <col min="4878" max="4878" width="1" customWidth="1"/>
    <col min="4879" max="4879" width="11.44140625" customWidth="1"/>
    <col min="4880" max="4880" width="3.44140625" customWidth="1"/>
    <col min="4886" max="4887" width="7.6640625" customWidth="1"/>
    <col min="4890" max="4890" width="1.5546875" customWidth="1"/>
    <col min="4891" max="4892" width="7.6640625" customWidth="1"/>
    <col min="4893" max="4894" width="2" customWidth="1"/>
    <col min="4896" max="4896" width="12.5546875" customWidth="1"/>
    <col min="5121" max="5121" width="2.109375" customWidth="1"/>
    <col min="5122" max="5122" width="8.44140625" customWidth="1"/>
    <col min="5123" max="5123" width="8.6640625" customWidth="1"/>
    <col min="5124" max="5124" width="15.109375" customWidth="1"/>
    <col min="5126" max="5126" width="12.33203125" customWidth="1"/>
    <col min="5128" max="5128" width="1.44140625" customWidth="1"/>
    <col min="5129" max="5129" width="14.5546875" customWidth="1"/>
    <col min="5131" max="5131" width="1.44140625" customWidth="1"/>
    <col min="5134" max="5134" width="1" customWidth="1"/>
    <col min="5135" max="5135" width="11.44140625" customWidth="1"/>
    <col min="5136" max="5136" width="3.44140625" customWidth="1"/>
    <col min="5142" max="5143" width="7.6640625" customWidth="1"/>
    <col min="5146" max="5146" width="1.5546875" customWidth="1"/>
    <col min="5147" max="5148" width="7.6640625" customWidth="1"/>
    <col min="5149" max="5150" width="2" customWidth="1"/>
    <col min="5152" max="5152" width="12.5546875" customWidth="1"/>
    <col min="5377" max="5377" width="2.109375" customWidth="1"/>
    <col min="5378" max="5378" width="8.44140625" customWidth="1"/>
    <col min="5379" max="5379" width="8.6640625" customWidth="1"/>
    <col min="5380" max="5380" width="15.109375" customWidth="1"/>
    <col min="5382" max="5382" width="12.33203125" customWidth="1"/>
    <col min="5384" max="5384" width="1.44140625" customWidth="1"/>
    <col min="5385" max="5385" width="14.5546875" customWidth="1"/>
    <col min="5387" max="5387" width="1.44140625" customWidth="1"/>
    <col min="5390" max="5390" width="1" customWidth="1"/>
    <col min="5391" max="5391" width="11.44140625" customWidth="1"/>
    <col min="5392" max="5392" width="3.44140625" customWidth="1"/>
    <col min="5398" max="5399" width="7.6640625" customWidth="1"/>
    <col min="5402" max="5402" width="1.5546875" customWidth="1"/>
    <col min="5403" max="5404" width="7.6640625" customWidth="1"/>
    <col min="5405" max="5406" width="2" customWidth="1"/>
    <col min="5408" max="5408" width="12.5546875" customWidth="1"/>
    <col min="5633" max="5633" width="2.109375" customWidth="1"/>
    <col min="5634" max="5634" width="8.44140625" customWidth="1"/>
    <col min="5635" max="5635" width="8.6640625" customWidth="1"/>
    <col min="5636" max="5636" width="15.109375" customWidth="1"/>
    <col min="5638" max="5638" width="12.33203125" customWidth="1"/>
    <col min="5640" max="5640" width="1.44140625" customWidth="1"/>
    <col min="5641" max="5641" width="14.5546875" customWidth="1"/>
    <col min="5643" max="5643" width="1.44140625" customWidth="1"/>
    <col min="5646" max="5646" width="1" customWidth="1"/>
    <col min="5647" max="5647" width="11.44140625" customWidth="1"/>
    <col min="5648" max="5648" width="3.44140625" customWidth="1"/>
    <col min="5654" max="5655" width="7.6640625" customWidth="1"/>
    <col min="5658" max="5658" width="1.5546875" customWidth="1"/>
    <col min="5659" max="5660" width="7.6640625" customWidth="1"/>
    <col min="5661" max="5662" width="2" customWidth="1"/>
    <col min="5664" max="5664" width="12.5546875" customWidth="1"/>
    <col min="5889" max="5889" width="2.109375" customWidth="1"/>
    <col min="5890" max="5890" width="8.44140625" customWidth="1"/>
    <col min="5891" max="5891" width="8.6640625" customWidth="1"/>
    <col min="5892" max="5892" width="15.109375" customWidth="1"/>
    <col min="5894" max="5894" width="12.33203125" customWidth="1"/>
    <col min="5896" max="5896" width="1.44140625" customWidth="1"/>
    <col min="5897" max="5897" width="14.5546875" customWidth="1"/>
    <col min="5899" max="5899" width="1.44140625" customWidth="1"/>
    <col min="5902" max="5902" width="1" customWidth="1"/>
    <col min="5903" max="5903" width="11.44140625" customWidth="1"/>
    <col min="5904" max="5904" width="3.44140625" customWidth="1"/>
    <col min="5910" max="5911" width="7.6640625" customWidth="1"/>
    <col min="5914" max="5914" width="1.5546875" customWidth="1"/>
    <col min="5915" max="5916" width="7.6640625" customWidth="1"/>
    <col min="5917" max="5918" width="2" customWidth="1"/>
    <col min="5920" max="5920" width="12.5546875" customWidth="1"/>
    <col min="6145" max="6145" width="2.109375" customWidth="1"/>
    <col min="6146" max="6146" width="8.44140625" customWidth="1"/>
    <col min="6147" max="6147" width="8.6640625" customWidth="1"/>
    <col min="6148" max="6148" width="15.109375" customWidth="1"/>
    <col min="6150" max="6150" width="12.33203125" customWidth="1"/>
    <col min="6152" max="6152" width="1.44140625" customWidth="1"/>
    <col min="6153" max="6153" width="14.5546875" customWidth="1"/>
    <col min="6155" max="6155" width="1.44140625" customWidth="1"/>
    <col min="6158" max="6158" width="1" customWidth="1"/>
    <col min="6159" max="6159" width="11.44140625" customWidth="1"/>
    <col min="6160" max="6160" width="3.44140625" customWidth="1"/>
    <col min="6166" max="6167" width="7.6640625" customWidth="1"/>
    <col min="6170" max="6170" width="1.5546875" customWidth="1"/>
    <col min="6171" max="6172" width="7.6640625" customWidth="1"/>
    <col min="6173" max="6174" width="2" customWidth="1"/>
    <col min="6176" max="6176" width="12.5546875" customWidth="1"/>
    <col min="6401" max="6401" width="2.109375" customWidth="1"/>
    <col min="6402" max="6402" width="8.44140625" customWidth="1"/>
    <col min="6403" max="6403" width="8.6640625" customWidth="1"/>
    <col min="6404" max="6404" width="15.109375" customWidth="1"/>
    <col min="6406" max="6406" width="12.33203125" customWidth="1"/>
    <col min="6408" max="6408" width="1.44140625" customWidth="1"/>
    <col min="6409" max="6409" width="14.5546875" customWidth="1"/>
    <col min="6411" max="6411" width="1.44140625" customWidth="1"/>
    <col min="6414" max="6414" width="1" customWidth="1"/>
    <col min="6415" max="6415" width="11.44140625" customWidth="1"/>
    <col min="6416" max="6416" width="3.44140625" customWidth="1"/>
    <col min="6422" max="6423" width="7.6640625" customWidth="1"/>
    <col min="6426" max="6426" width="1.5546875" customWidth="1"/>
    <col min="6427" max="6428" width="7.6640625" customWidth="1"/>
    <col min="6429" max="6430" width="2" customWidth="1"/>
    <col min="6432" max="6432" width="12.5546875" customWidth="1"/>
    <col min="6657" max="6657" width="2.109375" customWidth="1"/>
    <col min="6658" max="6658" width="8.44140625" customWidth="1"/>
    <col min="6659" max="6659" width="8.6640625" customWidth="1"/>
    <col min="6660" max="6660" width="15.109375" customWidth="1"/>
    <col min="6662" max="6662" width="12.33203125" customWidth="1"/>
    <col min="6664" max="6664" width="1.44140625" customWidth="1"/>
    <col min="6665" max="6665" width="14.5546875" customWidth="1"/>
    <col min="6667" max="6667" width="1.44140625" customWidth="1"/>
    <col min="6670" max="6670" width="1" customWidth="1"/>
    <col min="6671" max="6671" width="11.44140625" customWidth="1"/>
    <col min="6672" max="6672" width="3.44140625" customWidth="1"/>
    <col min="6678" max="6679" width="7.6640625" customWidth="1"/>
    <col min="6682" max="6682" width="1.5546875" customWidth="1"/>
    <col min="6683" max="6684" width="7.6640625" customWidth="1"/>
    <col min="6685" max="6686" width="2" customWidth="1"/>
    <col min="6688" max="6688" width="12.5546875" customWidth="1"/>
    <col min="6913" max="6913" width="2.109375" customWidth="1"/>
    <col min="6914" max="6914" width="8.44140625" customWidth="1"/>
    <col min="6915" max="6915" width="8.6640625" customWidth="1"/>
    <col min="6916" max="6916" width="15.109375" customWidth="1"/>
    <col min="6918" max="6918" width="12.33203125" customWidth="1"/>
    <col min="6920" max="6920" width="1.44140625" customWidth="1"/>
    <col min="6921" max="6921" width="14.5546875" customWidth="1"/>
    <col min="6923" max="6923" width="1.44140625" customWidth="1"/>
    <col min="6926" max="6926" width="1" customWidth="1"/>
    <col min="6927" max="6927" width="11.44140625" customWidth="1"/>
    <col min="6928" max="6928" width="3.44140625" customWidth="1"/>
    <col min="6934" max="6935" width="7.6640625" customWidth="1"/>
    <col min="6938" max="6938" width="1.5546875" customWidth="1"/>
    <col min="6939" max="6940" width="7.6640625" customWidth="1"/>
    <col min="6941" max="6942" width="2" customWidth="1"/>
    <col min="6944" max="6944" width="12.5546875" customWidth="1"/>
    <col min="7169" max="7169" width="2.109375" customWidth="1"/>
    <col min="7170" max="7170" width="8.44140625" customWidth="1"/>
    <col min="7171" max="7171" width="8.6640625" customWidth="1"/>
    <col min="7172" max="7172" width="15.109375" customWidth="1"/>
    <col min="7174" max="7174" width="12.33203125" customWidth="1"/>
    <col min="7176" max="7176" width="1.44140625" customWidth="1"/>
    <col min="7177" max="7177" width="14.5546875" customWidth="1"/>
    <col min="7179" max="7179" width="1.44140625" customWidth="1"/>
    <col min="7182" max="7182" width="1" customWidth="1"/>
    <col min="7183" max="7183" width="11.44140625" customWidth="1"/>
    <col min="7184" max="7184" width="3.44140625" customWidth="1"/>
    <col min="7190" max="7191" width="7.6640625" customWidth="1"/>
    <col min="7194" max="7194" width="1.5546875" customWidth="1"/>
    <col min="7195" max="7196" width="7.6640625" customWidth="1"/>
    <col min="7197" max="7198" width="2" customWidth="1"/>
    <col min="7200" max="7200" width="12.5546875" customWidth="1"/>
    <col min="7425" max="7425" width="2.109375" customWidth="1"/>
    <col min="7426" max="7426" width="8.44140625" customWidth="1"/>
    <col min="7427" max="7427" width="8.6640625" customWidth="1"/>
    <col min="7428" max="7428" width="15.109375" customWidth="1"/>
    <col min="7430" max="7430" width="12.33203125" customWidth="1"/>
    <col min="7432" max="7432" width="1.44140625" customWidth="1"/>
    <col min="7433" max="7433" width="14.5546875" customWidth="1"/>
    <col min="7435" max="7435" width="1.44140625" customWidth="1"/>
    <col min="7438" max="7438" width="1" customWidth="1"/>
    <col min="7439" max="7439" width="11.44140625" customWidth="1"/>
    <col min="7440" max="7440" width="3.44140625" customWidth="1"/>
    <col min="7446" max="7447" width="7.6640625" customWidth="1"/>
    <col min="7450" max="7450" width="1.5546875" customWidth="1"/>
    <col min="7451" max="7452" width="7.6640625" customWidth="1"/>
    <col min="7453" max="7454" width="2" customWidth="1"/>
    <col min="7456" max="7456" width="12.5546875" customWidth="1"/>
    <col min="7681" max="7681" width="2.109375" customWidth="1"/>
    <col min="7682" max="7682" width="8.44140625" customWidth="1"/>
    <col min="7683" max="7683" width="8.6640625" customWidth="1"/>
    <col min="7684" max="7684" width="15.109375" customWidth="1"/>
    <col min="7686" max="7686" width="12.33203125" customWidth="1"/>
    <col min="7688" max="7688" width="1.44140625" customWidth="1"/>
    <col min="7689" max="7689" width="14.5546875" customWidth="1"/>
    <col min="7691" max="7691" width="1.44140625" customWidth="1"/>
    <col min="7694" max="7694" width="1" customWidth="1"/>
    <col min="7695" max="7695" width="11.44140625" customWidth="1"/>
    <col min="7696" max="7696" width="3.44140625" customWidth="1"/>
    <col min="7702" max="7703" width="7.6640625" customWidth="1"/>
    <col min="7706" max="7706" width="1.5546875" customWidth="1"/>
    <col min="7707" max="7708" width="7.6640625" customWidth="1"/>
    <col min="7709" max="7710" width="2" customWidth="1"/>
    <col min="7712" max="7712" width="12.5546875" customWidth="1"/>
    <col min="7937" max="7937" width="2.109375" customWidth="1"/>
    <col min="7938" max="7938" width="8.44140625" customWidth="1"/>
    <col min="7939" max="7939" width="8.6640625" customWidth="1"/>
    <col min="7940" max="7940" width="15.109375" customWidth="1"/>
    <col min="7942" max="7942" width="12.33203125" customWidth="1"/>
    <col min="7944" max="7944" width="1.44140625" customWidth="1"/>
    <col min="7945" max="7945" width="14.5546875" customWidth="1"/>
    <col min="7947" max="7947" width="1.44140625" customWidth="1"/>
    <col min="7950" max="7950" width="1" customWidth="1"/>
    <col min="7951" max="7951" width="11.44140625" customWidth="1"/>
    <col min="7952" max="7952" width="3.44140625" customWidth="1"/>
    <col min="7958" max="7959" width="7.6640625" customWidth="1"/>
    <col min="7962" max="7962" width="1.5546875" customWidth="1"/>
    <col min="7963" max="7964" width="7.6640625" customWidth="1"/>
    <col min="7965" max="7966" width="2" customWidth="1"/>
    <col min="7968" max="7968" width="12.5546875" customWidth="1"/>
    <col min="8193" max="8193" width="2.109375" customWidth="1"/>
    <col min="8194" max="8194" width="8.44140625" customWidth="1"/>
    <col min="8195" max="8195" width="8.6640625" customWidth="1"/>
    <col min="8196" max="8196" width="15.109375" customWidth="1"/>
    <col min="8198" max="8198" width="12.33203125" customWidth="1"/>
    <col min="8200" max="8200" width="1.44140625" customWidth="1"/>
    <col min="8201" max="8201" width="14.5546875" customWidth="1"/>
    <col min="8203" max="8203" width="1.44140625" customWidth="1"/>
    <col min="8206" max="8206" width="1" customWidth="1"/>
    <col min="8207" max="8207" width="11.44140625" customWidth="1"/>
    <col min="8208" max="8208" width="3.44140625" customWidth="1"/>
    <col min="8214" max="8215" width="7.6640625" customWidth="1"/>
    <col min="8218" max="8218" width="1.5546875" customWidth="1"/>
    <col min="8219" max="8220" width="7.6640625" customWidth="1"/>
    <col min="8221" max="8222" width="2" customWidth="1"/>
    <col min="8224" max="8224" width="12.5546875" customWidth="1"/>
    <col min="8449" max="8449" width="2.109375" customWidth="1"/>
    <col min="8450" max="8450" width="8.44140625" customWidth="1"/>
    <col min="8451" max="8451" width="8.6640625" customWidth="1"/>
    <col min="8452" max="8452" width="15.109375" customWidth="1"/>
    <col min="8454" max="8454" width="12.33203125" customWidth="1"/>
    <col min="8456" max="8456" width="1.44140625" customWidth="1"/>
    <col min="8457" max="8457" width="14.5546875" customWidth="1"/>
    <col min="8459" max="8459" width="1.44140625" customWidth="1"/>
    <col min="8462" max="8462" width="1" customWidth="1"/>
    <col min="8463" max="8463" width="11.44140625" customWidth="1"/>
    <col min="8464" max="8464" width="3.44140625" customWidth="1"/>
    <col min="8470" max="8471" width="7.6640625" customWidth="1"/>
    <col min="8474" max="8474" width="1.5546875" customWidth="1"/>
    <col min="8475" max="8476" width="7.6640625" customWidth="1"/>
    <col min="8477" max="8478" width="2" customWidth="1"/>
    <col min="8480" max="8480" width="12.5546875" customWidth="1"/>
    <col min="8705" max="8705" width="2.109375" customWidth="1"/>
    <col min="8706" max="8706" width="8.44140625" customWidth="1"/>
    <col min="8707" max="8707" width="8.6640625" customWidth="1"/>
    <col min="8708" max="8708" width="15.109375" customWidth="1"/>
    <col min="8710" max="8710" width="12.33203125" customWidth="1"/>
    <col min="8712" max="8712" width="1.44140625" customWidth="1"/>
    <col min="8713" max="8713" width="14.5546875" customWidth="1"/>
    <col min="8715" max="8715" width="1.44140625" customWidth="1"/>
    <col min="8718" max="8718" width="1" customWidth="1"/>
    <col min="8719" max="8719" width="11.44140625" customWidth="1"/>
    <col min="8720" max="8720" width="3.44140625" customWidth="1"/>
    <col min="8726" max="8727" width="7.6640625" customWidth="1"/>
    <col min="8730" max="8730" width="1.5546875" customWidth="1"/>
    <col min="8731" max="8732" width="7.6640625" customWidth="1"/>
    <col min="8733" max="8734" width="2" customWidth="1"/>
    <col min="8736" max="8736" width="12.5546875" customWidth="1"/>
    <col min="8961" max="8961" width="2.109375" customWidth="1"/>
    <col min="8962" max="8962" width="8.44140625" customWidth="1"/>
    <col min="8963" max="8963" width="8.6640625" customWidth="1"/>
    <col min="8964" max="8964" width="15.109375" customWidth="1"/>
    <col min="8966" max="8966" width="12.33203125" customWidth="1"/>
    <col min="8968" max="8968" width="1.44140625" customWidth="1"/>
    <col min="8969" max="8969" width="14.5546875" customWidth="1"/>
    <col min="8971" max="8971" width="1.44140625" customWidth="1"/>
    <col min="8974" max="8974" width="1" customWidth="1"/>
    <col min="8975" max="8975" width="11.44140625" customWidth="1"/>
    <col min="8976" max="8976" width="3.44140625" customWidth="1"/>
    <col min="8982" max="8983" width="7.6640625" customWidth="1"/>
    <col min="8986" max="8986" width="1.5546875" customWidth="1"/>
    <col min="8987" max="8988" width="7.6640625" customWidth="1"/>
    <col min="8989" max="8990" width="2" customWidth="1"/>
    <col min="8992" max="8992" width="12.5546875" customWidth="1"/>
    <col min="9217" max="9217" width="2.109375" customWidth="1"/>
    <col min="9218" max="9218" width="8.44140625" customWidth="1"/>
    <col min="9219" max="9219" width="8.6640625" customWidth="1"/>
    <col min="9220" max="9220" width="15.109375" customWidth="1"/>
    <col min="9222" max="9222" width="12.33203125" customWidth="1"/>
    <col min="9224" max="9224" width="1.44140625" customWidth="1"/>
    <col min="9225" max="9225" width="14.5546875" customWidth="1"/>
    <col min="9227" max="9227" width="1.44140625" customWidth="1"/>
    <col min="9230" max="9230" width="1" customWidth="1"/>
    <col min="9231" max="9231" width="11.44140625" customWidth="1"/>
    <col min="9232" max="9232" width="3.44140625" customWidth="1"/>
    <col min="9238" max="9239" width="7.6640625" customWidth="1"/>
    <col min="9242" max="9242" width="1.5546875" customWidth="1"/>
    <col min="9243" max="9244" width="7.6640625" customWidth="1"/>
    <col min="9245" max="9246" width="2" customWidth="1"/>
    <col min="9248" max="9248" width="12.5546875" customWidth="1"/>
    <col min="9473" max="9473" width="2.109375" customWidth="1"/>
    <col min="9474" max="9474" width="8.44140625" customWidth="1"/>
    <col min="9475" max="9475" width="8.6640625" customWidth="1"/>
    <col min="9476" max="9476" width="15.109375" customWidth="1"/>
    <col min="9478" max="9478" width="12.33203125" customWidth="1"/>
    <col min="9480" max="9480" width="1.44140625" customWidth="1"/>
    <col min="9481" max="9481" width="14.5546875" customWidth="1"/>
    <col min="9483" max="9483" width="1.44140625" customWidth="1"/>
    <col min="9486" max="9486" width="1" customWidth="1"/>
    <col min="9487" max="9487" width="11.44140625" customWidth="1"/>
    <col min="9488" max="9488" width="3.44140625" customWidth="1"/>
    <col min="9494" max="9495" width="7.6640625" customWidth="1"/>
    <col min="9498" max="9498" width="1.5546875" customWidth="1"/>
    <col min="9499" max="9500" width="7.6640625" customWidth="1"/>
    <col min="9501" max="9502" width="2" customWidth="1"/>
    <col min="9504" max="9504" width="12.5546875" customWidth="1"/>
    <col min="9729" max="9729" width="2.109375" customWidth="1"/>
    <col min="9730" max="9730" width="8.44140625" customWidth="1"/>
    <col min="9731" max="9731" width="8.6640625" customWidth="1"/>
    <col min="9732" max="9732" width="15.109375" customWidth="1"/>
    <col min="9734" max="9734" width="12.33203125" customWidth="1"/>
    <col min="9736" max="9736" width="1.44140625" customWidth="1"/>
    <col min="9737" max="9737" width="14.5546875" customWidth="1"/>
    <col min="9739" max="9739" width="1.44140625" customWidth="1"/>
    <col min="9742" max="9742" width="1" customWidth="1"/>
    <col min="9743" max="9743" width="11.44140625" customWidth="1"/>
    <col min="9744" max="9744" width="3.44140625" customWidth="1"/>
    <col min="9750" max="9751" width="7.6640625" customWidth="1"/>
    <col min="9754" max="9754" width="1.5546875" customWidth="1"/>
    <col min="9755" max="9756" width="7.6640625" customWidth="1"/>
    <col min="9757" max="9758" width="2" customWidth="1"/>
    <col min="9760" max="9760" width="12.5546875" customWidth="1"/>
    <col min="9985" max="9985" width="2.109375" customWidth="1"/>
    <col min="9986" max="9986" width="8.44140625" customWidth="1"/>
    <col min="9987" max="9987" width="8.6640625" customWidth="1"/>
    <col min="9988" max="9988" width="15.109375" customWidth="1"/>
    <col min="9990" max="9990" width="12.33203125" customWidth="1"/>
    <col min="9992" max="9992" width="1.44140625" customWidth="1"/>
    <col min="9993" max="9993" width="14.5546875" customWidth="1"/>
    <col min="9995" max="9995" width="1.44140625" customWidth="1"/>
    <col min="9998" max="9998" width="1" customWidth="1"/>
    <col min="9999" max="9999" width="11.44140625" customWidth="1"/>
    <col min="10000" max="10000" width="3.44140625" customWidth="1"/>
    <col min="10006" max="10007" width="7.6640625" customWidth="1"/>
    <col min="10010" max="10010" width="1.5546875" customWidth="1"/>
    <col min="10011" max="10012" width="7.6640625" customWidth="1"/>
    <col min="10013" max="10014" width="2" customWidth="1"/>
    <col min="10016" max="10016" width="12.5546875" customWidth="1"/>
    <col min="10241" max="10241" width="2.109375" customWidth="1"/>
    <col min="10242" max="10242" width="8.44140625" customWidth="1"/>
    <col min="10243" max="10243" width="8.6640625" customWidth="1"/>
    <col min="10244" max="10244" width="15.109375" customWidth="1"/>
    <col min="10246" max="10246" width="12.33203125" customWidth="1"/>
    <col min="10248" max="10248" width="1.44140625" customWidth="1"/>
    <col min="10249" max="10249" width="14.5546875" customWidth="1"/>
    <col min="10251" max="10251" width="1.44140625" customWidth="1"/>
    <col min="10254" max="10254" width="1" customWidth="1"/>
    <col min="10255" max="10255" width="11.44140625" customWidth="1"/>
    <col min="10256" max="10256" width="3.44140625" customWidth="1"/>
    <col min="10262" max="10263" width="7.6640625" customWidth="1"/>
    <col min="10266" max="10266" width="1.5546875" customWidth="1"/>
    <col min="10267" max="10268" width="7.6640625" customWidth="1"/>
    <col min="10269" max="10270" width="2" customWidth="1"/>
    <col min="10272" max="10272" width="12.5546875" customWidth="1"/>
    <col min="10497" max="10497" width="2.109375" customWidth="1"/>
    <col min="10498" max="10498" width="8.44140625" customWidth="1"/>
    <col min="10499" max="10499" width="8.6640625" customWidth="1"/>
    <col min="10500" max="10500" width="15.109375" customWidth="1"/>
    <col min="10502" max="10502" width="12.33203125" customWidth="1"/>
    <col min="10504" max="10504" width="1.44140625" customWidth="1"/>
    <col min="10505" max="10505" width="14.5546875" customWidth="1"/>
    <col min="10507" max="10507" width="1.44140625" customWidth="1"/>
    <col min="10510" max="10510" width="1" customWidth="1"/>
    <col min="10511" max="10511" width="11.44140625" customWidth="1"/>
    <col min="10512" max="10512" width="3.44140625" customWidth="1"/>
    <col min="10518" max="10519" width="7.6640625" customWidth="1"/>
    <col min="10522" max="10522" width="1.5546875" customWidth="1"/>
    <col min="10523" max="10524" width="7.6640625" customWidth="1"/>
    <col min="10525" max="10526" width="2" customWidth="1"/>
    <col min="10528" max="10528" width="12.5546875" customWidth="1"/>
    <col min="10753" max="10753" width="2.109375" customWidth="1"/>
    <col min="10754" max="10754" width="8.44140625" customWidth="1"/>
    <col min="10755" max="10755" width="8.6640625" customWidth="1"/>
    <col min="10756" max="10756" width="15.109375" customWidth="1"/>
    <col min="10758" max="10758" width="12.33203125" customWidth="1"/>
    <col min="10760" max="10760" width="1.44140625" customWidth="1"/>
    <col min="10761" max="10761" width="14.5546875" customWidth="1"/>
    <col min="10763" max="10763" width="1.44140625" customWidth="1"/>
    <col min="10766" max="10766" width="1" customWidth="1"/>
    <col min="10767" max="10767" width="11.44140625" customWidth="1"/>
    <col min="10768" max="10768" width="3.44140625" customWidth="1"/>
    <col min="10774" max="10775" width="7.6640625" customWidth="1"/>
    <col min="10778" max="10778" width="1.5546875" customWidth="1"/>
    <col min="10779" max="10780" width="7.6640625" customWidth="1"/>
    <col min="10781" max="10782" width="2" customWidth="1"/>
    <col min="10784" max="10784" width="12.5546875" customWidth="1"/>
    <col min="11009" max="11009" width="2.109375" customWidth="1"/>
    <col min="11010" max="11010" width="8.44140625" customWidth="1"/>
    <col min="11011" max="11011" width="8.6640625" customWidth="1"/>
    <col min="11012" max="11012" width="15.109375" customWidth="1"/>
    <col min="11014" max="11014" width="12.33203125" customWidth="1"/>
    <col min="11016" max="11016" width="1.44140625" customWidth="1"/>
    <col min="11017" max="11017" width="14.5546875" customWidth="1"/>
    <col min="11019" max="11019" width="1.44140625" customWidth="1"/>
    <col min="11022" max="11022" width="1" customWidth="1"/>
    <col min="11023" max="11023" width="11.44140625" customWidth="1"/>
    <col min="11024" max="11024" width="3.44140625" customWidth="1"/>
    <col min="11030" max="11031" width="7.6640625" customWidth="1"/>
    <col min="11034" max="11034" width="1.5546875" customWidth="1"/>
    <col min="11035" max="11036" width="7.6640625" customWidth="1"/>
    <col min="11037" max="11038" width="2" customWidth="1"/>
    <col min="11040" max="11040" width="12.5546875" customWidth="1"/>
    <col min="11265" max="11265" width="2.109375" customWidth="1"/>
    <col min="11266" max="11266" width="8.44140625" customWidth="1"/>
    <col min="11267" max="11267" width="8.6640625" customWidth="1"/>
    <col min="11268" max="11268" width="15.109375" customWidth="1"/>
    <col min="11270" max="11270" width="12.33203125" customWidth="1"/>
    <col min="11272" max="11272" width="1.44140625" customWidth="1"/>
    <col min="11273" max="11273" width="14.5546875" customWidth="1"/>
    <col min="11275" max="11275" width="1.44140625" customWidth="1"/>
    <col min="11278" max="11278" width="1" customWidth="1"/>
    <col min="11279" max="11279" width="11.44140625" customWidth="1"/>
    <col min="11280" max="11280" width="3.44140625" customWidth="1"/>
    <col min="11286" max="11287" width="7.6640625" customWidth="1"/>
    <col min="11290" max="11290" width="1.5546875" customWidth="1"/>
    <col min="11291" max="11292" width="7.6640625" customWidth="1"/>
    <col min="11293" max="11294" width="2" customWidth="1"/>
    <col min="11296" max="11296" width="12.5546875" customWidth="1"/>
    <col min="11521" max="11521" width="2.109375" customWidth="1"/>
    <col min="11522" max="11522" width="8.44140625" customWidth="1"/>
    <col min="11523" max="11523" width="8.6640625" customWidth="1"/>
    <col min="11524" max="11524" width="15.109375" customWidth="1"/>
    <col min="11526" max="11526" width="12.33203125" customWidth="1"/>
    <col min="11528" max="11528" width="1.44140625" customWidth="1"/>
    <col min="11529" max="11529" width="14.5546875" customWidth="1"/>
    <col min="11531" max="11531" width="1.44140625" customWidth="1"/>
    <col min="11534" max="11534" width="1" customWidth="1"/>
    <col min="11535" max="11535" width="11.44140625" customWidth="1"/>
    <col min="11536" max="11536" width="3.44140625" customWidth="1"/>
    <col min="11542" max="11543" width="7.6640625" customWidth="1"/>
    <col min="11546" max="11546" width="1.5546875" customWidth="1"/>
    <col min="11547" max="11548" width="7.6640625" customWidth="1"/>
    <col min="11549" max="11550" width="2" customWidth="1"/>
    <col min="11552" max="11552" width="12.5546875" customWidth="1"/>
    <col min="11777" max="11777" width="2.109375" customWidth="1"/>
    <col min="11778" max="11778" width="8.44140625" customWidth="1"/>
    <col min="11779" max="11779" width="8.6640625" customWidth="1"/>
    <col min="11780" max="11780" width="15.109375" customWidth="1"/>
    <col min="11782" max="11782" width="12.33203125" customWidth="1"/>
    <col min="11784" max="11784" width="1.44140625" customWidth="1"/>
    <col min="11785" max="11785" width="14.5546875" customWidth="1"/>
    <col min="11787" max="11787" width="1.44140625" customWidth="1"/>
    <col min="11790" max="11790" width="1" customWidth="1"/>
    <col min="11791" max="11791" width="11.44140625" customWidth="1"/>
    <col min="11792" max="11792" width="3.44140625" customWidth="1"/>
    <col min="11798" max="11799" width="7.6640625" customWidth="1"/>
    <col min="11802" max="11802" width="1.5546875" customWidth="1"/>
    <col min="11803" max="11804" width="7.6640625" customWidth="1"/>
    <col min="11805" max="11806" width="2" customWidth="1"/>
    <col min="11808" max="11808" width="12.5546875" customWidth="1"/>
    <col min="12033" max="12033" width="2.109375" customWidth="1"/>
    <col min="12034" max="12034" width="8.44140625" customWidth="1"/>
    <col min="12035" max="12035" width="8.6640625" customWidth="1"/>
    <col min="12036" max="12036" width="15.109375" customWidth="1"/>
    <col min="12038" max="12038" width="12.33203125" customWidth="1"/>
    <col min="12040" max="12040" width="1.44140625" customWidth="1"/>
    <col min="12041" max="12041" width="14.5546875" customWidth="1"/>
    <col min="12043" max="12043" width="1.44140625" customWidth="1"/>
    <col min="12046" max="12046" width="1" customWidth="1"/>
    <col min="12047" max="12047" width="11.44140625" customWidth="1"/>
    <col min="12048" max="12048" width="3.44140625" customWidth="1"/>
    <col min="12054" max="12055" width="7.6640625" customWidth="1"/>
    <col min="12058" max="12058" width="1.5546875" customWidth="1"/>
    <col min="12059" max="12060" width="7.6640625" customWidth="1"/>
    <col min="12061" max="12062" width="2" customWidth="1"/>
    <col min="12064" max="12064" width="12.5546875" customWidth="1"/>
    <col min="12289" max="12289" width="2.109375" customWidth="1"/>
    <col min="12290" max="12290" width="8.44140625" customWidth="1"/>
    <col min="12291" max="12291" width="8.6640625" customWidth="1"/>
    <col min="12292" max="12292" width="15.109375" customWidth="1"/>
    <col min="12294" max="12294" width="12.33203125" customWidth="1"/>
    <col min="12296" max="12296" width="1.44140625" customWidth="1"/>
    <col min="12297" max="12297" width="14.5546875" customWidth="1"/>
    <col min="12299" max="12299" width="1.44140625" customWidth="1"/>
    <col min="12302" max="12302" width="1" customWidth="1"/>
    <col min="12303" max="12303" width="11.44140625" customWidth="1"/>
    <col min="12304" max="12304" width="3.44140625" customWidth="1"/>
    <col min="12310" max="12311" width="7.6640625" customWidth="1"/>
    <col min="12314" max="12314" width="1.5546875" customWidth="1"/>
    <col min="12315" max="12316" width="7.6640625" customWidth="1"/>
    <col min="12317" max="12318" width="2" customWidth="1"/>
    <col min="12320" max="12320" width="12.5546875" customWidth="1"/>
    <col min="12545" max="12545" width="2.109375" customWidth="1"/>
    <col min="12546" max="12546" width="8.44140625" customWidth="1"/>
    <col min="12547" max="12547" width="8.6640625" customWidth="1"/>
    <col min="12548" max="12548" width="15.109375" customWidth="1"/>
    <col min="12550" max="12550" width="12.33203125" customWidth="1"/>
    <col min="12552" max="12552" width="1.44140625" customWidth="1"/>
    <col min="12553" max="12553" width="14.5546875" customWidth="1"/>
    <col min="12555" max="12555" width="1.44140625" customWidth="1"/>
    <col min="12558" max="12558" width="1" customWidth="1"/>
    <col min="12559" max="12559" width="11.44140625" customWidth="1"/>
    <col min="12560" max="12560" width="3.44140625" customWidth="1"/>
    <col min="12566" max="12567" width="7.6640625" customWidth="1"/>
    <col min="12570" max="12570" width="1.5546875" customWidth="1"/>
    <col min="12571" max="12572" width="7.6640625" customWidth="1"/>
    <col min="12573" max="12574" width="2" customWidth="1"/>
    <col min="12576" max="12576" width="12.5546875" customWidth="1"/>
    <col min="12801" max="12801" width="2.109375" customWidth="1"/>
    <col min="12802" max="12802" width="8.44140625" customWidth="1"/>
    <col min="12803" max="12803" width="8.6640625" customWidth="1"/>
    <col min="12804" max="12804" width="15.109375" customWidth="1"/>
    <col min="12806" max="12806" width="12.33203125" customWidth="1"/>
    <col min="12808" max="12808" width="1.44140625" customWidth="1"/>
    <col min="12809" max="12809" width="14.5546875" customWidth="1"/>
    <col min="12811" max="12811" width="1.44140625" customWidth="1"/>
    <col min="12814" max="12814" width="1" customWidth="1"/>
    <col min="12815" max="12815" width="11.44140625" customWidth="1"/>
    <col min="12816" max="12816" width="3.44140625" customWidth="1"/>
    <col min="12822" max="12823" width="7.6640625" customWidth="1"/>
    <col min="12826" max="12826" width="1.5546875" customWidth="1"/>
    <col min="12827" max="12828" width="7.6640625" customWidth="1"/>
    <col min="12829" max="12830" width="2" customWidth="1"/>
    <col min="12832" max="12832" width="12.5546875" customWidth="1"/>
    <col min="13057" max="13057" width="2.109375" customWidth="1"/>
    <col min="13058" max="13058" width="8.44140625" customWidth="1"/>
    <col min="13059" max="13059" width="8.6640625" customWidth="1"/>
    <col min="13060" max="13060" width="15.109375" customWidth="1"/>
    <col min="13062" max="13062" width="12.33203125" customWidth="1"/>
    <col min="13064" max="13064" width="1.44140625" customWidth="1"/>
    <col min="13065" max="13065" width="14.5546875" customWidth="1"/>
    <col min="13067" max="13067" width="1.44140625" customWidth="1"/>
    <col min="13070" max="13070" width="1" customWidth="1"/>
    <col min="13071" max="13071" width="11.44140625" customWidth="1"/>
    <col min="13072" max="13072" width="3.44140625" customWidth="1"/>
    <col min="13078" max="13079" width="7.6640625" customWidth="1"/>
    <col min="13082" max="13082" width="1.5546875" customWidth="1"/>
    <col min="13083" max="13084" width="7.6640625" customWidth="1"/>
    <col min="13085" max="13086" width="2" customWidth="1"/>
    <col min="13088" max="13088" width="12.5546875" customWidth="1"/>
    <col min="13313" max="13313" width="2.109375" customWidth="1"/>
    <col min="13314" max="13314" width="8.44140625" customWidth="1"/>
    <col min="13315" max="13315" width="8.6640625" customWidth="1"/>
    <col min="13316" max="13316" width="15.109375" customWidth="1"/>
    <col min="13318" max="13318" width="12.33203125" customWidth="1"/>
    <col min="13320" max="13320" width="1.44140625" customWidth="1"/>
    <col min="13321" max="13321" width="14.5546875" customWidth="1"/>
    <col min="13323" max="13323" width="1.44140625" customWidth="1"/>
    <col min="13326" max="13326" width="1" customWidth="1"/>
    <col min="13327" max="13327" width="11.44140625" customWidth="1"/>
    <col min="13328" max="13328" width="3.44140625" customWidth="1"/>
    <col min="13334" max="13335" width="7.6640625" customWidth="1"/>
    <col min="13338" max="13338" width="1.5546875" customWidth="1"/>
    <col min="13339" max="13340" width="7.6640625" customWidth="1"/>
    <col min="13341" max="13342" width="2" customWidth="1"/>
    <col min="13344" max="13344" width="12.5546875" customWidth="1"/>
    <col min="13569" max="13569" width="2.109375" customWidth="1"/>
    <col min="13570" max="13570" width="8.44140625" customWidth="1"/>
    <col min="13571" max="13571" width="8.6640625" customWidth="1"/>
    <col min="13572" max="13572" width="15.109375" customWidth="1"/>
    <col min="13574" max="13574" width="12.33203125" customWidth="1"/>
    <col min="13576" max="13576" width="1.44140625" customWidth="1"/>
    <col min="13577" max="13577" width="14.5546875" customWidth="1"/>
    <col min="13579" max="13579" width="1.44140625" customWidth="1"/>
    <col min="13582" max="13582" width="1" customWidth="1"/>
    <col min="13583" max="13583" width="11.44140625" customWidth="1"/>
    <col min="13584" max="13584" width="3.44140625" customWidth="1"/>
    <col min="13590" max="13591" width="7.6640625" customWidth="1"/>
    <col min="13594" max="13594" width="1.5546875" customWidth="1"/>
    <col min="13595" max="13596" width="7.6640625" customWidth="1"/>
    <col min="13597" max="13598" width="2" customWidth="1"/>
    <col min="13600" max="13600" width="12.5546875" customWidth="1"/>
    <col min="13825" max="13825" width="2.109375" customWidth="1"/>
    <col min="13826" max="13826" width="8.44140625" customWidth="1"/>
    <col min="13827" max="13827" width="8.6640625" customWidth="1"/>
    <col min="13828" max="13828" width="15.109375" customWidth="1"/>
    <col min="13830" max="13830" width="12.33203125" customWidth="1"/>
    <col min="13832" max="13832" width="1.44140625" customWidth="1"/>
    <col min="13833" max="13833" width="14.5546875" customWidth="1"/>
    <col min="13835" max="13835" width="1.44140625" customWidth="1"/>
    <col min="13838" max="13838" width="1" customWidth="1"/>
    <col min="13839" max="13839" width="11.44140625" customWidth="1"/>
    <col min="13840" max="13840" width="3.44140625" customWidth="1"/>
    <col min="13846" max="13847" width="7.6640625" customWidth="1"/>
    <col min="13850" max="13850" width="1.5546875" customWidth="1"/>
    <col min="13851" max="13852" width="7.6640625" customWidth="1"/>
    <col min="13853" max="13854" width="2" customWidth="1"/>
    <col min="13856" max="13856" width="12.5546875" customWidth="1"/>
    <col min="14081" max="14081" width="2.109375" customWidth="1"/>
    <col min="14082" max="14082" width="8.44140625" customWidth="1"/>
    <col min="14083" max="14083" width="8.6640625" customWidth="1"/>
    <col min="14084" max="14084" width="15.109375" customWidth="1"/>
    <col min="14086" max="14086" width="12.33203125" customWidth="1"/>
    <col min="14088" max="14088" width="1.44140625" customWidth="1"/>
    <col min="14089" max="14089" width="14.5546875" customWidth="1"/>
    <col min="14091" max="14091" width="1.44140625" customWidth="1"/>
    <col min="14094" max="14094" width="1" customWidth="1"/>
    <col min="14095" max="14095" width="11.44140625" customWidth="1"/>
    <col min="14096" max="14096" width="3.44140625" customWidth="1"/>
    <col min="14102" max="14103" width="7.6640625" customWidth="1"/>
    <col min="14106" max="14106" width="1.5546875" customWidth="1"/>
    <col min="14107" max="14108" width="7.6640625" customWidth="1"/>
    <col min="14109" max="14110" width="2" customWidth="1"/>
    <col min="14112" max="14112" width="12.5546875" customWidth="1"/>
    <col min="14337" max="14337" width="2.109375" customWidth="1"/>
    <col min="14338" max="14338" width="8.44140625" customWidth="1"/>
    <col min="14339" max="14339" width="8.6640625" customWidth="1"/>
    <col min="14340" max="14340" width="15.109375" customWidth="1"/>
    <col min="14342" max="14342" width="12.33203125" customWidth="1"/>
    <col min="14344" max="14344" width="1.44140625" customWidth="1"/>
    <col min="14345" max="14345" width="14.5546875" customWidth="1"/>
    <col min="14347" max="14347" width="1.44140625" customWidth="1"/>
    <col min="14350" max="14350" width="1" customWidth="1"/>
    <col min="14351" max="14351" width="11.44140625" customWidth="1"/>
    <col min="14352" max="14352" width="3.44140625" customWidth="1"/>
    <col min="14358" max="14359" width="7.6640625" customWidth="1"/>
    <col min="14362" max="14362" width="1.5546875" customWidth="1"/>
    <col min="14363" max="14364" width="7.6640625" customWidth="1"/>
    <col min="14365" max="14366" width="2" customWidth="1"/>
    <col min="14368" max="14368" width="12.5546875" customWidth="1"/>
    <col min="14593" max="14593" width="2.109375" customWidth="1"/>
    <col min="14594" max="14594" width="8.44140625" customWidth="1"/>
    <col min="14595" max="14595" width="8.6640625" customWidth="1"/>
    <col min="14596" max="14596" width="15.109375" customWidth="1"/>
    <col min="14598" max="14598" width="12.33203125" customWidth="1"/>
    <col min="14600" max="14600" width="1.44140625" customWidth="1"/>
    <col min="14601" max="14601" width="14.5546875" customWidth="1"/>
    <col min="14603" max="14603" width="1.44140625" customWidth="1"/>
    <col min="14606" max="14606" width="1" customWidth="1"/>
    <col min="14607" max="14607" width="11.44140625" customWidth="1"/>
    <col min="14608" max="14608" width="3.44140625" customWidth="1"/>
    <col min="14614" max="14615" width="7.6640625" customWidth="1"/>
    <col min="14618" max="14618" width="1.5546875" customWidth="1"/>
    <col min="14619" max="14620" width="7.6640625" customWidth="1"/>
    <col min="14621" max="14622" width="2" customWidth="1"/>
    <col min="14624" max="14624" width="12.5546875" customWidth="1"/>
    <col min="14849" max="14849" width="2.109375" customWidth="1"/>
    <col min="14850" max="14850" width="8.44140625" customWidth="1"/>
    <col min="14851" max="14851" width="8.6640625" customWidth="1"/>
    <col min="14852" max="14852" width="15.109375" customWidth="1"/>
    <col min="14854" max="14854" width="12.33203125" customWidth="1"/>
    <col min="14856" max="14856" width="1.44140625" customWidth="1"/>
    <col min="14857" max="14857" width="14.5546875" customWidth="1"/>
    <col min="14859" max="14859" width="1.44140625" customWidth="1"/>
    <col min="14862" max="14862" width="1" customWidth="1"/>
    <col min="14863" max="14863" width="11.44140625" customWidth="1"/>
    <col min="14864" max="14864" width="3.44140625" customWidth="1"/>
    <col min="14870" max="14871" width="7.6640625" customWidth="1"/>
    <col min="14874" max="14874" width="1.5546875" customWidth="1"/>
    <col min="14875" max="14876" width="7.6640625" customWidth="1"/>
    <col min="14877" max="14878" width="2" customWidth="1"/>
    <col min="14880" max="14880" width="12.5546875" customWidth="1"/>
    <col min="15105" max="15105" width="2.109375" customWidth="1"/>
    <col min="15106" max="15106" width="8.44140625" customWidth="1"/>
    <col min="15107" max="15107" width="8.6640625" customWidth="1"/>
    <col min="15108" max="15108" width="15.109375" customWidth="1"/>
    <col min="15110" max="15110" width="12.33203125" customWidth="1"/>
    <col min="15112" max="15112" width="1.44140625" customWidth="1"/>
    <col min="15113" max="15113" width="14.5546875" customWidth="1"/>
    <col min="15115" max="15115" width="1.44140625" customWidth="1"/>
    <col min="15118" max="15118" width="1" customWidth="1"/>
    <col min="15119" max="15119" width="11.44140625" customWidth="1"/>
    <col min="15120" max="15120" width="3.44140625" customWidth="1"/>
    <col min="15126" max="15127" width="7.6640625" customWidth="1"/>
    <col min="15130" max="15130" width="1.5546875" customWidth="1"/>
    <col min="15131" max="15132" width="7.6640625" customWidth="1"/>
    <col min="15133" max="15134" width="2" customWidth="1"/>
    <col min="15136" max="15136" width="12.5546875" customWidth="1"/>
    <col min="15361" max="15361" width="2.109375" customWidth="1"/>
    <col min="15362" max="15362" width="8.44140625" customWidth="1"/>
    <col min="15363" max="15363" width="8.6640625" customWidth="1"/>
    <col min="15364" max="15364" width="15.109375" customWidth="1"/>
    <col min="15366" max="15366" width="12.33203125" customWidth="1"/>
    <col min="15368" max="15368" width="1.44140625" customWidth="1"/>
    <col min="15369" max="15369" width="14.5546875" customWidth="1"/>
    <col min="15371" max="15371" width="1.44140625" customWidth="1"/>
    <col min="15374" max="15374" width="1" customWidth="1"/>
    <col min="15375" max="15375" width="11.44140625" customWidth="1"/>
    <col min="15376" max="15376" width="3.44140625" customWidth="1"/>
    <col min="15382" max="15383" width="7.6640625" customWidth="1"/>
    <col min="15386" max="15386" width="1.5546875" customWidth="1"/>
    <col min="15387" max="15388" width="7.6640625" customWidth="1"/>
    <col min="15389" max="15390" width="2" customWidth="1"/>
    <col min="15392" max="15392" width="12.5546875" customWidth="1"/>
    <col min="15617" max="15617" width="2.109375" customWidth="1"/>
    <col min="15618" max="15618" width="8.44140625" customWidth="1"/>
    <col min="15619" max="15619" width="8.6640625" customWidth="1"/>
    <col min="15620" max="15620" width="15.109375" customWidth="1"/>
    <col min="15622" max="15622" width="12.33203125" customWidth="1"/>
    <col min="15624" max="15624" width="1.44140625" customWidth="1"/>
    <col min="15625" max="15625" width="14.5546875" customWidth="1"/>
    <col min="15627" max="15627" width="1.44140625" customWidth="1"/>
    <col min="15630" max="15630" width="1" customWidth="1"/>
    <col min="15631" max="15631" width="11.44140625" customWidth="1"/>
    <col min="15632" max="15632" width="3.44140625" customWidth="1"/>
    <col min="15638" max="15639" width="7.6640625" customWidth="1"/>
    <col min="15642" max="15642" width="1.5546875" customWidth="1"/>
    <col min="15643" max="15644" width="7.6640625" customWidth="1"/>
    <col min="15645" max="15646" width="2" customWidth="1"/>
    <col min="15648" max="15648" width="12.5546875" customWidth="1"/>
    <col min="15873" max="15873" width="2.109375" customWidth="1"/>
    <col min="15874" max="15874" width="8.44140625" customWidth="1"/>
    <col min="15875" max="15875" width="8.6640625" customWidth="1"/>
    <col min="15876" max="15876" width="15.109375" customWidth="1"/>
    <col min="15878" max="15878" width="12.33203125" customWidth="1"/>
    <col min="15880" max="15880" width="1.44140625" customWidth="1"/>
    <col min="15881" max="15881" width="14.5546875" customWidth="1"/>
    <col min="15883" max="15883" width="1.44140625" customWidth="1"/>
    <col min="15886" max="15886" width="1" customWidth="1"/>
    <col min="15887" max="15887" width="11.44140625" customWidth="1"/>
    <col min="15888" max="15888" width="3.44140625" customWidth="1"/>
    <col min="15894" max="15895" width="7.6640625" customWidth="1"/>
    <col min="15898" max="15898" width="1.5546875" customWidth="1"/>
    <col min="15899" max="15900" width="7.6640625" customWidth="1"/>
    <col min="15901" max="15902" width="2" customWidth="1"/>
    <col min="15904" max="15904" width="12.5546875" customWidth="1"/>
    <col min="16129" max="16129" width="2.109375" customWidth="1"/>
    <col min="16130" max="16130" width="8.44140625" customWidth="1"/>
    <col min="16131" max="16131" width="8.6640625" customWidth="1"/>
    <col min="16132" max="16132" width="15.109375" customWidth="1"/>
    <col min="16134" max="16134" width="12.33203125" customWidth="1"/>
    <col min="16136" max="16136" width="1.44140625" customWidth="1"/>
    <col min="16137" max="16137" width="14.5546875" customWidth="1"/>
    <col min="16139" max="16139" width="1.44140625" customWidth="1"/>
    <col min="16142" max="16142" width="1" customWidth="1"/>
    <col min="16143" max="16143" width="11.44140625" customWidth="1"/>
    <col min="16144" max="16144" width="3.44140625" customWidth="1"/>
    <col min="16150" max="16151" width="7.6640625" customWidth="1"/>
    <col min="16154" max="16154" width="1.5546875" customWidth="1"/>
    <col min="16155" max="16156" width="7.6640625" customWidth="1"/>
    <col min="16157" max="16158" width="2" customWidth="1"/>
    <col min="16160" max="16160" width="12.5546875" customWidth="1"/>
  </cols>
  <sheetData>
    <row r="1" spans="2:31" ht="16.2" thickBot="1" x14ac:dyDescent="0.35">
      <c r="B1" s="1"/>
      <c r="F1" s="3" t="s">
        <v>0</v>
      </c>
      <c r="G1" s="177"/>
      <c r="H1" s="177"/>
      <c r="I1" s="178"/>
      <c r="M1" s="1" t="s">
        <v>1</v>
      </c>
      <c r="P1" s="5"/>
      <c r="Q1" s="6"/>
      <c r="R1" s="7"/>
      <c r="S1" s="8"/>
      <c r="T1" s="9"/>
      <c r="U1" s="9"/>
      <c r="V1" s="10"/>
      <c r="W1" s="10"/>
      <c r="X1" s="8"/>
      <c r="Y1" s="11"/>
      <c r="Z1" s="11"/>
      <c r="AA1" s="11"/>
      <c r="AB1" s="11"/>
      <c r="AC1" s="12"/>
    </row>
    <row r="2" spans="2:31" x14ac:dyDescent="0.3">
      <c r="F2" s="13"/>
      <c r="P2" s="14"/>
      <c r="Q2" s="15" t="s">
        <v>2</v>
      </c>
      <c r="R2" s="16"/>
      <c r="S2" s="17"/>
      <c r="T2" s="18"/>
      <c r="U2" s="18"/>
      <c r="V2" s="19"/>
      <c r="W2" s="19"/>
      <c r="X2" s="17"/>
      <c r="Y2" s="20"/>
      <c r="Z2" s="20"/>
      <c r="AA2" s="20"/>
      <c r="AB2" s="20"/>
      <c r="AC2" s="21"/>
    </row>
    <row r="3" spans="2:31" x14ac:dyDescent="0.3">
      <c r="E3" s="2" t="s">
        <v>3</v>
      </c>
      <c r="F3" s="22"/>
      <c r="G3" s="23" t="s">
        <v>4</v>
      </c>
      <c r="I3" s="24"/>
      <c r="P3" s="14"/>
      <c r="Q3" s="15" t="s">
        <v>5</v>
      </c>
      <c r="R3" s="16"/>
      <c r="S3" s="17"/>
      <c r="T3" s="18"/>
      <c r="U3" s="18"/>
      <c r="V3" s="19"/>
      <c r="W3" s="19"/>
      <c r="X3" s="17"/>
      <c r="Y3" s="20"/>
      <c r="Z3" s="20"/>
      <c r="AA3" s="20"/>
      <c r="AB3" s="20"/>
      <c r="AC3" s="21"/>
    </row>
    <row r="4" spans="2:31" x14ac:dyDescent="0.3">
      <c r="E4" s="2"/>
      <c r="G4" s="4"/>
      <c r="P4" s="14"/>
      <c r="Q4" s="25"/>
      <c r="R4" s="25"/>
      <c r="S4" s="20"/>
      <c r="T4" s="20"/>
      <c r="U4" s="20"/>
      <c r="V4" s="20"/>
      <c r="W4" s="20"/>
      <c r="X4" s="20"/>
      <c r="Y4" s="20"/>
      <c r="Z4" s="20"/>
      <c r="AA4" s="20"/>
      <c r="AB4" s="20"/>
      <c r="AC4" s="21"/>
    </row>
    <row r="5" spans="2:31" x14ac:dyDescent="0.3">
      <c r="D5" s="26" t="s">
        <v>6</v>
      </c>
      <c r="E5" s="27">
        <f>'MAGELLAN INJECTION'!F7</f>
        <v>19619000</v>
      </c>
      <c r="F5" s="28" t="s">
        <v>7</v>
      </c>
      <c r="G5" s="29">
        <v>1</v>
      </c>
      <c r="I5" s="30" t="s">
        <v>8</v>
      </c>
      <c r="J5" s="29">
        <v>1</v>
      </c>
      <c r="K5" s="31"/>
      <c r="P5" s="14"/>
      <c r="Q5" s="25"/>
      <c r="R5" s="32"/>
      <c r="S5" s="33"/>
      <c r="T5" s="34" t="s">
        <v>9</v>
      </c>
      <c r="U5" s="35"/>
      <c r="V5" s="36" t="s">
        <v>10</v>
      </c>
      <c r="W5" s="35"/>
      <c r="X5" s="37" t="s">
        <v>11</v>
      </c>
      <c r="Y5" s="35"/>
      <c r="Z5" s="20"/>
      <c r="AA5" s="38" t="s">
        <v>12</v>
      </c>
      <c r="AB5" s="39"/>
      <c r="AC5" s="21"/>
      <c r="AE5" s="13" t="s">
        <v>13</v>
      </c>
    </row>
    <row r="6" spans="2:31" x14ac:dyDescent="0.3">
      <c r="P6" s="14"/>
      <c r="Q6" s="25"/>
      <c r="R6" s="25"/>
      <c r="S6" s="20"/>
      <c r="T6" s="40" t="s">
        <v>14</v>
      </c>
      <c r="U6" s="41" t="s">
        <v>15</v>
      </c>
      <c r="V6" s="42" t="s">
        <v>16</v>
      </c>
      <c r="W6" s="43"/>
      <c r="X6" s="41" t="s">
        <v>14</v>
      </c>
      <c r="Y6" s="41" t="s">
        <v>15</v>
      </c>
      <c r="Z6" s="20"/>
      <c r="AA6" s="44" t="s">
        <v>17</v>
      </c>
      <c r="AB6" s="44" t="s">
        <v>18</v>
      </c>
      <c r="AC6" s="21"/>
    </row>
    <row r="7" spans="2:31" ht="15" thickBot="1" x14ac:dyDescent="0.35">
      <c r="D7" s="45" t="s">
        <v>19</v>
      </c>
      <c r="E7" s="46">
        <f>E5*G5</f>
        <v>19619000</v>
      </c>
      <c r="F7" t="s">
        <v>20</v>
      </c>
      <c r="P7" s="14"/>
      <c r="Q7" s="25"/>
      <c r="R7" s="25"/>
      <c r="S7" s="20"/>
      <c r="T7" s="20"/>
      <c r="U7" s="20"/>
      <c r="V7" s="20"/>
      <c r="W7" s="20"/>
      <c r="X7" s="20"/>
      <c r="Y7" s="20"/>
      <c r="Z7" s="20"/>
      <c r="AA7" s="20"/>
      <c r="AB7" s="20"/>
      <c r="AC7" s="21"/>
    </row>
    <row r="8" spans="2:31" ht="15" thickBot="1" x14ac:dyDescent="0.35">
      <c r="D8" s="47" t="s">
        <v>21</v>
      </c>
      <c r="E8" s="48">
        <v>1</v>
      </c>
      <c r="F8" s="49" t="s">
        <v>22</v>
      </c>
      <c r="P8" s="14"/>
      <c r="Q8" s="50" t="s">
        <v>23</v>
      </c>
      <c r="R8" s="51"/>
      <c r="S8" s="52"/>
      <c r="T8" s="53"/>
      <c r="U8" s="54">
        <f>$F$20-$L$20</f>
        <v>-392378</v>
      </c>
      <c r="V8" s="55">
        <f>$M$20</f>
        <v>102</v>
      </c>
      <c r="W8" s="55"/>
      <c r="X8" s="54"/>
      <c r="Y8" s="56">
        <f>IF(($G$20-$M$20)&lt;0,+$G$20-$M$20,0)</f>
        <v>0</v>
      </c>
      <c r="Z8" s="20"/>
      <c r="AA8" s="44">
        <f>-T8-X8</f>
        <v>0</v>
      </c>
      <c r="AB8" s="44">
        <f>X8+Y8</f>
        <v>0</v>
      </c>
      <c r="AC8" s="21"/>
    </row>
    <row r="9" spans="2:31" ht="15" thickBot="1" x14ac:dyDescent="0.35">
      <c r="P9" s="14"/>
      <c r="Q9" s="57" t="s">
        <v>24</v>
      </c>
      <c r="R9" s="58"/>
      <c r="S9" s="59"/>
      <c r="T9" s="60"/>
      <c r="U9" s="60"/>
      <c r="V9" s="61">
        <f>$L$20</f>
        <v>-2</v>
      </c>
      <c r="W9" s="61"/>
      <c r="X9" s="60"/>
      <c r="Y9" s="60"/>
      <c r="Z9" s="60"/>
      <c r="AA9" s="60"/>
      <c r="AB9" s="60"/>
      <c r="AC9" s="21"/>
    </row>
    <row r="10" spans="2:31" ht="15" thickBot="1" x14ac:dyDescent="0.35">
      <c r="B10" s="62" t="s">
        <v>25</v>
      </c>
      <c r="C10" s="62" t="s">
        <v>26</v>
      </c>
      <c r="D10" s="37" t="s">
        <v>27</v>
      </c>
      <c r="E10" s="63"/>
      <c r="F10" s="63"/>
      <c r="G10" s="64"/>
      <c r="I10" s="65" t="s">
        <v>28</v>
      </c>
      <c r="J10" s="63"/>
      <c r="K10" s="63"/>
      <c r="L10" s="63"/>
      <c r="M10" s="64"/>
      <c r="P10" s="14"/>
      <c r="Q10" s="50" t="s">
        <v>29</v>
      </c>
      <c r="R10" s="51"/>
      <c r="S10" s="52"/>
      <c r="T10" s="53"/>
      <c r="U10" s="53">
        <f>U8+U9</f>
        <v>-392378</v>
      </c>
      <c r="V10" s="66">
        <f>V8+V9</f>
        <v>100</v>
      </c>
      <c r="W10" s="66"/>
      <c r="X10" s="53"/>
      <c r="Y10" s="53">
        <f>Y8+Y9</f>
        <v>0</v>
      </c>
      <c r="Z10" s="60"/>
      <c r="AA10" s="60"/>
      <c r="AB10" s="60"/>
      <c r="AC10" s="21"/>
      <c r="AE10" s="67">
        <f>SUM(T10:Y10)</f>
        <v>-392278</v>
      </c>
    </row>
    <row r="11" spans="2:31" ht="15" thickBot="1" x14ac:dyDescent="0.35">
      <c r="B11" s="68" t="s">
        <v>30</v>
      </c>
      <c r="C11" s="69"/>
      <c r="D11" s="70" t="s">
        <v>31</v>
      </c>
      <c r="E11" s="71" t="s">
        <v>32</v>
      </c>
      <c r="F11" s="72" t="s">
        <v>33</v>
      </c>
      <c r="G11" s="73" t="s">
        <v>34</v>
      </c>
      <c r="I11" s="74" t="str">
        <f>+D11</f>
        <v>CA Eco en QP</v>
      </c>
      <c r="J11" s="71" t="s">
        <v>32</v>
      </c>
      <c r="K11" s="71"/>
      <c r="L11" s="72" t="s">
        <v>33</v>
      </c>
      <c r="M11" s="73" t="s">
        <v>34</v>
      </c>
      <c r="P11" s="14"/>
      <c r="Q11" s="25"/>
      <c r="R11" s="25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1"/>
      <c r="AE11" s="75" t="str">
        <f>IF(AE10-$E$20=0,"OK","FAUX")</f>
        <v>FAUX</v>
      </c>
    </row>
    <row r="12" spans="2:31" ht="15" thickBot="1" x14ac:dyDescent="0.35">
      <c r="B12" s="76"/>
      <c r="C12" s="77"/>
      <c r="E12" s="2"/>
      <c r="F12" s="2"/>
      <c r="G12" s="2"/>
      <c r="H12" s="2"/>
      <c r="I12" s="2"/>
      <c r="J12" s="2"/>
      <c r="K12" s="2"/>
      <c r="L12" s="2"/>
      <c r="M12" s="2"/>
      <c r="O12" s="78"/>
      <c r="P12" s="14"/>
      <c r="Q12" s="32"/>
      <c r="R12" s="79" t="s">
        <v>35</v>
      </c>
      <c r="S12" s="20"/>
      <c r="T12" s="25"/>
      <c r="U12" s="20"/>
      <c r="V12" s="80">
        <f>AA8+AB8</f>
        <v>0</v>
      </c>
      <c r="W12" s="81"/>
      <c r="X12" s="20"/>
      <c r="Y12" s="20"/>
      <c r="Z12" s="20"/>
      <c r="AA12" s="20"/>
      <c r="AB12" s="20"/>
      <c r="AC12" s="21"/>
    </row>
    <row r="13" spans="2:31" ht="15" thickBot="1" x14ac:dyDescent="0.35">
      <c r="B13" s="82" t="s">
        <v>36</v>
      </c>
      <c r="C13" s="83" t="s">
        <v>37</v>
      </c>
      <c r="D13" s="84">
        <f>E7</f>
        <v>19619000</v>
      </c>
      <c r="E13" s="85">
        <f>'MAGELLAN INJECTION'!G7</f>
        <v>979281.37</v>
      </c>
      <c r="F13" s="86"/>
      <c r="G13" s="86">
        <f>+E13-F13</f>
        <v>979281.37</v>
      </c>
      <c r="H13" s="2"/>
      <c r="I13" s="85">
        <v>100</v>
      </c>
      <c r="J13" s="85">
        <v>100</v>
      </c>
      <c r="K13" s="87"/>
      <c r="L13" s="88"/>
      <c r="M13" s="86">
        <f>+J13-L13</f>
        <v>100</v>
      </c>
      <c r="P13" s="89"/>
      <c r="Q13" s="90"/>
      <c r="R13" s="90"/>
      <c r="S13" s="90"/>
      <c r="T13" s="90"/>
      <c r="U13" s="90"/>
      <c r="V13" s="90"/>
      <c r="W13" s="90"/>
      <c r="X13" s="90"/>
      <c r="Y13" s="90"/>
      <c r="Z13" s="90"/>
      <c r="AA13" s="90"/>
      <c r="AB13" s="90"/>
      <c r="AC13" s="91"/>
    </row>
    <row r="14" spans="2:31" ht="15" thickBot="1" x14ac:dyDescent="0.35">
      <c r="B14" s="92"/>
      <c r="C14" s="93"/>
      <c r="E14" s="2"/>
      <c r="F14" s="2"/>
      <c r="G14" s="2"/>
      <c r="H14" s="2"/>
      <c r="I14" s="2"/>
      <c r="J14" s="2"/>
      <c r="K14" s="2"/>
      <c r="L14" s="20"/>
      <c r="M14" s="2"/>
      <c r="O14" s="78"/>
    </row>
    <row r="15" spans="2:31" x14ac:dyDescent="0.3">
      <c r="B15" s="94"/>
      <c r="C15" s="95">
        <v>2</v>
      </c>
      <c r="D15" s="88"/>
      <c r="E15" s="85">
        <v>0</v>
      </c>
      <c r="F15" s="96"/>
      <c r="G15" s="86">
        <f>+E15-F15</f>
        <v>0</v>
      </c>
      <c r="H15" s="2"/>
      <c r="I15" s="86"/>
      <c r="J15" s="85"/>
      <c r="K15" s="87"/>
      <c r="L15" s="97"/>
      <c r="M15" s="86">
        <f>+J15-L15</f>
        <v>0</v>
      </c>
      <c r="O15" s="78"/>
      <c r="P15" s="5"/>
      <c r="Q15" s="6"/>
      <c r="R15" s="7"/>
      <c r="S15" s="8"/>
      <c r="T15" s="9"/>
      <c r="U15" s="9"/>
      <c r="V15" s="10"/>
      <c r="W15" s="10"/>
      <c r="X15" s="8"/>
      <c r="Y15" s="11"/>
      <c r="Z15" s="11"/>
      <c r="AA15" s="11"/>
      <c r="AB15" s="11"/>
      <c r="AC15" s="12"/>
    </row>
    <row r="16" spans="2:31" x14ac:dyDescent="0.3">
      <c r="B16" s="92"/>
      <c r="C16" s="93"/>
      <c r="D16" s="98"/>
      <c r="E16" s="99" t="s">
        <v>38</v>
      </c>
      <c r="F16" s="100">
        <f>-D13*2%</f>
        <v>-392380</v>
      </c>
      <c r="G16" s="86">
        <f>-F16</f>
        <v>392380</v>
      </c>
      <c r="H16" s="2"/>
      <c r="I16" s="101"/>
      <c r="J16" s="102" t="str">
        <f>E16</f>
        <v xml:space="preserve">Frais siège (1,50%)  </v>
      </c>
      <c r="K16" s="103"/>
      <c r="L16" s="104">
        <f>-I13*2%</f>
        <v>-2</v>
      </c>
      <c r="M16" s="86">
        <f>-L16</f>
        <v>2</v>
      </c>
      <c r="O16" s="78"/>
      <c r="P16" s="14"/>
      <c r="Q16" s="15" t="s">
        <v>39</v>
      </c>
      <c r="R16" s="16"/>
      <c r="S16" s="17"/>
      <c r="T16" s="18"/>
      <c r="U16" s="18"/>
      <c r="V16" s="19"/>
      <c r="W16" s="19"/>
      <c r="X16" s="17"/>
      <c r="Y16" s="20"/>
      <c r="Z16" s="20"/>
      <c r="AA16" s="20"/>
      <c r="AB16" s="20"/>
      <c r="AC16" s="21"/>
    </row>
    <row r="17" spans="1:32" s="13" customFormat="1" x14ac:dyDescent="0.3">
      <c r="A17"/>
      <c r="B17" s="92"/>
      <c r="C17" s="93"/>
      <c r="D17" s="105"/>
      <c r="E17" s="106" t="s">
        <v>40</v>
      </c>
      <c r="F17" s="107"/>
      <c r="G17" s="86">
        <f>-F17</f>
        <v>0</v>
      </c>
      <c r="H17" s="2"/>
      <c r="I17" s="105"/>
      <c r="J17" s="106" t="s">
        <v>40</v>
      </c>
      <c r="K17" s="108"/>
      <c r="L17" s="109"/>
      <c r="M17" s="86">
        <f>-L17</f>
        <v>0</v>
      </c>
      <c r="O17" s="110"/>
      <c r="P17" s="14"/>
      <c r="Q17" s="15" t="s">
        <v>41</v>
      </c>
      <c r="R17" s="16"/>
      <c r="S17" s="17"/>
      <c r="T17" s="18"/>
      <c r="U17" s="18"/>
      <c r="V17" s="19"/>
      <c r="W17" s="19"/>
      <c r="X17" s="17"/>
      <c r="Y17" s="20"/>
      <c r="Z17" s="20"/>
      <c r="AA17" s="20"/>
      <c r="AB17" s="20"/>
      <c r="AC17" s="21"/>
    </row>
    <row r="18" spans="1:32" x14ac:dyDescent="0.3">
      <c r="B18" s="111"/>
      <c r="C18" s="112"/>
      <c r="D18" s="113"/>
      <c r="E18" s="114" t="s">
        <v>42</v>
      </c>
      <c r="F18" s="85"/>
      <c r="G18" s="86">
        <f>-F18</f>
        <v>0</v>
      </c>
      <c r="H18" s="2"/>
      <c r="I18" s="115"/>
      <c r="J18" s="114" t="s">
        <v>42</v>
      </c>
      <c r="K18" s="116"/>
      <c r="L18" s="117">
        <f>F18</f>
        <v>0</v>
      </c>
      <c r="M18" s="86">
        <f>-L18</f>
        <v>0</v>
      </c>
      <c r="P18" s="14"/>
      <c r="Q18" s="25"/>
      <c r="R18" s="25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1"/>
    </row>
    <row r="19" spans="1:32" s="13" customFormat="1" ht="15" thickBot="1" x14ac:dyDescent="0.35">
      <c r="B19" s="118"/>
      <c r="C19" s="118"/>
      <c r="D19" s="26"/>
      <c r="E19" s="26"/>
      <c r="F19" s="26"/>
      <c r="G19" s="26"/>
      <c r="H19" s="26"/>
      <c r="I19" s="26"/>
      <c r="J19" s="26"/>
      <c r="K19" s="26"/>
      <c r="L19" s="60"/>
      <c r="M19" s="26"/>
      <c r="O19" s="110"/>
      <c r="P19" s="14"/>
      <c r="Q19" s="25"/>
      <c r="R19" s="32"/>
      <c r="S19" s="33"/>
      <c r="T19" s="34" t="s">
        <v>9</v>
      </c>
      <c r="U19" s="35"/>
      <c r="V19" s="36" t="s">
        <v>10</v>
      </c>
      <c r="W19" s="35"/>
      <c r="X19" s="37" t="s">
        <v>11</v>
      </c>
      <c r="Y19" s="35"/>
      <c r="Z19" s="20"/>
      <c r="AA19" s="38" t="s">
        <v>12</v>
      </c>
      <c r="AB19" s="39"/>
      <c r="AC19" s="21"/>
    </row>
    <row r="20" spans="1:32" ht="15" thickBot="1" x14ac:dyDescent="0.35">
      <c r="B20" s="119" t="s">
        <v>43</v>
      </c>
      <c r="C20" s="120"/>
      <c r="D20" s="121">
        <f>D15+D13</f>
        <v>19619000</v>
      </c>
      <c r="E20" s="122">
        <f>+E13+E15</f>
        <v>979281.37</v>
      </c>
      <c r="F20" s="121">
        <f>SUM(F13:F18)</f>
        <v>-392380</v>
      </c>
      <c r="G20" s="123">
        <f>SUM(G13:G18)</f>
        <v>1371661.37</v>
      </c>
      <c r="H20" s="26"/>
      <c r="I20" s="121">
        <f>I15+I13</f>
        <v>100</v>
      </c>
      <c r="J20" s="121">
        <f>+J13+J15</f>
        <v>100</v>
      </c>
      <c r="K20" s="124"/>
      <c r="L20" s="125">
        <f>SUM(L13:L18)</f>
        <v>-2</v>
      </c>
      <c r="M20" s="122">
        <f>SUM(M13:M18)</f>
        <v>102</v>
      </c>
      <c r="P20" s="14"/>
      <c r="Q20" s="25"/>
      <c r="R20" s="25"/>
      <c r="S20" s="20"/>
      <c r="T20" s="40" t="s">
        <v>14</v>
      </c>
      <c r="U20" s="41" t="s">
        <v>15</v>
      </c>
      <c r="V20" s="42" t="s">
        <v>16</v>
      </c>
      <c r="W20" s="43"/>
      <c r="X20" s="41" t="s">
        <v>14</v>
      </c>
      <c r="Y20" s="41" t="s">
        <v>15</v>
      </c>
      <c r="Z20" s="60"/>
      <c r="AA20" s="44" t="s">
        <v>17</v>
      </c>
      <c r="AB20" s="44" t="s">
        <v>18</v>
      </c>
      <c r="AC20" s="21"/>
    </row>
    <row r="21" spans="1:32" ht="15" thickBot="1" x14ac:dyDescent="0.35">
      <c r="A21" s="13"/>
      <c r="G21" s="126" t="str">
        <f>IF(G20&lt;0,"Chantier en PàT","")</f>
        <v/>
      </c>
      <c r="P21" s="14"/>
      <c r="Q21" s="25"/>
      <c r="R21" s="25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1"/>
    </row>
    <row r="22" spans="1:32" ht="15" thickBot="1" x14ac:dyDescent="0.35">
      <c r="E22" s="2"/>
      <c r="F22" s="2"/>
      <c r="G22" s="60"/>
      <c r="H22" s="2"/>
      <c r="I22" s="2"/>
      <c r="J22" s="2"/>
      <c r="K22" s="2"/>
      <c r="L22" s="2"/>
      <c r="M22" s="2"/>
      <c r="P22" s="14"/>
      <c r="Q22" s="50" t="s">
        <v>23</v>
      </c>
      <c r="R22" s="51"/>
      <c r="S22" s="52"/>
      <c r="T22" s="53"/>
      <c r="U22" s="54">
        <f>$F$20-$L$20+G20-M20</f>
        <v>979181.37000000011</v>
      </c>
      <c r="V22" s="55">
        <f>$M$20</f>
        <v>102</v>
      </c>
      <c r="W22" s="55"/>
      <c r="X22" s="54"/>
      <c r="Y22" s="56"/>
      <c r="Z22" s="60"/>
      <c r="AA22" s="44">
        <f>-T22-X22</f>
        <v>0</v>
      </c>
      <c r="AB22" s="44">
        <f>X22+Y22</f>
        <v>0</v>
      </c>
      <c r="AC22" s="21"/>
      <c r="AF22" s="127"/>
    </row>
    <row r="23" spans="1:32" ht="15" thickBot="1" x14ac:dyDescent="0.35">
      <c r="B23" s="128" t="s">
        <v>44</v>
      </c>
      <c r="D23" s="129">
        <f>+I13/D13</f>
        <v>5.0970997502421125E-6</v>
      </c>
      <c r="E23" s="48" t="s">
        <v>45</v>
      </c>
      <c r="F23" s="48"/>
      <c r="G23" s="44">
        <f>G20*D23</f>
        <v>6.9914948264437546</v>
      </c>
      <c r="H23" s="2"/>
      <c r="I23" s="130" t="s">
        <v>46</v>
      </c>
      <c r="J23" s="2"/>
      <c r="K23" s="2"/>
      <c r="L23" s="2"/>
      <c r="M23" s="2"/>
      <c r="P23" s="14"/>
      <c r="Q23" s="57" t="s">
        <v>24</v>
      </c>
      <c r="R23" s="58"/>
      <c r="S23" s="59"/>
      <c r="T23" s="60"/>
      <c r="U23" s="60"/>
      <c r="V23" s="61">
        <f>$L$20</f>
        <v>-2</v>
      </c>
      <c r="W23" s="61"/>
      <c r="X23" s="60"/>
      <c r="Y23" s="60"/>
      <c r="Z23" s="60"/>
      <c r="AA23" s="60"/>
      <c r="AB23" s="60"/>
      <c r="AC23" s="21"/>
    </row>
    <row r="24" spans="1:32" ht="15" thickBot="1" x14ac:dyDescent="0.35">
      <c r="L24" s="2"/>
      <c r="M24" s="2"/>
      <c r="P24" s="14"/>
      <c r="Q24" s="50" t="s">
        <v>29</v>
      </c>
      <c r="R24" s="51"/>
      <c r="S24" s="52"/>
      <c r="T24" s="53"/>
      <c r="U24" s="53">
        <f>U22+U23</f>
        <v>979181.37000000011</v>
      </c>
      <c r="V24" s="66">
        <f>V22+V23</f>
        <v>100</v>
      </c>
      <c r="W24" s="66"/>
      <c r="X24" s="53"/>
      <c r="Y24" s="53"/>
      <c r="Z24" s="60"/>
      <c r="AA24" s="60"/>
      <c r="AB24" s="60"/>
      <c r="AC24" s="21"/>
      <c r="AE24" s="67">
        <f>SUM(T24:Y24)</f>
        <v>979281.37000000011</v>
      </c>
    </row>
    <row r="25" spans="1:32" ht="15" thickBot="1" x14ac:dyDescent="0.35">
      <c r="P25" s="14"/>
      <c r="Q25" s="25"/>
      <c r="R25" s="25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1"/>
      <c r="AE25" s="75" t="str">
        <f>IF(AE24-$E$20=0,"OK","FAUX")</f>
        <v>FAUX</v>
      </c>
    </row>
    <row r="26" spans="1:32" ht="16.2" thickBot="1" x14ac:dyDescent="0.35">
      <c r="A26" s="131" t="s">
        <v>47</v>
      </c>
      <c r="B26" s="132"/>
      <c r="C26" s="132"/>
      <c r="D26" s="133"/>
      <c r="E26" s="132"/>
      <c r="F26" s="132"/>
      <c r="G26" s="132"/>
      <c r="H26" s="132"/>
      <c r="I26" s="132"/>
      <c r="J26" s="132"/>
      <c r="K26" s="132"/>
      <c r="L26" s="132"/>
      <c r="M26" s="132"/>
      <c r="N26" s="134"/>
      <c r="P26" s="14"/>
      <c r="Q26" s="32"/>
      <c r="R26" s="79" t="s">
        <v>35</v>
      </c>
      <c r="S26" s="20"/>
      <c r="T26" s="25"/>
      <c r="U26" s="20"/>
      <c r="V26" s="80">
        <f>AA22+AB22</f>
        <v>0</v>
      </c>
      <c r="W26" s="81"/>
      <c r="X26" s="20"/>
      <c r="Y26" s="20"/>
      <c r="Z26" s="20"/>
      <c r="AA26" s="20"/>
      <c r="AB26" s="20"/>
      <c r="AC26" s="21"/>
    </row>
    <row r="27" spans="1:32" ht="15" thickBot="1" x14ac:dyDescent="0.35">
      <c r="A27" s="135"/>
      <c r="B27" s="25"/>
      <c r="C27" s="136" t="s">
        <v>48</v>
      </c>
      <c r="D27" s="137" t="str">
        <f>IF($E$7&gt;=$E$8,IF($G$20&gt;=0,"D",IF($M$20&gt;=$G$23,"E",IF($M$20&lt;$G$20,"G","F"))),IF($G$20&gt;=0,"H","I"))</f>
        <v>D</v>
      </c>
      <c r="E27" s="17"/>
      <c r="F27" s="18"/>
      <c r="G27" s="18"/>
      <c r="H27" s="19"/>
      <c r="I27" s="17"/>
      <c r="J27" s="20"/>
      <c r="K27" s="20"/>
      <c r="L27" s="20"/>
      <c r="M27" s="20"/>
      <c r="N27" s="21"/>
      <c r="P27" s="89"/>
      <c r="Q27" s="90"/>
      <c r="R27" s="90"/>
      <c r="S27" s="90"/>
      <c r="T27" s="90"/>
      <c r="U27" s="90"/>
      <c r="V27" s="90"/>
      <c r="W27" s="90"/>
      <c r="X27" s="90"/>
      <c r="Y27" s="90"/>
      <c r="Z27" s="90"/>
      <c r="AA27" s="90"/>
      <c r="AB27" s="90"/>
      <c r="AC27" s="91"/>
    </row>
    <row r="28" spans="1:32" ht="15" thickBot="1" x14ac:dyDescent="0.35">
      <c r="A28" s="135"/>
      <c r="B28" s="25"/>
      <c r="C28" s="15" t="str">
        <f>IF($D$27="D",$Q$76,IF($D$27="E",$Q$59,IF($D$27="F",$Q$45,IF($D$27="G",$Q$31,IF($D27="H",$Q$17,IF($D$27="I",$Q$3))))))</f>
        <v>CA Q/P &gt; Seuil IAS et Res. à Fin Affaire  Brut &gt; 0 (chantier bénéficiaire)</v>
      </c>
      <c r="D28" s="16"/>
      <c r="E28" s="17"/>
      <c r="F28" s="18"/>
      <c r="G28" s="18"/>
      <c r="H28" s="19"/>
      <c r="I28" s="17"/>
      <c r="J28" s="20"/>
      <c r="K28" s="20"/>
      <c r="L28" s="20"/>
      <c r="M28" s="20"/>
      <c r="N28" s="21"/>
    </row>
    <row r="29" spans="1:32" x14ac:dyDescent="0.3">
      <c r="A29" s="135"/>
      <c r="B29" s="25"/>
      <c r="C29" s="25"/>
      <c r="D29" s="25"/>
      <c r="E29" s="20"/>
      <c r="F29" s="20"/>
      <c r="G29" s="20"/>
      <c r="H29" s="20"/>
      <c r="I29" s="20"/>
      <c r="J29" s="20"/>
      <c r="K29" s="20"/>
      <c r="L29" s="20"/>
      <c r="M29" s="20"/>
      <c r="N29" s="21"/>
      <c r="P29" s="5"/>
      <c r="Q29" s="6"/>
      <c r="R29" s="7"/>
      <c r="S29" s="8"/>
      <c r="T29" s="9"/>
      <c r="U29" s="9"/>
      <c r="V29" s="10"/>
      <c r="W29" s="10"/>
      <c r="X29" s="8"/>
      <c r="Y29" s="11"/>
      <c r="Z29" s="11"/>
      <c r="AA29" s="11"/>
      <c r="AB29" s="11"/>
      <c r="AC29" s="12"/>
    </row>
    <row r="30" spans="1:32" ht="15" thickBot="1" x14ac:dyDescent="0.35">
      <c r="A30" s="135"/>
      <c r="B30" s="25"/>
      <c r="C30" s="32"/>
      <c r="D30" s="138" t="s">
        <v>49</v>
      </c>
      <c r="E30" s="37" t="s">
        <v>9</v>
      </c>
      <c r="F30" s="35"/>
      <c r="G30" s="34" t="s">
        <v>50</v>
      </c>
      <c r="H30" s="35"/>
      <c r="I30" s="34" t="s">
        <v>11</v>
      </c>
      <c r="J30" s="35"/>
      <c r="K30" s="20"/>
      <c r="N30" s="21"/>
      <c r="P30" s="14"/>
      <c r="Q30" s="15" t="s">
        <v>51</v>
      </c>
      <c r="R30" s="16"/>
      <c r="S30" s="17"/>
      <c r="T30" s="18"/>
      <c r="U30" s="18"/>
      <c r="V30" s="19"/>
      <c r="W30" s="19"/>
      <c r="X30" s="17"/>
      <c r="Y30" s="20"/>
      <c r="Z30" s="20"/>
      <c r="AA30" s="20"/>
      <c r="AB30" s="20"/>
      <c r="AC30" s="21"/>
    </row>
    <row r="31" spans="1:32" x14ac:dyDescent="0.3">
      <c r="A31" s="135"/>
      <c r="B31" s="25"/>
      <c r="C31" s="25"/>
      <c r="D31" s="139" t="s">
        <v>52</v>
      </c>
      <c r="E31" s="41" t="s">
        <v>14</v>
      </c>
      <c r="F31" s="41" t="s">
        <v>15</v>
      </c>
      <c r="G31" s="140" t="s">
        <v>53</v>
      </c>
      <c r="H31" s="43"/>
      <c r="I31" s="40" t="s">
        <v>14</v>
      </c>
      <c r="J31" s="41" t="s">
        <v>15</v>
      </c>
      <c r="K31" s="20"/>
      <c r="L31" s="141" t="s">
        <v>54</v>
      </c>
      <c r="M31" s="142"/>
      <c r="N31" s="21"/>
      <c r="P31" s="14"/>
      <c r="Q31" s="15" t="s">
        <v>55</v>
      </c>
      <c r="R31" s="16"/>
      <c r="S31" s="17"/>
      <c r="T31" s="18"/>
      <c r="U31" s="18"/>
      <c r="V31" s="19"/>
      <c r="W31" s="19"/>
      <c r="X31" s="17"/>
      <c r="Y31" s="20"/>
      <c r="Z31" s="20"/>
      <c r="AA31" s="20"/>
      <c r="AB31" s="20"/>
      <c r="AC31" s="21"/>
    </row>
    <row r="32" spans="1:32" ht="15" thickBot="1" x14ac:dyDescent="0.35">
      <c r="A32" s="135"/>
      <c r="B32" s="25"/>
      <c r="C32" s="25"/>
      <c r="D32" s="20"/>
      <c r="E32" s="20"/>
      <c r="F32" s="20"/>
      <c r="G32" s="33"/>
      <c r="H32" s="20"/>
      <c r="I32" s="20"/>
      <c r="J32" s="20"/>
      <c r="K32" s="20"/>
      <c r="L32" s="143" t="s">
        <v>17</v>
      </c>
      <c r="M32" s="144" t="s">
        <v>18</v>
      </c>
      <c r="N32" s="21"/>
      <c r="P32" s="14"/>
      <c r="Q32" s="25"/>
      <c r="R32" s="25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1"/>
    </row>
    <row r="33" spans="1:31" ht="15" thickBot="1" x14ac:dyDescent="0.35">
      <c r="A33" s="135"/>
      <c r="B33" s="145" t="s">
        <v>56</v>
      </c>
      <c r="C33" s="146"/>
      <c r="D33" s="147">
        <f>SUM(E33:J33)</f>
        <v>979283.37</v>
      </c>
      <c r="E33" s="148">
        <f>IF($D$27="D",T81,IF($D$27="E",T64,IF($D$27="F",T50,IF($D$27="G",T36,IF($D$27="H",T22,IF($D$27="I",T8))))))</f>
        <v>95.008505173556244</v>
      </c>
      <c r="F33" s="149">
        <f>IF($D$27="D",U81,IF($D$27="E",U64,IF($D$27="F",U50,IF($D$27="G",U36,IF($D$27="H",U22,IF($D$27="I",U8))))))</f>
        <v>979181.37</v>
      </c>
      <c r="G33" s="150">
        <f>IF($D$27="D",V81,IF($D$27="E",V64,IF($D$27="F",V50,IF($D$27="G",V36,IF($D$27="H",V22,IF($D$27="I",V8))))))</f>
        <v>6.9914948264437546</v>
      </c>
      <c r="H33" s="151"/>
      <c r="I33" s="149">
        <f>IF($D$27="D",X81,IF($D$27="E",X64,IF($D$27="F",X50,IF($D$27="G",X36,IF($D$27="H",X22,IF($D$27="I",X8))))))</f>
        <v>0</v>
      </c>
      <c r="J33" s="149">
        <f>IF($D$27="D",Y81,IF($D$27="E",Y64,IF($D$27="F",Y50,IF($D$27="G",Y36,IF($D$27="H",Y22,IF($D$27="I",Y8))))))</f>
        <v>0</v>
      </c>
      <c r="K33" s="60"/>
      <c r="N33" s="21"/>
      <c r="P33" s="14"/>
      <c r="Q33" s="25"/>
      <c r="R33" s="32"/>
      <c r="S33" s="33"/>
      <c r="T33" s="34" t="s">
        <v>9</v>
      </c>
      <c r="U33" s="35"/>
      <c r="V33" s="36" t="s">
        <v>10</v>
      </c>
      <c r="W33" s="35"/>
      <c r="X33" s="37" t="s">
        <v>11</v>
      </c>
      <c r="Y33" s="35"/>
      <c r="Z33" s="20"/>
      <c r="AA33" s="38" t="s">
        <v>12</v>
      </c>
      <c r="AB33" s="39"/>
      <c r="AC33" s="21"/>
    </row>
    <row r="34" spans="1:31" ht="15" thickBot="1" x14ac:dyDescent="0.35">
      <c r="A34" s="135"/>
      <c r="B34" s="152" t="s">
        <v>57</v>
      </c>
      <c r="C34" s="58"/>
      <c r="D34" s="59"/>
      <c r="E34" s="153"/>
      <c r="F34" s="153"/>
      <c r="G34" s="150">
        <f>$L$20</f>
        <v>-2</v>
      </c>
      <c r="H34" s="154"/>
      <c r="I34" s="153"/>
      <c r="J34" s="153"/>
      <c r="K34" s="60"/>
      <c r="L34" s="53">
        <f>-E33-I33</f>
        <v>-95.008505173556244</v>
      </c>
      <c r="M34" s="56">
        <f>I33+J33</f>
        <v>0</v>
      </c>
      <c r="N34" s="21"/>
      <c r="P34" s="14"/>
      <c r="Q34" s="25"/>
      <c r="R34" s="25"/>
      <c r="S34" s="20"/>
      <c r="T34" s="40" t="s">
        <v>14</v>
      </c>
      <c r="U34" s="41" t="s">
        <v>15</v>
      </c>
      <c r="V34" s="42" t="s">
        <v>16</v>
      </c>
      <c r="W34" s="43"/>
      <c r="X34" s="41" t="s">
        <v>14</v>
      </c>
      <c r="Y34" s="41" t="s">
        <v>15</v>
      </c>
      <c r="Z34" s="60"/>
      <c r="AA34" s="44" t="s">
        <v>17</v>
      </c>
      <c r="AB34" s="44" t="s">
        <v>18</v>
      </c>
      <c r="AC34" s="21"/>
    </row>
    <row r="35" spans="1:31" ht="15" thickBot="1" x14ac:dyDescent="0.35">
      <c r="A35" s="135"/>
      <c r="B35" s="155" t="s">
        <v>58</v>
      </c>
      <c r="C35" s="156"/>
      <c r="D35" s="157">
        <f>SUM(E35:J35)</f>
        <v>979281.37</v>
      </c>
      <c r="E35" s="148">
        <f>E33+E34</f>
        <v>95.008505173556244</v>
      </c>
      <c r="F35" s="149">
        <f>F33+F34</f>
        <v>979181.37</v>
      </c>
      <c r="G35" s="158">
        <f>G33+G34</f>
        <v>4.9914948264437546</v>
      </c>
      <c r="H35" s="158"/>
      <c r="I35" s="149">
        <f>I33+I34</f>
        <v>0</v>
      </c>
      <c r="J35" s="149">
        <f>J33+J34</f>
        <v>0</v>
      </c>
      <c r="K35" s="60"/>
      <c r="L35" s="159" t="s">
        <v>59</v>
      </c>
      <c r="M35" s="59"/>
      <c r="N35" s="21"/>
      <c r="P35" s="14"/>
      <c r="Q35" s="25"/>
      <c r="R35" s="25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1"/>
    </row>
    <row r="36" spans="1:31" ht="15" thickBot="1" x14ac:dyDescent="0.35">
      <c r="A36" s="135"/>
      <c r="B36" s="25"/>
      <c r="C36" s="25"/>
      <c r="D36" s="20"/>
      <c r="E36" s="20"/>
      <c r="F36" s="20"/>
      <c r="G36" s="20"/>
      <c r="H36" s="20"/>
      <c r="I36" s="20"/>
      <c r="J36" s="20"/>
      <c r="K36" s="20"/>
      <c r="N36" s="21"/>
      <c r="P36" s="14"/>
      <c r="Q36" s="50" t="s">
        <v>23</v>
      </c>
      <c r="R36" s="51"/>
      <c r="S36" s="52"/>
      <c r="T36" s="53"/>
      <c r="U36" s="54">
        <f>$F$20-$L$20</f>
        <v>-392378</v>
      </c>
      <c r="V36" s="55">
        <f>$G$20</f>
        <v>1371661.37</v>
      </c>
      <c r="W36" s="55"/>
      <c r="X36" s="54">
        <f>M20-G20</f>
        <v>-1371559.37</v>
      </c>
      <c r="Y36" s="56">
        <f>-X36</f>
        <v>1371559.37</v>
      </c>
      <c r="Z36" s="60"/>
      <c r="AA36" s="44">
        <f>-T36-X36</f>
        <v>1371559.37</v>
      </c>
      <c r="AB36" s="44">
        <f>X36+Y36</f>
        <v>0</v>
      </c>
      <c r="AC36" s="21"/>
    </row>
    <row r="37" spans="1:31" ht="15" thickBot="1" x14ac:dyDescent="0.35">
      <c r="A37" s="135"/>
      <c r="B37" s="160" t="s">
        <v>60</v>
      </c>
      <c r="D37" s="20"/>
      <c r="E37" s="161">
        <f>L34+M34</f>
        <v>-95.008505173556244</v>
      </c>
      <c r="G37" s="162" t="s">
        <v>61</v>
      </c>
      <c r="H37" s="163"/>
      <c r="I37" s="164"/>
      <c r="J37" s="163"/>
      <c r="K37" s="163"/>
      <c r="L37" s="165" t="s">
        <v>62</v>
      </c>
      <c r="M37" s="166">
        <f>-L34</f>
        <v>95.008505173556244</v>
      </c>
      <c r="N37" s="21"/>
      <c r="P37" s="14"/>
      <c r="Q37" s="57" t="s">
        <v>24</v>
      </c>
      <c r="R37" s="58"/>
      <c r="S37" s="59"/>
      <c r="T37" s="60"/>
      <c r="U37" s="60"/>
      <c r="V37" s="61">
        <f>$L$20</f>
        <v>-2</v>
      </c>
      <c r="W37" s="61"/>
      <c r="X37" s="60"/>
      <c r="Y37" s="60"/>
      <c r="Z37" s="60"/>
      <c r="AA37" s="60"/>
      <c r="AB37" s="60"/>
      <c r="AC37" s="21"/>
    </row>
    <row r="38" spans="1:31" ht="15" thickBot="1" x14ac:dyDescent="0.35">
      <c r="A38" s="135"/>
      <c r="B38" s="179" t="s">
        <v>63</v>
      </c>
      <c r="C38" s="180"/>
      <c r="D38" s="180"/>
      <c r="E38" s="180"/>
      <c r="G38" s="162" t="s">
        <v>64</v>
      </c>
      <c r="H38" s="164"/>
      <c r="I38" s="164"/>
      <c r="J38" s="164"/>
      <c r="K38" s="164"/>
      <c r="L38" s="164"/>
      <c r="M38" s="164"/>
      <c r="N38" s="21"/>
      <c r="P38" s="14"/>
      <c r="Q38" s="50" t="s">
        <v>29</v>
      </c>
      <c r="R38" s="51"/>
      <c r="S38" s="52"/>
      <c r="T38" s="53">
        <f>T36+T37</f>
        <v>0</v>
      </c>
      <c r="U38" s="53">
        <f>U36+U37</f>
        <v>-392378</v>
      </c>
      <c r="V38" s="66">
        <f>V36+V37</f>
        <v>1371659.37</v>
      </c>
      <c r="W38" s="66"/>
      <c r="X38" s="53">
        <f>X36+X37</f>
        <v>-1371559.37</v>
      </c>
      <c r="Y38" s="53">
        <f>Y36+Y37</f>
        <v>1371559.37</v>
      </c>
      <c r="Z38" s="60"/>
      <c r="AA38" s="60"/>
      <c r="AB38" s="60"/>
      <c r="AC38" s="21"/>
      <c r="AE38" s="67">
        <f>SUM(T38:Y38)</f>
        <v>979281.37000000011</v>
      </c>
    </row>
    <row r="39" spans="1:31" ht="15" thickBot="1" x14ac:dyDescent="0.35">
      <c r="A39" s="135"/>
      <c r="B39" s="180"/>
      <c r="C39" s="180"/>
      <c r="D39" s="180"/>
      <c r="E39" s="180"/>
      <c r="G39" s="167" t="s">
        <v>65</v>
      </c>
      <c r="H39" s="164"/>
      <c r="I39" s="164"/>
      <c r="J39" s="164"/>
      <c r="K39" s="164"/>
      <c r="L39" s="167" t="s">
        <v>66</v>
      </c>
      <c r="M39" s="166">
        <f>M34</f>
        <v>0</v>
      </c>
      <c r="N39" s="21"/>
      <c r="P39" s="14"/>
      <c r="Q39" s="25"/>
      <c r="R39" s="25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1"/>
      <c r="AE39" s="75" t="str">
        <f>IF(AE38-$E$20=0,"OK","FAUX")</f>
        <v>FAUX</v>
      </c>
    </row>
    <row r="40" spans="1:31" ht="15" thickBot="1" x14ac:dyDescent="0.35">
      <c r="A40" s="168"/>
      <c r="B40" s="169"/>
      <c r="C40" s="90"/>
      <c r="D40" s="170"/>
      <c r="E40" s="90"/>
      <c r="F40" s="90"/>
      <c r="G40" s="90"/>
      <c r="H40" s="90"/>
      <c r="I40" s="90"/>
      <c r="J40" s="90"/>
      <c r="K40" s="90"/>
      <c r="L40" s="90"/>
      <c r="M40" s="90"/>
      <c r="N40" s="91"/>
      <c r="P40" s="14"/>
      <c r="Q40" s="32"/>
      <c r="R40" s="79" t="s">
        <v>35</v>
      </c>
      <c r="S40" s="20"/>
      <c r="T40" s="25"/>
      <c r="U40" s="20"/>
      <c r="V40" s="80">
        <f>AA36+AB36</f>
        <v>1371559.37</v>
      </c>
      <c r="W40" s="81"/>
      <c r="X40" s="20"/>
      <c r="Y40" s="20"/>
      <c r="Z40" s="20"/>
      <c r="AA40" s="20"/>
      <c r="AB40" s="20"/>
      <c r="AC40" s="21"/>
    </row>
    <row r="41" spans="1:31" ht="15" thickBot="1" x14ac:dyDescent="0.35">
      <c r="P41" s="89"/>
      <c r="Q41" s="90"/>
      <c r="R41" s="90"/>
      <c r="S41" s="90"/>
      <c r="T41" s="90"/>
      <c r="U41" s="90"/>
      <c r="V41" s="90"/>
      <c r="W41" s="90"/>
      <c r="X41" s="90"/>
      <c r="Y41" s="90"/>
      <c r="Z41" s="90"/>
      <c r="AA41" s="90"/>
      <c r="AB41" s="90"/>
      <c r="AC41" s="91"/>
    </row>
    <row r="42" spans="1:31" ht="15" thickBot="1" x14ac:dyDescent="0.35"/>
    <row r="43" spans="1:31" x14ac:dyDescent="0.3">
      <c r="P43" s="5"/>
      <c r="Q43" s="6"/>
      <c r="R43" s="7"/>
      <c r="S43" s="8"/>
      <c r="T43" s="9"/>
      <c r="U43" s="9"/>
      <c r="V43" s="10"/>
      <c r="W43" s="10"/>
      <c r="X43" s="8"/>
      <c r="Y43" s="11"/>
      <c r="Z43" s="11"/>
      <c r="AA43" s="11"/>
      <c r="AB43" s="11"/>
      <c r="AC43" s="12"/>
    </row>
    <row r="44" spans="1:31" x14ac:dyDescent="0.3">
      <c r="P44" s="14"/>
      <c r="Q44" s="15" t="s">
        <v>67</v>
      </c>
      <c r="R44" s="16"/>
      <c r="S44" s="17"/>
      <c r="T44" s="18"/>
      <c r="U44" s="18"/>
      <c r="V44" s="19"/>
      <c r="W44" s="19"/>
      <c r="X44" s="17"/>
      <c r="Y44" s="20"/>
      <c r="Z44" s="20"/>
      <c r="AA44" s="20"/>
      <c r="AB44" s="20"/>
      <c r="AC44" s="21"/>
    </row>
    <row r="45" spans="1:31" x14ac:dyDescent="0.3">
      <c r="P45" s="14"/>
      <c r="Q45" s="15" t="s">
        <v>68</v>
      </c>
      <c r="R45" s="16"/>
      <c r="S45" s="17"/>
      <c r="T45" s="18"/>
      <c r="U45" s="18"/>
      <c r="V45" s="19"/>
      <c r="W45" s="19"/>
      <c r="X45" s="17"/>
      <c r="Y45" s="20"/>
      <c r="Z45" s="20"/>
      <c r="AA45" s="20"/>
      <c r="AB45" s="20"/>
      <c r="AC45" s="21"/>
    </row>
    <row r="46" spans="1:31" x14ac:dyDescent="0.3">
      <c r="P46" s="14"/>
      <c r="Q46" s="25"/>
      <c r="R46" s="25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1"/>
    </row>
    <row r="47" spans="1:31" x14ac:dyDescent="0.3">
      <c r="P47" s="14"/>
      <c r="Q47" s="25"/>
      <c r="R47" s="32"/>
      <c r="S47" s="33"/>
      <c r="T47" s="34" t="s">
        <v>9</v>
      </c>
      <c r="U47" s="35"/>
      <c r="V47" s="36" t="s">
        <v>10</v>
      </c>
      <c r="W47" s="35"/>
      <c r="X47" s="37" t="s">
        <v>11</v>
      </c>
      <c r="Y47" s="35"/>
      <c r="Z47" s="20"/>
      <c r="AA47" s="38" t="s">
        <v>12</v>
      </c>
      <c r="AB47" s="39"/>
      <c r="AC47" s="21"/>
    </row>
    <row r="48" spans="1:31" x14ac:dyDescent="0.3">
      <c r="P48" s="14"/>
      <c r="Q48" s="25"/>
      <c r="R48" s="25"/>
      <c r="S48" s="20"/>
      <c r="T48" s="40" t="s">
        <v>14</v>
      </c>
      <c r="U48" s="41" t="s">
        <v>15</v>
      </c>
      <c r="V48" s="42" t="s">
        <v>16</v>
      </c>
      <c r="W48" s="43"/>
      <c r="X48" s="41" t="s">
        <v>14</v>
      </c>
      <c r="Y48" s="41" t="s">
        <v>15</v>
      </c>
      <c r="Z48" s="60"/>
      <c r="AA48" s="44" t="s">
        <v>17</v>
      </c>
      <c r="AB48" s="44" t="s">
        <v>18</v>
      </c>
      <c r="AC48" s="21"/>
    </row>
    <row r="49" spans="16:31" ht="15" thickBot="1" x14ac:dyDescent="0.35">
      <c r="P49" s="14"/>
      <c r="Q49" s="25"/>
      <c r="R49" s="25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1"/>
    </row>
    <row r="50" spans="16:31" ht="15" thickBot="1" x14ac:dyDescent="0.35">
      <c r="P50" s="14"/>
      <c r="Q50" s="50" t="s">
        <v>23</v>
      </c>
      <c r="R50" s="51"/>
      <c r="S50" s="52"/>
      <c r="T50" s="53"/>
      <c r="U50" s="54">
        <f>$F$20-$L$20</f>
        <v>-392378</v>
      </c>
      <c r="V50" s="55">
        <f>$M$20</f>
        <v>102</v>
      </c>
      <c r="W50" s="55"/>
      <c r="X50" s="54"/>
      <c r="Y50" s="56">
        <f>$G$20-$M$20</f>
        <v>1371559.37</v>
      </c>
      <c r="Z50" s="60"/>
      <c r="AA50" s="44">
        <f>-T50-X50</f>
        <v>0</v>
      </c>
      <c r="AB50" s="44">
        <f>X50+Y50</f>
        <v>1371559.37</v>
      </c>
      <c r="AC50" s="21"/>
    </row>
    <row r="51" spans="16:31" ht="15" thickBot="1" x14ac:dyDescent="0.35">
      <c r="P51" s="14"/>
      <c r="Q51" s="57" t="s">
        <v>24</v>
      </c>
      <c r="R51" s="58"/>
      <c r="S51" s="59"/>
      <c r="T51" s="60"/>
      <c r="U51" s="60"/>
      <c r="V51" s="61">
        <f>$L$20</f>
        <v>-2</v>
      </c>
      <c r="W51" s="61"/>
      <c r="X51" s="60"/>
      <c r="Y51" s="60"/>
      <c r="Z51" s="60"/>
      <c r="AA51" s="60"/>
      <c r="AB51" s="60"/>
      <c r="AC51" s="21"/>
    </row>
    <row r="52" spans="16:31" ht="15" thickBot="1" x14ac:dyDescent="0.35">
      <c r="P52" s="14"/>
      <c r="Q52" s="50" t="s">
        <v>29</v>
      </c>
      <c r="R52" s="51"/>
      <c r="S52" s="52"/>
      <c r="T52" s="53">
        <f>T50+T51</f>
        <v>0</v>
      </c>
      <c r="U52" s="53">
        <f>U50+U51</f>
        <v>-392378</v>
      </c>
      <c r="V52" s="66">
        <f>V50+V51</f>
        <v>100</v>
      </c>
      <c r="W52" s="66"/>
      <c r="X52" s="53">
        <f>X50+X51</f>
        <v>0</v>
      </c>
      <c r="Y52" s="53">
        <f>Y50+Y51</f>
        <v>1371559.37</v>
      </c>
      <c r="Z52" s="60"/>
      <c r="AA52" s="60"/>
      <c r="AB52" s="60"/>
      <c r="AC52" s="21"/>
      <c r="AE52" s="67">
        <f>SUM(T52:Y52)</f>
        <v>979281.37000000011</v>
      </c>
    </row>
    <row r="53" spans="16:31" ht="15" thickBot="1" x14ac:dyDescent="0.35">
      <c r="P53" s="14"/>
      <c r="Q53" s="25"/>
      <c r="R53" s="25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1"/>
      <c r="AE53" s="75" t="str">
        <f>IF(AE52-$E$20=0,"OK","FAUX")</f>
        <v>FAUX</v>
      </c>
    </row>
    <row r="54" spans="16:31" ht="15" thickBot="1" x14ac:dyDescent="0.35">
      <c r="P54" s="14"/>
      <c r="Q54" s="32"/>
      <c r="R54" s="79" t="s">
        <v>35</v>
      </c>
      <c r="S54" s="20"/>
      <c r="T54" s="25"/>
      <c r="U54" s="20"/>
      <c r="V54" s="80">
        <f>AA50+AB50</f>
        <v>1371559.37</v>
      </c>
      <c r="W54" s="81"/>
      <c r="X54" s="20"/>
      <c r="Y54" s="20"/>
      <c r="Z54" s="20"/>
      <c r="AA54" s="20"/>
      <c r="AB54" s="20"/>
      <c r="AC54" s="21"/>
    </row>
    <row r="55" spans="16:31" ht="15" thickBot="1" x14ac:dyDescent="0.35">
      <c r="P55" s="89"/>
      <c r="Q55" s="90"/>
      <c r="R55" s="90"/>
      <c r="S55" s="90"/>
      <c r="T55" s="90"/>
      <c r="U55" s="90"/>
      <c r="V55" s="90"/>
      <c r="W55" s="90"/>
      <c r="X55" s="90"/>
      <c r="Y55" s="90"/>
      <c r="Z55" s="90"/>
      <c r="AA55" s="90"/>
      <c r="AB55" s="90"/>
      <c r="AC55" s="91"/>
    </row>
    <row r="56" spans="16:31" ht="15" thickBot="1" x14ac:dyDescent="0.35"/>
    <row r="57" spans="16:31" x14ac:dyDescent="0.3">
      <c r="P57" s="5"/>
      <c r="Q57" s="6"/>
      <c r="R57" s="7"/>
      <c r="S57" s="8"/>
      <c r="T57" s="9"/>
      <c r="U57" s="9"/>
      <c r="V57" s="10"/>
      <c r="W57" s="10"/>
      <c r="X57" s="8"/>
      <c r="Y57" s="11"/>
      <c r="Z57" s="11"/>
      <c r="AA57" s="11"/>
      <c r="AB57" s="11"/>
      <c r="AC57" s="12"/>
    </row>
    <row r="58" spans="16:31" x14ac:dyDescent="0.3">
      <c r="P58" s="14"/>
      <c r="Q58" s="15" t="s">
        <v>69</v>
      </c>
      <c r="R58" s="16"/>
      <c r="S58" s="17"/>
      <c r="T58" s="18"/>
      <c r="U58" s="18"/>
      <c r="V58" s="19"/>
      <c r="W58" s="19"/>
      <c r="X58" s="17"/>
      <c r="Y58" s="20"/>
      <c r="Z58" s="20"/>
      <c r="AA58" s="20"/>
      <c r="AB58" s="20"/>
      <c r="AC58" s="21"/>
    </row>
    <row r="59" spans="16:31" x14ac:dyDescent="0.3">
      <c r="P59" s="14"/>
      <c r="Q59" s="15" t="s">
        <v>70</v>
      </c>
      <c r="R59" s="16"/>
      <c r="S59" s="17"/>
      <c r="T59" s="18"/>
      <c r="U59" s="18"/>
      <c r="V59" s="19"/>
      <c r="W59" s="19"/>
      <c r="X59" s="17"/>
      <c r="Y59" s="20"/>
      <c r="Z59" s="20"/>
      <c r="AA59" s="20"/>
      <c r="AB59" s="20"/>
      <c r="AC59" s="21"/>
    </row>
    <row r="60" spans="16:31" x14ac:dyDescent="0.3">
      <c r="P60" s="14"/>
      <c r="Q60" s="25"/>
      <c r="R60" s="25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1"/>
    </row>
    <row r="61" spans="16:31" x14ac:dyDescent="0.3">
      <c r="P61" s="14"/>
      <c r="Q61" s="25"/>
      <c r="R61" s="32"/>
      <c r="S61" s="33"/>
      <c r="T61" s="34" t="s">
        <v>9</v>
      </c>
      <c r="U61" s="35"/>
      <c r="V61" s="36" t="s">
        <v>10</v>
      </c>
      <c r="W61" s="35"/>
      <c r="X61" s="37" t="s">
        <v>11</v>
      </c>
      <c r="Y61" s="35"/>
      <c r="Z61" s="20"/>
      <c r="AA61" s="38" t="s">
        <v>12</v>
      </c>
      <c r="AB61" s="39"/>
      <c r="AC61" s="21"/>
    </row>
    <row r="62" spans="16:31" x14ac:dyDescent="0.3">
      <c r="P62" s="14"/>
      <c r="Q62" s="25"/>
      <c r="R62" s="25"/>
      <c r="S62" s="20"/>
      <c r="T62" s="40" t="s">
        <v>14</v>
      </c>
      <c r="U62" s="41" t="s">
        <v>15</v>
      </c>
      <c r="V62" s="42" t="s">
        <v>16</v>
      </c>
      <c r="W62" s="43"/>
      <c r="X62" s="41" t="s">
        <v>14</v>
      </c>
      <c r="Y62" s="41" t="s">
        <v>15</v>
      </c>
      <c r="Z62" s="60"/>
      <c r="AA62" s="44" t="s">
        <v>17</v>
      </c>
      <c r="AB62" s="44" t="s">
        <v>18</v>
      </c>
      <c r="AC62" s="21"/>
    </row>
    <row r="63" spans="16:31" ht="15" thickBot="1" x14ac:dyDescent="0.35">
      <c r="P63" s="14"/>
      <c r="Q63" s="25"/>
      <c r="R63" s="25"/>
      <c r="S63" s="20"/>
      <c r="T63" s="20"/>
      <c r="U63" s="20"/>
      <c r="V63" s="20"/>
      <c r="W63" s="20"/>
      <c r="X63" s="20"/>
      <c r="Y63" s="20"/>
      <c r="Z63" s="20"/>
      <c r="AA63" s="20"/>
      <c r="AB63" s="20"/>
      <c r="AC63" s="21"/>
    </row>
    <row r="64" spans="16:31" ht="15" thickBot="1" x14ac:dyDescent="0.35">
      <c r="P64" s="14"/>
      <c r="Q64" s="50" t="s">
        <v>23</v>
      </c>
      <c r="R64" s="51"/>
      <c r="S64" s="52"/>
      <c r="T64" s="54"/>
      <c r="U64" s="54">
        <f>$F$20-$L$20</f>
        <v>-392378</v>
      </c>
      <c r="V64" s="55">
        <f>$G$23</f>
        <v>6.9914948264437546</v>
      </c>
      <c r="W64" s="55"/>
      <c r="X64" s="54">
        <f>$M$20-$G$23</f>
        <v>95.008505173556244</v>
      </c>
      <c r="Y64" s="56">
        <f>$G$20-$M$20</f>
        <v>1371559.37</v>
      </c>
      <c r="Z64" s="60"/>
      <c r="AA64" s="44">
        <f>-T64-X64</f>
        <v>-95.008505173556244</v>
      </c>
      <c r="AB64" s="44">
        <f>X64+Y64</f>
        <v>1371654.3785051736</v>
      </c>
      <c r="AC64" s="21"/>
    </row>
    <row r="65" spans="16:31" ht="15" thickBot="1" x14ac:dyDescent="0.35">
      <c r="P65" s="14"/>
      <c r="Q65" s="57" t="s">
        <v>24</v>
      </c>
      <c r="R65" s="58"/>
      <c r="S65" s="59"/>
      <c r="T65" s="60"/>
      <c r="U65" s="60"/>
      <c r="V65" s="61">
        <f>$L$20</f>
        <v>-2</v>
      </c>
      <c r="W65" s="61"/>
      <c r="X65" s="60"/>
      <c r="Y65" s="60"/>
      <c r="Z65" s="60"/>
      <c r="AA65" s="60"/>
      <c r="AB65" s="60"/>
      <c r="AC65" s="21"/>
    </row>
    <row r="66" spans="16:31" ht="15" thickBot="1" x14ac:dyDescent="0.35">
      <c r="P66" s="14"/>
      <c r="Q66" s="50" t="s">
        <v>29</v>
      </c>
      <c r="R66" s="51"/>
      <c r="S66" s="52"/>
      <c r="T66" s="53">
        <f>T64+T65</f>
        <v>0</v>
      </c>
      <c r="U66" s="53">
        <f>U64+U65</f>
        <v>-392378</v>
      </c>
      <c r="V66" s="66">
        <f>V64+V65</f>
        <v>4.9914948264437546</v>
      </c>
      <c r="W66" s="66"/>
      <c r="X66" s="53">
        <f>X64+X65</f>
        <v>95.008505173556244</v>
      </c>
      <c r="Y66" s="53">
        <f>Y64+Y65</f>
        <v>1371559.37</v>
      </c>
      <c r="Z66" s="60"/>
      <c r="AA66" s="60"/>
      <c r="AB66" s="60"/>
      <c r="AC66" s="21"/>
      <c r="AE66" s="67">
        <f>SUM(T66:Y66)</f>
        <v>979281.37000000011</v>
      </c>
    </row>
    <row r="67" spans="16:31" ht="15" thickBot="1" x14ac:dyDescent="0.35">
      <c r="P67" s="14"/>
      <c r="Q67" s="25"/>
      <c r="R67" s="25"/>
      <c r="S67" s="20"/>
      <c r="T67" s="20"/>
      <c r="U67" s="20"/>
      <c r="V67" s="20"/>
      <c r="W67" s="20"/>
      <c r="X67" s="20"/>
      <c r="Y67" s="20"/>
      <c r="Z67" s="20"/>
      <c r="AA67" s="20"/>
      <c r="AB67" s="20"/>
      <c r="AC67" s="21"/>
      <c r="AE67" s="75" t="str">
        <f>IF(AE66-$E$20=0,"OK","FAUX")</f>
        <v>FAUX</v>
      </c>
    </row>
    <row r="68" spans="16:31" ht="15" thickBot="1" x14ac:dyDescent="0.35">
      <c r="P68" s="14"/>
      <c r="Q68" s="32"/>
      <c r="R68" s="79" t="s">
        <v>35</v>
      </c>
      <c r="S68" s="20"/>
      <c r="T68" s="25"/>
      <c r="U68" s="20"/>
      <c r="V68" s="80">
        <f>AA64+AB64</f>
        <v>1371559.37</v>
      </c>
      <c r="W68" s="81"/>
      <c r="X68" s="20"/>
      <c r="Y68" s="20"/>
      <c r="Z68" s="20"/>
      <c r="AA68" s="20"/>
      <c r="AB68" s="20"/>
      <c r="AC68" s="21"/>
    </row>
    <row r="69" spans="16:31" ht="15" thickBot="1" x14ac:dyDescent="0.35">
      <c r="P69" s="89"/>
      <c r="Q69" s="90"/>
      <c r="R69" s="90"/>
      <c r="S69" s="90"/>
      <c r="T69" s="90"/>
      <c r="U69" s="90"/>
      <c r="V69" s="90"/>
      <c r="W69" s="90"/>
      <c r="X69" s="90"/>
      <c r="Y69" s="90"/>
      <c r="Z69" s="90"/>
      <c r="AA69" s="90"/>
      <c r="AB69" s="90"/>
      <c r="AC69" s="91"/>
    </row>
    <row r="73" spans="16:31" ht="15" thickBot="1" x14ac:dyDescent="0.35"/>
    <row r="74" spans="16:31" x14ac:dyDescent="0.3">
      <c r="P74" s="5"/>
      <c r="Q74" s="6"/>
      <c r="R74" s="7"/>
      <c r="S74" s="8"/>
      <c r="T74" s="9"/>
      <c r="U74" s="9"/>
      <c r="V74" s="10"/>
      <c r="W74" s="10"/>
      <c r="X74" s="8"/>
      <c r="Y74" s="11"/>
      <c r="Z74" s="11"/>
      <c r="AA74" s="11"/>
      <c r="AB74" s="11"/>
      <c r="AC74" s="12"/>
    </row>
    <row r="75" spans="16:31" x14ac:dyDescent="0.3">
      <c r="P75" s="14"/>
      <c r="Q75" s="15" t="s">
        <v>71</v>
      </c>
      <c r="R75" s="16"/>
      <c r="S75" s="17"/>
      <c r="T75" s="18"/>
      <c r="U75" s="18"/>
      <c r="V75" s="19"/>
      <c r="W75" s="19"/>
      <c r="X75" s="17"/>
      <c r="Y75" s="20"/>
      <c r="Z75" s="20"/>
      <c r="AA75" s="20"/>
      <c r="AB75" s="20"/>
      <c r="AC75" s="21"/>
    </row>
    <row r="76" spans="16:31" x14ac:dyDescent="0.3">
      <c r="P76" s="14"/>
      <c r="Q76" s="15" t="s">
        <v>72</v>
      </c>
      <c r="R76" s="16"/>
      <c r="S76" s="17"/>
      <c r="T76" s="18"/>
      <c r="U76" s="18"/>
      <c r="V76" s="19"/>
      <c r="W76" s="19"/>
      <c r="X76" s="17"/>
      <c r="Y76" s="20"/>
      <c r="Z76" s="20"/>
      <c r="AA76" s="20"/>
      <c r="AB76" s="20"/>
      <c r="AC76" s="21"/>
    </row>
    <row r="77" spans="16:31" x14ac:dyDescent="0.3">
      <c r="P77" s="14"/>
      <c r="Q77" s="25"/>
      <c r="R77" s="25"/>
      <c r="S77" s="20"/>
      <c r="T77" s="20"/>
      <c r="U77" s="20"/>
      <c r="V77" s="20"/>
      <c r="W77" s="20"/>
      <c r="X77" s="20"/>
      <c r="Y77" s="20"/>
      <c r="Z77" s="20"/>
      <c r="AA77" s="20"/>
      <c r="AB77" s="20"/>
      <c r="AC77" s="21"/>
    </row>
    <row r="78" spans="16:31" x14ac:dyDescent="0.3">
      <c r="P78" s="14"/>
      <c r="Q78" s="25"/>
      <c r="R78" s="32"/>
      <c r="S78" s="33"/>
      <c r="T78" s="34" t="s">
        <v>9</v>
      </c>
      <c r="U78" s="35"/>
      <c r="V78" s="36" t="s">
        <v>10</v>
      </c>
      <c r="W78" s="35"/>
      <c r="X78" s="37" t="s">
        <v>11</v>
      </c>
      <c r="Y78" s="35"/>
      <c r="Z78" s="20"/>
      <c r="AA78" s="38" t="s">
        <v>12</v>
      </c>
      <c r="AB78" s="39"/>
      <c r="AC78" s="21"/>
    </row>
    <row r="79" spans="16:31" x14ac:dyDescent="0.3">
      <c r="P79" s="14"/>
      <c r="Q79" s="25"/>
      <c r="R79" s="25"/>
      <c r="S79" s="20"/>
      <c r="T79" s="40" t="s">
        <v>14</v>
      </c>
      <c r="U79" s="41" t="s">
        <v>15</v>
      </c>
      <c r="V79" s="42" t="s">
        <v>16</v>
      </c>
      <c r="W79" s="43"/>
      <c r="X79" s="41" t="s">
        <v>14</v>
      </c>
      <c r="Y79" s="41" t="s">
        <v>15</v>
      </c>
      <c r="Z79" s="60"/>
      <c r="AA79" s="44" t="s">
        <v>17</v>
      </c>
      <c r="AB79" s="44" t="s">
        <v>18</v>
      </c>
      <c r="AC79" s="21"/>
    </row>
    <row r="80" spans="16:31" ht="15" thickBot="1" x14ac:dyDescent="0.35">
      <c r="P80" s="14"/>
      <c r="Q80" s="25"/>
      <c r="R80" s="25"/>
      <c r="S80" s="20"/>
      <c r="T80" s="20"/>
      <c r="U80" s="20"/>
      <c r="V80" s="20"/>
      <c r="W80" s="20"/>
      <c r="X80" s="20"/>
      <c r="Y80" s="20"/>
      <c r="Z80" s="20"/>
      <c r="AA80" s="20"/>
      <c r="AB80" s="20"/>
      <c r="AC80" s="21"/>
    </row>
    <row r="81" spans="16:32" ht="15" thickBot="1" x14ac:dyDescent="0.35">
      <c r="P81" s="14"/>
      <c r="Q81" s="50" t="s">
        <v>23</v>
      </c>
      <c r="R81" s="51"/>
      <c r="S81" s="52"/>
      <c r="T81" s="54">
        <f>$M$20-$G$23</f>
        <v>95.008505173556244</v>
      </c>
      <c r="U81" s="54">
        <f>E20-J20</f>
        <v>979181.37</v>
      </c>
      <c r="V81" s="55">
        <f>$G$23</f>
        <v>6.9914948264437546</v>
      </c>
      <c r="W81" s="55"/>
      <c r="X81" s="54"/>
      <c r="Y81" s="56"/>
      <c r="Z81" s="60"/>
      <c r="AA81" s="44">
        <f>-T81-X81</f>
        <v>-95.008505173556244</v>
      </c>
      <c r="AB81" s="44">
        <f>X81+Y81</f>
        <v>0</v>
      </c>
      <c r="AC81" s="21"/>
    </row>
    <row r="82" spans="16:32" ht="15" thickBot="1" x14ac:dyDescent="0.35">
      <c r="P82" s="14"/>
      <c r="Q82" s="57" t="s">
        <v>24</v>
      </c>
      <c r="R82" s="58"/>
      <c r="S82" s="59"/>
      <c r="T82" s="60"/>
      <c r="U82" s="60"/>
      <c r="V82" s="61">
        <f>$L$20</f>
        <v>-2</v>
      </c>
      <c r="W82" s="61"/>
      <c r="X82" s="60"/>
      <c r="Y82" s="60"/>
      <c r="Z82" s="60"/>
      <c r="AA82" s="60"/>
      <c r="AB82" s="60"/>
      <c r="AC82" s="21"/>
    </row>
    <row r="83" spans="16:32" ht="15" thickBot="1" x14ac:dyDescent="0.35">
      <c r="P83" s="14"/>
      <c r="Q83" s="50" t="s">
        <v>29</v>
      </c>
      <c r="R83" s="51"/>
      <c r="S83" s="52"/>
      <c r="T83" s="53">
        <f>T81+T82</f>
        <v>95.008505173556244</v>
      </c>
      <c r="U83" s="53">
        <f>U81+U82</f>
        <v>979181.37</v>
      </c>
      <c r="V83" s="66">
        <f>V81+V82</f>
        <v>4.9914948264437546</v>
      </c>
      <c r="W83" s="66"/>
      <c r="X83" s="53">
        <f>X81+X82</f>
        <v>0</v>
      </c>
      <c r="Y83" s="53">
        <f>Y81+Y82</f>
        <v>0</v>
      </c>
      <c r="Z83" s="60"/>
      <c r="AA83" s="60"/>
      <c r="AB83" s="60"/>
      <c r="AC83" s="21"/>
      <c r="AE83" s="67">
        <f>SUM(T83:Y83)</f>
        <v>979281.37</v>
      </c>
      <c r="AF83" s="171"/>
    </row>
    <row r="84" spans="16:32" ht="15" thickBot="1" x14ac:dyDescent="0.35">
      <c r="P84" s="14"/>
      <c r="Q84" s="25"/>
      <c r="R84" s="25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1"/>
      <c r="AE84" s="75" t="str">
        <f>IF(AE83-$E$20=0,"OK","FAUX")</f>
        <v>OK</v>
      </c>
    </row>
    <row r="85" spans="16:32" ht="15" thickBot="1" x14ac:dyDescent="0.35">
      <c r="P85" s="14"/>
      <c r="Q85" s="32"/>
      <c r="R85" s="79" t="s">
        <v>35</v>
      </c>
      <c r="S85" s="20"/>
      <c r="T85" s="25"/>
      <c r="U85" s="20"/>
      <c r="V85" s="80">
        <f>AA81+AB81</f>
        <v>-95.008505173556244</v>
      </c>
      <c r="W85" s="81"/>
      <c r="X85" s="20"/>
      <c r="Y85" s="20"/>
      <c r="Z85" s="20"/>
      <c r="AA85" s="20"/>
      <c r="AB85" s="20"/>
      <c r="AC85" s="21"/>
    </row>
    <row r="86" spans="16:32" ht="15" thickBot="1" x14ac:dyDescent="0.35">
      <c r="P86" s="89"/>
      <c r="Q86" s="90"/>
      <c r="R86" s="90"/>
      <c r="S86" s="90"/>
      <c r="T86" s="90"/>
      <c r="U86" s="90"/>
      <c r="V86" s="90"/>
      <c r="W86" s="90"/>
      <c r="X86" s="90"/>
      <c r="Y86" s="90"/>
      <c r="Z86" s="90"/>
      <c r="AA86" s="90"/>
      <c r="AB86" s="90"/>
      <c r="AC86" s="91"/>
    </row>
  </sheetData>
  <mergeCells count="2">
    <mergeCell ref="G1:I1"/>
    <mergeCell ref="B38:E3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Z354"/>
  <sheetViews>
    <sheetView topLeftCell="A340" workbookViewId="0">
      <selection activeCell="J15" sqref="J14:J15"/>
    </sheetView>
  </sheetViews>
  <sheetFormatPr baseColWidth="10" defaultRowHeight="14.4" x14ac:dyDescent="0.3"/>
  <cols>
    <col min="1" max="1" width="12.5546875" style="172" bestFit="1" customWidth="1"/>
    <col min="2" max="2" width="28.109375" style="172" bestFit="1" customWidth="1"/>
    <col min="3" max="3" width="35.44140625" style="172" bestFit="1" customWidth="1"/>
    <col min="4" max="4" width="13.6640625" style="172" bestFit="1" customWidth="1"/>
    <col min="5" max="5" width="17.77734375" style="172" bestFit="1" customWidth="1"/>
    <col min="6" max="6" width="17.21875" style="172" bestFit="1" customWidth="1"/>
    <col min="7" max="7" width="12.33203125" style="172" bestFit="1" customWidth="1"/>
    <col min="8" max="8" width="17" style="172" bestFit="1" customWidth="1"/>
    <col min="9" max="256" width="6.88671875" style="172" customWidth="1"/>
    <col min="257" max="257" width="12.5546875" style="172" bestFit="1" customWidth="1"/>
    <col min="258" max="258" width="28.109375" style="172" bestFit="1" customWidth="1"/>
    <col min="259" max="259" width="35.44140625" style="172" bestFit="1" customWidth="1"/>
    <col min="260" max="260" width="13.6640625" style="172" bestFit="1" customWidth="1"/>
    <col min="261" max="261" width="17.77734375" style="172" bestFit="1" customWidth="1"/>
    <col min="262" max="262" width="17.21875" style="172" bestFit="1" customWidth="1"/>
    <col min="263" max="263" width="12.33203125" style="172" bestFit="1" customWidth="1"/>
    <col min="264" max="264" width="17" style="172" bestFit="1" customWidth="1"/>
    <col min="265" max="512" width="6.88671875" style="172" customWidth="1"/>
    <col min="513" max="513" width="12.5546875" style="172" bestFit="1" customWidth="1"/>
    <col min="514" max="514" width="28.109375" style="172" bestFit="1" customWidth="1"/>
    <col min="515" max="515" width="35.44140625" style="172" bestFit="1" customWidth="1"/>
    <col min="516" max="516" width="13.6640625" style="172" bestFit="1" customWidth="1"/>
    <col min="517" max="517" width="17.77734375" style="172" bestFit="1" customWidth="1"/>
    <col min="518" max="518" width="17.21875" style="172" bestFit="1" customWidth="1"/>
    <col min="519" max="519" width="12.33203125" style="172" bestFit="1" customWidth="1"/>
    <col min="520" max="520" width="17" style="172" bestFit="1" customWidth="1"/>
    <col min="521" max="768" width="6.88671875" style="172" customWidth="1"/>
    <col min="769" max="769" width="12.5546875" style="172" bestFit="1" customWidth="1"/>
    <col min="770" max="770" width="28.109375" style="172" bestFit="1" customWidth="1"/>
    <col min="771" max="771" width="35.44140625" style="172" bestFit="1" customWidth="1"/>
    <col min="772" max="772" width="13.6640625" style="172" bestFit="1" customWidth="1"/>
    <col min="773" max="773" width="17.77734375" style="172" bestFit="1" customWidth="1"/>
    <col min="774" max="774" width="17.21875" style="172" bestFit="1" customWidth="1"/>
    <col min="775" max="775" width="12.33203125" style="172" bestFit="1" customWidth="1"/>
    <col min="776" max="776" width="17" style="172" bestFit="1" customWidth="1"/>
    <col min="777" max="1024" width="6.88671875" style="172" customWidth="1"/>
    <col min="1025" max="1025" width="12.5546875" style="172" bestFit="1" customWidth="1"/>
    <col min="1026" max="1026" width="28.109375" style="172" bestFit="1" customWidth="1"/>
    <col min="1027" max="1027" width="35.44140625" style="172" bestFit="1" customWidth="1"/>
    <col min="1028" max="1028" width="13.6640625" style="172" bestFit="1" customWidth="1"/>
    <col min="1029" max="1029" width="17.77734375" style="172" bestFit="1" customWidth="1"/>
    <col min="1030" max="1030" width="17.21875" style="172" bestFit="1" customWidth="1"/>
    <col min="1031" max="1031" width="12.33203125" style="172" bestFit="1" customWidth="1"/>
    <col min="1032" max="1032" width="17" style="172" bestFit="1" customWidth="1"/>
    <col min="1033" max="1280" width="6.88671875" style="172" customWidth="1"/>
    <col min="1281" max="1281" width="12.5546875" style="172" bestFit="1" customWidth="1"/>
    <col min="1282" max="1282" width="28.109375" style="172" bestFit="1" customWidth="1"/>
    <col min="1283" max="1283" width="35.44140625" style="172" bestFit="1" customWidth="1"/>
    <col min="1284" max="1284" width="13.6640625" style="172" bestFit="1" customWidth="1"/>
    <col min="1285" max="1285" width="17.77734375" style="172" bestFit="1" customWidth="1"/>
    <col min="1286" max="1286" width="17.21875" style="172" bestFit="1" customWidth="1"/>
    <col min="1287" max="1287" width="12.33203125" style="172" bestFit="1" customWidth="1"/>
    <col min="1288" max="1288" width="17" style="172" bestFit="1" customWidth="1"/>
    <col min="1289" max="1536" width="6.88671875" style="172" customWidth="1"/>
    <col min="1537" max="1537" width="12.5546875" style="172" bestFit="1" customWidth="1"/>
    <col min="1538" max="1538" width="28.109375" style="172" bestFit="1" customWidth="1"/>
    <col min="1539" max="1539" width="35.44140625" style="172" bestFit="1" customWidth="1"/>
    <col min="1540" max="1540" width="13.6640625" style="172" bestFit="1" customWidth="1"/>
    <col min="1541" max="1541" width="17.77734375" style="172" bestFit="1" customWidth="1"/>
    <col min="1542" max="1542" width="17.21875" style="172" bestFit="1" customWidth="1"/>
    <col min="1543" max="1543" width="12.33203125" style="172" bestFit="1" customWidth="1"/>
    <col min="1544" max="1544" width="17" style="172" bestFit="1" customWidth="1"/>
    <col min="1545" max="1792" width="6.88671875" style="172" customWidth="1"/>
    <col min="1793" max="1793" width="12.5546875" style="172" bestFit="1" customWidth="1"/>
    <col min="1794" max="1794" width="28.109375" style="172" bestFit="1" customWidth="1"/>
    <col min="1795" max="1795" width="35.44140625" style="172" bestFit="1" customWidth="1"/>
    <col min="1796" max="1796" width="13.6640625" style="172" bestFit="1" customWidth="1"/>
    <col min="1797" max="1797" width="17.77734375" style="172" bestFit="1" customWidth="1"/>
    <col min="1798" max="1798" width="17.21875" style="172" bestFit="1" customWidth="1"/>
    <col min="1799" max="1799" width="12.33203125" style="172" bestFit="1" customWidth="1"/>
    <col min="1800" max="1800" width="17" style="172" bestFit="1" customWidth="1"/>
    <col min="1801" max="2048" width="6.88671875" style="172" customWidth="1"/>
    <col min="2049" max="2049" width="12.5546875" style="172" bestFit="1" customWidth="1"/>
    <col min="2050" max="2050" width="28.109375" style="172" bestFit="1" customWidth="1"/>
    <col min="2051" max="2051" width="35.44140625" style="172" bestFit="1" customWidth="1"/>
    <col min="2052" max="2052" width="13.6640625" style="172" bestFit="1" customWidth="1"/>
    <col min="2053" max="2053" width="17.77734375" style="172" bestFit="1" customWidth="1"/>
    <col min="2054" max="2054" width="17.21875" style="172" bestFit="1" customWidth="1"/>
    <col min="2055" max="2055" width="12.33203125" style="172" bestFit="1" customWidth="1"/>
    <col min="2056" max="2056" width="17" style="172" bestFit="1" customWidth="1"/>
    <col min="2057" max="2304" width="6.88671875" style="172" customWidth="1"/>
    <col min="2305" max="2305" width="12.5546875" style="172" bestFit="1" customWidth="1"/>
    <col min="2306" max="2306" width="28.109375" style="172" bestFit="1" customWidth="1"/>
    <col min="2307" max="2307" width="35.44140625" style="172" bestFit="1" customWidth="1"/>
    <col min="2308" max="2308" width="13.6640625" style="172" bestFit="1" customWidth="1"/>
    <col min="2309" max="2309" width="17.77734375" style="172" bestFit="1" customWidth="1"/>
    <col min="2310" max="2310" width="17.21875" style="172" bestFit="1" customWidth="1"/>
    <col min="2311" max="2311" width="12.33203125" style="172" bestFit="1" customWidth="1"/>
    <col min="2312" max="2312" width="17" style="172" bestFit="1" customWidth="1"/>
    <col min="2313" max="2560" width="6.88671875" style="172" customWidth="1"/>
    <col min="2561" max="2561" width="12.5546875" style="172" bestFit="1" customWidth="1"/>
    <col min="2562" max="2562" width="28.109375" style="172" bestFit="1" customWidth="1"/>
    <col min="2563" max="2563" width="35.44140625" style="172" bestFit="1" customWidth="1"/>
    <col min="2564" max="2564" width="13.6640625" style="172" bestFit="1" customWidth="1"/>
    <col min="2565" max="2565" width="17.77734375" style="172" bestFit="1" customWidth="1"/>
    <col min="2566" max="2566" width="17.21875" style="172" bestFit="1" customWidth="1"/>
    <col min="2567" max="2567" width="12.33203125" style="172" bestFit="1" customWidth="1"/>
    <col min="2568" max="2568" width="17" style="172" bestFit="1" customWidth="1"/>
    <col min="2569" max="2816" width="6.88671875" style="172" customWidth="1"/>
    <col min="2817" max="2817" width="12.5546875" style="172" bestFit="1" customWidth="1"/>
    <col min="2818" max="2818" width="28.109375" style="172" bestFit="1" customWidth="1"/>
    <col min="2819" max="2819" width="35.44140625" style="172" bestFit="1" customWidth="1"/>
    <col min="2820" max="2820" width="13.6640625" style="172" bestFit="1" customWidth="1"/>
    <col min="2821" max="2821" width="17.77734375" style="172" bestFit="1" customWidth="1"/>
    <col min="2822" max="2822" width="17.21875" style="172" bestFit="1" customWidth="1"/>
    <col min="2823" max="2823" width="12.33203125" style="172" bestFit="1" customWidth="1"/>
    <col min="2824" max="2824" width="17" style="172" bestFit="1" customWidth="1"/>
    <col min="2825" max="3072" width="6.88671875" style="172" customWidth="1"/>
    <col min="3073" max="3073" width="12.5546875" style="172" bestFit="1" customWidth="1"/>
    <col min="3074" max="3074" width="28.109375" style="172" bestFit="1" customWidth="1"/>
    <col min="3075" max="3075" width="35.44140625" style="172" bestFit="1" customWidth="1"/>
    <col min="3076" max="3076" width="13.6640625" style="172" bestFit="1" customWidth="1"/>
    <col min="3077" max="3077" width="17.77734375" style="172" bestFit="1" customWidth="1"/>
    <col min="3078" max="3078" width="17.21875" style="172" bestFit="1" customWidth="1"/>
    <col min="3079" max="3079" width="12.33203125" style="172" bestFit="1" customWidth="1"/>
    <col min="3080" max="3080" width="17" style="172" bestFit="1" customWidth="1"/>
    <col min="3081" max="3328" width="6.88671875" style="172" customWidth="1"/>
    <col min="3329" max="3329" width="12.5546875" style="172" bestFit="1" customWidth="1"/>
    <col min="3330" max="3330" width="28.109375" style="172" bestFit="1" customWidth="1"/>
    <col min="3331" max="3331" width="35.44140625" style="172" bestFit="1" customWidth="1"/>
    <col min="3332" max="3332" width="13.6640625" style="172" bestFit="1" customWidth="1"/>
    <col min="3333" max="3333" width="17.77734375" style="172" bestFit="1" customWidth="1"/>
    <col min="3334" max="3334" width="17.21875" style="172" bestFit="1" customWidth="1"/>
    <col min="3335" max="3335" width="12.33203125" style="172" bestFit="1" customWidth="1"/>
    <col min="3336" max="3336" width="17" style="172" bestFit="1" customWidth="1"/>
    <col min="3337" max="3584" width="6.88671875" style="172" customWidth="1"/>
    <col min="3585" max="3585" width="12.5546875" style="172" bestFit="1" customWidth="1"/>
    <col min="3586" max="3586" width="28.109375" style="172" bestFit="1" customWidth="1"/>
    <col min="3587" max="3587" width="35.44140625" style="172" bestFit="1" customWidth="1"/>
    <col min="3588" max="3588" width="13.6640625" style="172" bestFit="1" customWidth="1"/>
    <col min="3589" max="3589" width="17.77734375" style="172" bestFit="1" customWidth="1"/>
    <col min="3590" max="3590" width="17.21875" style="172" bestFit="1" customWidth="1"/>
    <col min="3591" max="3591" width="12.33203125" style="172" bestFit="1" customWidth="1"/>
    <col min="3592" max="3592" width="17" style="172" bestFit="1" customWidth="1"/>
    <col min="3593" max="3840" width="6.88671875" style="172" customWidth="1"/>
    <col min="3841" max="3841" width="12.5546875" style="172" bestFit="1" customWidth="1"/>
    <col min="3842" max="3842" width="28.109375" style="172" bestFit="1" customWidth="1"/>
    <col min="3843" max="3843" width="35.44140625" style="172" bestFit="1" customWidth="1"/>
    <col min="3844" max="3844" width="13.6640625" style="172" bestFit="1" customWidth="1"/>
    <col min="3845" max="3845" width="17.77734375" style="172" bestFit="1" customWidth="1"/>
    <col min="3846" max="3846" width="17.21875" style="172" bestFit="1" customWidth="1"/>
    <col min="3847" max="3847" width="12.33203125" style="172" bestFit="1" customWidth="1"/>
    <col min="3848" max="3848" width="17" style="172" bestFit="1" customWidth="1"/>
    <col min="3849" max="4096" width="6.88671875" style="172" customWidth="1"/>
    <col min="4097" max="4097" width="12.5546875" style="172" bestFit="1" customWidth="1"/>
    <col min="4098" max="4098" width="28.109375" style="172" bestFit="1" customWidth="1"/>
    <col min="4099" max="4099" width="35.44140625" style="172" bestFit="1" customWidth="1"/>
    <col min="4100" max="4100" width="13.6640625" style="172" bestFit="1" customWidth="1"/>
    <col min="4101" max="4101" width="17.77734375" style="172" bestFit="1" customWidth="1"/>
    <col min="4102" max="4102" width="17.21875" style="172" bestFit="1" customWidth="1"/>
    <col min="4103" max="4103" width="12.33203125" style="172" bestFit="1" customWidth="1"/>
    <col min="4104" max="4104" width="17" style="172" bestFit="1" customWidth="1"/>
    <col min="4105" max="4352" width="6.88671875" style="172" customWidth="1"/>
    <col min="4353" max="4353" width="12.5546875" style="172" bestFit="1" customWidth="1"/>
    <col min="4354" max="4354" width="28.109375" style="172" bestFit="1" customWidth="1"/>
    <col min="4355" max="4355" width="35.44140625" style="172" bestFit="1" customWidth="1"/>
    <col min="4356" max="4356" width="13.6640625" style="172" bestFit="1" customWidth="1"/>
    <col min="4357" max="4357" width="17.77734375" style="172" bestFit="1" customWidth="1"/>
    <col min="4358" max="4358" width="17.21875" style="172" bestFit="1" customWidth="1"/>
    <col min="4359" max="4359" width="12.33203125" style="172" bestFit="1" customWidth="1"/>
    <col min="4360" max="4360" width="17" style="172" bestFit="1" customWidth="1"/>
    <col min="4361" max="4608" width="6.88671875" style="172" customWidth="1"/>
    <col min="4609" max="4609" width="12.5546875" style="172" bestFit="1" customWidth="1"/>
    <col min="4610" max="4610" width="28.109375" style="172" bestFit="1" customWidth="1"/>
    <col min="4611" max="4611" width="35.44140625" style="172" bestFit="1" customWidth="1"/>
    <col min="4612" max="4612" width="13.6640625" style="172" bestFit="1" customWidth="1"/>
    <col min="4613" max="4613" width="17.77734375" style="172" bestFit="1" customWidth="1"/>
    <col min="4614" max="4614" width="17.21875" style="172" bestFit="1" customWidth="1"/>
    <col min="4615" max="4615" width="12.33203125" style="172" bestFit="1" customWidth="1"/>
    <col min="4616" max="4616" width="17" style="172" bestFit="1" customWidth="1"/>
    <col min="4617" max="4864" width="6.88671875" style="172" customWidth="1"/>
    <col min="4865" max="4865" width="12.5546875" style="172" bestFit="1" customWidth="1"/>
    <col min="4866" max="4866" width="28.109375" style="172" bestFit="1" customWidth="1"/>
    <col min="4867" max="4867" width="35.44140625" style="172" bestFit="1" customWidth="1"/>
    <col min="4868" max="4868" width="13.6640625" style="172" bestFit="1" customWidth="1"/>
    <col min="4869" max="4869" width="17.77734375" style="172" bestFit="1" customWidth="1"/>
    <col min="4870" max="4870" width="17.21875" style="172" bestFit="1" customWidth="1"/>
    <col min="4871" max="4871" width="12.33203125" style="172" bestFit="1" customWidth="1"/>
    <col min="4872" max="4872" width="17" style="172" bestFit="1" customWidth="1"/>
    <col min="4873" max="5120" width="6.88671875" style="172" customWidth="1"/>
    <col min="5121" max="5121" width="12.5546875" style="172" bestFit="1" customWidth="1"/>
    <col min="5122" max="5122" width="28.109375" style="172" bestFit="1" customWidth="1"/>
    <col min="5123" max="5123" width="35.44140625" style="172" bestFit="1" customWidth="1"/>
    <col min="5124" max="5124" width="13.6640625" style="172" bestFit="1" customWidth="1"/>
    <col min="5125" max="5125" width="17.77734375" style="172" bestFit="1" customWidth="1"/>
    <col min="5126" max="5126" width="17.21875" style="172" bestFit="1" customWidth="1"/>
    <col min="5127" max="5127" width="12.33203125" style="172" bestFit="1" customWidth="1"/>
    <col min="5128" max="5128" width="17" style="172" bestFit="1" customWidth="1"/>
    <col min="5129" max="5376" width="6.88671875" style="172" customWidth="1"/>
    <col min="5377" max="5377" width="12.5546875" style="172" bestFit="1" customWidth="1"/>
    <col min="5378" max="5378" width="28.109375" style="172" bestFit="1" customWidth="1"/>
    <col min="5379" max="5379" width="35.44140625" style="172" bestFit="1" customWidth="1"/>
    <col min="5380" max="5380" width="13.6640625" style="172" bestFit="1" customWidth="1"/>
    <col min="5381" max="5381" width="17.77734375" style="172" bestFit="1" customWidth="1"/>
    <col min="5382" max="5382" width="17.21875" style="172" bestFit="1" customWidth="1"/>
    <col min="5383" max="5383" width="12.33203125" style="172" bestFit="1" customWidth="1"/>
    <col min="5384" max="5384" width="17" style="172" bestFit="1" customWidth="1"/>
    <col min="5385" max="5632" width="6.88671875" style="172" customWidth="1"/>
    <col min="5633" max="5633" width="12.5546875" style="172" bestFit="1" customWidth="1"/>
    <col min="5634" max="5634" width="28.109375" style="172" bestFit="1" customWidth="1"/>
    <col min="5635" max="5635" width="35.44140625" style="172" bestFit="1" customWidth="1"/>
    <col min="5636" max="5636" width="13.6640625" style="172" bestFit="1" customWidth="1"/>
    <col min="5637" max="5637" width="17.77734375" style="172" bestFit="1" customWidth="1"/>
    <col min="5638" max="5638" width="17.21875" style="172" bestFit="1" customWidth="1"/>
    <col min="5639" max="5639" width="12.33203125" style="172" bestFit="1" customWidth="1"/>
    <col min="5640" max="5640" width="17" style="172" bestFit="1" customWidth="1"/>
    <col min="5641" max="5888" width="6.88671875" style="172" customWidth="1"/>
    <col min="5889" max="5889" width="12.5546875" style="172" bestFit="1" customWidth="1"/>
    <col min="5890" max="5890" width="28.109375" style="172" bestFit="1" customWidth="1"/>
    <col min="5891" max="5891" width="35.44140625" style="172" bestFit="1" customWidth="1"/>
    <col min="5892" max="5892" width="13.6640625" style="172" bestFit="1" customWidth="1"/>
    <col min="5893" max="5893" width="17.77734375" style="172" bestFit="1" customWidth="1"/>
    <col min="5894" max="5894" width="17.21875" style="172" bestFit="1" customWidth="1"/>
    <col min="5895" max="5895" width="12.33203125" style="172" bestFit="1" customWidth="1"/>
    <col min="5896" max="5896" width="17" style="172" bestFit="1" customWidth="1"/>
    <col min="5897" max="6144" width="6.88671875" style="172" customWidth="1"/>
    <col min="6145" max="6145" width="12.5546875" style="172" bestFit="1" customWidth="1"/>
    <col min="6146" max="6146" width="28.109375" style="172" bestFit="1" customWidth="1"/>
    <col min="6147" max="6147" width="35.44140625" style="172" bestFit="1" customWidth="1"/>
    <col min="6148" max="6148" width="13.6640625" style="172" bestFit="1" customWidth="1"/>
    <col min="6149" max="6149" width="17.77734375" style="172" bestFit="1" customWidth="1"/>
    <col min="6150" max="6150" width="17.21875" style="172" bestFit="1" customWidth="1"/>
    <col min="6151" max="6151" width="12.33203125" style="172" bestFit="1" customWidth="1"/>
    <col min="6152" max="6152" width="17" style="172" bestFit="1" customWidth="1"/>
    <col min="6153" max="6400" width="6.88671875" style="172" customWidth="1"/>
    <col min="6401" max="6401" width="12.5546875" style="172" bestFit="1" customWidth="1"/>
    <col min="6402" max="6402" width="28.109375" style="172" bestFit="1" customWidth="1"/>
    <col min="6403" max="6403" width="35.44140625" style="172" bestFit="1" customWidth="1"/>
    <col min="6404" max="6404" width="13.6640625" style="172" bestFit="1" customWidth="1"/>
    <col min="6405" max="6405" width="17.77734375" style="172" bestFit="1" customWidth="1"/>
    <col min="6406" max="6406" width="17.21875" style="172" bestFit="1" customWidth="1"/>
    <col min="6407" max="6407" width="12.33203125" style="172" bestFit="1" customWidth="1"/>
    <col min="6408" max="6408" width="17" style="172" bestFit="1" customWidth="1"/>
    <col min="6409" max="6656" width="6.88671875" style="172" customWidth="1"/>
    <col min="6657" max="6657" width="12.5546875" style="172" bestFit="1" customWidth="1"/>
    <col min="6658" max="6658" width="28.109375" style="172" bestFit="1" customWidth="1"/>
    <col min="6659" max="6659" width="35.44140625" style="172" bestFit="1" customWidth="1"/>
    <col min="6660" max="6660" width="13.6640625" style="172" bestFit="1" customWidth="1"/>
    <col min="6661" max="6661" width="17.77734375" style="172" bestFit="1" customWidth="1"/>
    <col min="6662" max="6662" width="17.21875" style="172" bestFit="1" customWidth="1"/>
    <col min="6663" max="6663" width="12.33203125" style="172" bestFit="1" customWidth="1"/>
    <col min="6664" max="6664" width="17" style="172" bestFit="1" customWidth="1"/>
    <col min="6665" max="6912" width="6.88671875" style="172" customWidth="1"/>
    <col min="6913" max="6913" width="12.5546875" style="172" bestFit="1" customWidth="1"/>
    <col min="6914" max="6914" width="28.109375" style="172" bestFit="1" customWidth="1"/>
    <col min="6915" max="6915" width="35.44140625" style="172" bestFit="1" customWidth="1"/>
    <col min="6916" max="6916" width="13.6640625" style="172" bestFit="1" customWidth="1"/>
    <col min="6917" max="6917" width="17.77734375" style="172" bestFit="1" customWidth="1"/>
    <col min="6918" max="6918" width="17.21875" style="172" bestFit="1" customWidth="1"/>
    <col min="6919" max="6919" width="12.33203125" style="172" bestFit="1" customWidth="1"/>
    <col min="6920" max="6920" width="17" style="172" bestFit="1" customWidth="1"/>
    <col min="6921" max="7168" width="6.88671875" style="172" customWidth="1"/>
    <col min="7169" max="7169" width="12.5546875" style="172" bestFit="1" customWidth="1"/>
    <col min="7170" max="7170" width="28.109375" style="172" bestFit="1" customWidth="1"/>
    <col min="7171" max="7171" width="35.44140625" style="172" bestFit="1" customWidth="1"/>
    <col min="7172" max="7172" width="13.6640625" style="172" bestFit="1" customWidth="1"/>
    <col min="7173" max="7173" width="17.77734375" style="172" bestFit="1" customWidth="1"/>
    <col min="7174" max="7174" width="17.21875" style="172" bestFit="1" customWidth="1"/>
    <col min="7175" max="7175" width="12.33203125" style="172" bestFit="1" customWidth="1"/>
    <col min="7176" max="7176" width="17" style="172" bestFit="1" customWidth="1"/>
    <col min="7177" max="7424" width="6.88671875" style="172" customWidth="1"/>
    <col min="7425" max="7425" width="12.5546875" style="172" bestFit="1" customWidth="1"/>
    <col min="7426" max="7426" width="28.109375" style="172" bestFit="1" customWidth="1"/>
    <col min="7427" max="7427" width="35.44140625" style="172" bestFit="1" customWidth="1"/>
    <col min="7428" max="7428" width="13.6640625" style="172" bestFit="1" customWidth="1"/>
    <col min="7429" max="7429" width="17.77734375" style="172" bestFit="1" customWidth="1"/>
    <col min="7430" max="7430" width="17.21875" style="172" bestFit="1" customWidth="1"/>
    <col min="7431" max="7431" width="12.33203125" style="172" bestFit="1" customWidth="1"/>
    <col min="7432" max="7432" width="17" style="172" bestFit="1" customWidth="1"/>
    <col min="7433" max="7680" width="6.88671875" style="172" customWidth="1"/>
    <col min="7681" max="7681" width="12.5546875" style="172" bestFit="1" customWidth="1"/>
    <col min="7682" max="7682" width="28.109375" style="172" bestFit="1" customWidth="1"/>
    <col min="7683" max="7683" width="35.44140625" style="172" bestFit="1" customWidth="1"/>
    <col min="7684" max="7684" width="13.6640625" style="172" bestFit="1" customWidth="1"/>
    <col min="7685" max="7685" width="17.77734375" style="172" bestFit="1" customWidth="1"/>
    <col min="7686" max="7686" width="17.21875" style="172" bestFit="1" customWidth="1"/>
    <col min="7687" max="7687" width="12.33203125" style="172" bestFit="1" customWidth="1"/>
    <col min="7688" max="7688" width="17" style="172" bestFit="1" customWidth="1"/>
    <col min="7689" max="7936" width="6.88671875" style="172" customWidth="1"/>
    <col min="7937" max="7937" width="12.5546875" style="172" bestFit="1" customWidth="1"/>
    <col min="7938" max="7938" width="28.109375" style="172" bestFit="1" customWidth="1"/>
    <col min="7939" max="7939" width="35.44140625" style="172" bestFit="1" customWidth="1"/>
    <col min="7940" max="7940" width="13.6640625" style="172" bestFit="1" customWidth="1"/>
    <col min="7941" max="7941" width="17.77734375" style="172" bestFit="1" customWidth="1"/>
    <col min="7942" max="7942" width="17.21875" style="172" bestFit="1" customWidth="1"/>
    <col min="7943" max="7943" width="12.33203125" style="172" bestFit="1" customWidth="1"/>
    <col min="7944" max="7944" width="17" style="172" bestFit="1" customWidth="1"/>
    <col min="7945" max="8192" width="6.88671875" style="172" customWidth="1"/>
    <col min="8193" max="8193" width="12.5546875" style="172" bestFit="1" customWidth="1"/>
    <col min="8194" max="8194" width="28.109375" style="172" bestFit="1" customWidth="1"/>
    <col min="8195" max="8195" width="35.44140625" style="172" bestFit="1" customWidth="1"/>
    <col min="8196" max="8196" width="13.6640625" style="172" bestFit="1" customWidth="1"/>
    <col min="8197" max="8197" width="17.77734375" style="172" bestFit="1" customWidth="1"/>
    <col min="8198" max="8198" width="17.21875" style="172" bestFit="1" customWidth="1"/>
    <col min="8199" max="8199" width="12.33203125" style="172" bestFit="1" customWidth="1"/>
    <col min="8200" max="8200" width="17" style="172" bestFit="1" customWidth="1"/>
    <col min="8201" max="8448" width="6.88671875" style="172" customWidth="1"/>
    <col min="8449" max="8449" width="12.5546875" style="172" bestFit="1" customWidth="1"/>
    <col min="8450" max="8450" width="28.109375" style="172" bestFit="1" customWidth="1"/>
    <col min="8451" max="8451" width="35.44140625" style="172" bestFit="1" customWidth="1"/>
    <col min="8452" max="8452" width="13.6640625" style="172" bestFit="1" customWidth="1"/>
    <col min="8453" max="8453" width="17.77734375" style="172" bestFit="1" customWidth="1"/>
    <col min="8454" max="8454" width="17.21875" style="172" bestFit="1" customWidth="1"/>
    <col min="8455" max="8455" width="12.33203125" style="172" bestFit="1" customWidth="1"/>
    <col min="8456" max="8456" width="17" style="172" bestFit="1" customWidth="1"/>
    <col min="8457" max="8704" width="6.88671875" style="172" customWidth="1"/>
    <col min="8705" max="8705" width="12.5546875" style="172" bestFit="1" customWidth="1"/>
    <col min="8706" max="8706" width="28.109375" style="172" bestFit="1" customWidth="1"/>
    <col min="8707" max="8707" width="35.44140625" style="172" bestFit="1" customWidth="1"/>
    <col min="8708" max="8708" width="13.6640625" style="172" bestFit="1" customWidth="1"/>
    <col min="8709" max="8709" width="17.77734375" style="172" bestFit="1" customWidth="1"/>
    <col min="8710" max="8710" width="17.21875" style="172" bestFit="1" customWidth="1"/>
    <col min="8711" max="8711" width="12.33203125" style="172" bestFit="1" customWidth="1"/>
    <col min="8712" max="8712" width="17" style="172" bestFit="1" customWidth="1"/>
    <col min="8713" max="8960" width="6.88671875" style="172" customWidth="1"/>
    <col min="8961" max="8961" width="12.5546875" style="172" bestFit="1" customWidth="1"/>
    <col min="8962" max="8962" width="28.109375" style="172" bestFit="1" customWidth="1"/>
    <col min="8963" max="8963" width="35.44140625" style="172" bestFit="1" customWidth="1"/>
    <col min="8964" max="8964" width="13.6640625" style="172" bestFit="1" customWidth="1"/>
    <col min="8965" max="8965" width="17.77734375" style="172" bestFit="1" customWidth="1"/>
    <col min="8966" max="8966" width="17.21875" style="172" bestFit="1" customWidth="1"/>
    <col min="8967" max="8967" width="12.33203125" style="172" bestFit="1" customWidth="1"/>
    <col min="8968" max="8968" width="17" style="172" bestFit="1" customWidth="1"/>
    <col min="8969" max="9216" width="6.88671875" style="172" customWidth="1"/>
    <col min="9217" max="9217" width="12.5546875" style="172" bestFit="1" customWidth="1"/>
    <col min="9218" max="9218" width="28.109375" style="172" bestFit="1" customWidth="1"/>
    <col min="9219" max="9219" width="35.44140625" style="172" bestFit="1" customWidth="1"/>
    <col min="9220" max="9220" width="13.6640625" style="172" bestFit="1" customWidth="1"/>
    <col min="9221" max="9221" width="17.77734375" style="172" bestFit="1" customWidth="1"/>
    <col min="9222" max="9222" width="17.21875" style="172" bestFit="1" customWidth="1"/>
    <col min="9223" max="9223" width="12.33203125" style="172" bestFit="1" customWidth="1"/>
    <col min="9224" max="9224" width="17" style="172" bestFit="1" customWidth="1"/>
    <col min="9225" max="9472" width="6.88671875" style="172" customWidth="1"/>
    <col min="9473" max="9473" width="12.5546875" style="172" bestFit="1" customWidth="1"/>
    <col min="9474" max="9474" width="28.109375" style="172" bestFit="1" customWidth="1"/>
    <col min="9475" max="9475" width="35.44140625" style="172" bestFit="1" customWidth="1"/>
    <col min="9476" max="9476" width="13.6640625" style="172" bestFit="1" customWidth="1"/>
    <col min="9477" max="9477" width="17.77734375" style="172" bestFit="1" customWidth="1"/>
    <col min="9478" max="9478" width="17.21875" style="172" bestFit="1" customWidth="1"/>
    <col min="9479" max="9479" width="12.33203125" style="172" bestFit="1" customWidth="1"/>
    <col min="9480" max="9480" width="17" style="172" bestFit="1" customWidth="1"/>
    <col min="9481" max="9728" width="6.88671875" style="172" customWidth="1"/>
    <col min="9729" max="9729" width="12.5546875" style="172" bestFit="1" customWidth="1"/>
    <col min="9730" max="9730" width="28.109375" style="172" bestFit="1" customWidth="1"/>
    <col min="9731" max="9731" width="35.44140625" style="172" bestFit="1" customWidth="1"/>
    <col min="9732" max="9732" width="13.6640625" style="172" bestFit="1" customWidth="1"/>
    <col min="9733" max="9733" width="17.77734375" style="172" bestFit="1" customWidth="1"/>
    <col min="9734" max="9734" width="17.21875" style="172" bestFit="1" customWidth="1"/>
    <col min="9735" max="9735" width="12.33203125" style="172" bestFit="1" customWidth="1"/>
    <col min="9736" max="9736" width="17" style="172" bestFit="1" customWidth="1"/>
    <col min="9737" max="9984" width="6.88671875" style="172" customWidth="1"/>
    <col min="9985" max="9985" width="12.5546875" style="172" bestFit="1" customWidth="1"/>
    <col min="9986" max="9986" width="28.109375" style="172" bestFit="1" customWidth="1"/>
    <col min="9987" max="9987" width="35.44140625" style="172" bestFit="1" customWidth="1"/>
    <col min="9988" max="9988" width="13.6640625" style="172" bestFit="1" customWidth="1"/>
    <col min="9989" max="9989" width="17.77734375" style="172" bestFit="1" customWidth="1"/>
    <col min="9990" max="9990" width="17.21875" style="172" bestFit="1" customWidth="1"/>
    <col min="9991" max="9991" width="12.33203125" style="172" bestFit="1" customWidth="1"/>
    <col min="9992" max="9992" width="17" style="172" bestFit="1" customWidth="1"/>
    <col min="9993" max="10240" width="6.88671875" style="172" customWidth="1"/>
    <col min="10241" max="10241" width="12.5546875" style="172" bestFit="1" customWidth="1"/>
    <col min="10242" max="10242" width="28.109375" style="172" bestFit="1" customWidth="1"/>
    <col min="10243" max="10243" width="35.44140625" style="172" bestFit="1" customWidth="1"/>
    <col min="10244" max="10244" width="13.6640625" style="172" bestFit="1" customWidth="1"/>
    <col min="10245" max="10245" width="17.77734375" style="172" bestFit="1" customWidth="1"/>
    <col min="10246" max="10246" width="17.21875" style="172" bestFit="1" customWidth="1"/>
    <col min="10247" max="10247" width="12.33203125" style="172" bestFit="1" customWidth="1"/>
    <col min="10248" max="10248" width="17" style="172" bestFit="1" customWidth="1"/>
    <col min="10249" max="10496" width="6.88671875" style="172" customWidth="1"/>
    <col min="10497" max="10497" width="12.5546875" style="172" bestFit="1" customWidth="1"/>
    <col min="10498" max="10498" width="28.109375" style="172" bestFit="1" customWidth="1"/>
    <col min="10499" max="10499" width="35.44140625" style="172" bestFit="1" customWidth="1"/>
    <col min="10500" max="10500" width="13.6640625" style="172" bestFit="1" customWidth="1"/>
    <col min="10501" max="10501" width="17.77734375" style="172" bestFit="1" customWidth="1"/>
    <col min="10502" max="10502" width="17.21875" style="172" bestFit="1" customWidth="1"/>
    <col min="10503" max="10503" width="12.33203125" style="172" bestFit="1" customWidth="1"/>
    <col min="10504" max="10504" width="17" style="172" bestFit="1" customWidth="1"/>
    <col min="10505" max="10752" width="6.88671875" style="172" customWidth="1"/>
    <col min="10753" max="10753" width="12.5546875" style="172" bestFit="1" customWidth="1"/>
    <col min="10754" max="10754" width="28.109375" style="172" bestFit="1" customWidth="1"/>
    <col min="10755" max="10755" width="35.44140625" style="172" bestFit="1" customWidth="1"/>
    <col min="10756" max="10756" width="13.6640625" style="172" bestFit="1" customWidth="1"/>
    <col min="10757" max="10757" width="17.77734375" style="172" bestFit="1" customWidth="1"/>
    <col min="10758" max="10758" width="17.21875" style="172" bestFit="1" customWidth="1"/>
    <col min="10759" max="10759" width="12.33203125" style="172" bestFit="1" customWidth="1"/>
    <col min="10760" max="10760" width="17" style="172" bestFit="1" customWidth="1"/>
    <col min="10761" max="11008" width="6.88671875" style="172" customWidth="1"/>
    <col min="11009" max="11009" width="12.5546875" style="172" bestFit="1" customWidth="1"/>
    <col min="11010" max="11010" width="28.109375" style="172" bestFit="1" customWidth="1"/>
    <col min="11011" max="11011" width="35.44140625" style="172" bestFit="1" customWidth="1"/>
    <col min="11012" max="11012" width="13.6640625" style="172" bestFit="1" customWidth="1"/>
    <col min="11013" max="11013" width="17.77734375" style="172" bestFit="1" customWidth="1"/>
    <col min="11014" max="11014" width="17.21875" style="172" bestFit="1" customWidth="1"/>
    <col min="11015" max="11015" width="12.33203125" style="172" bestFit="1" customWidth="1"/>
    <col min="11016" max="11016" width="17" style="172" bestFit="1" customWidth="1"/>
    <col min="11017" max="11264" width="6.88671875" style="172" customWidth="1"/>
    <col min="11265" max="11265" width="12.5546875" style="172" bestFit="1" customWidth="1"/>
    <col min="11266" max="11266" width="28.109375" style="172" bestFit="1" customWidth="1"/>
    <col min="11267" max="11267" width="35.44140625" style="172" bestFit="1" customWidth="1"/>
    <col min="11268" max="11268" width="13.6640625" style="172" bestFit="1" customWidth="1"/>
    <col min="11269" max="11269" width="17.77734375" style="172" bestFit="1" customWidth="1"/>
    <col min="11270" max="11270" width="17.21875" style="172" bestFit="1" customWidth="1"/>
    <col min="11271" max="11271" width="12.33203125" style="172" bestFit="1" customWidth="1"/>
    <col min="11272" max="11272" width="17" style="172" bestFit="1" customWidth="1"/>
    <col min="11273" max="11520" width="6.88671875" style="172" customWidth="1"/>
    <col min="11521" max="11521" width="12.5546875" style="172" bestFit="1" customWidth="1"/>
    <col min="11522" max="11522" width="28.109375" style="172" bestFit="1" customWidth="1"/>
    <col min="11523" max="11523" width="35.44140625" style="172" bestFit="1" customWidth="1"/>
    <col min="11524" max="11524" width="13.6640625" style="172" bestFit="1" customWidth="1"/>
    <col min="11525" max="11525" width="17.77734375" style="172" bestFit="1" customWidth="1"/>
    <col min="11526" max="11526" width="17.21875" style="172" bestFit="1" customWidth="1"/>
    <col min="11527" max="11527" width="12.33203125" style="172" bestFit="1" customWidth="1"/>
    <col min="11528" max="11528" width="17" style="172" bestFit="1" customWidth="1"/>
    <col min="11529" max="11776" width="6.88671875" style="172" customWidth="1"/>
    <col min="11777" max="11777" width="12.5546875" style="172" bestFit="1" customWidth="1"/>
    <col min="11778" max="11778" width="28.109375" style="172" bestFit="1" customWidth="1"/>
    <col min="11779" max="11779" width="35.44140625" style="172" bestFit="1" customWidth="1"/>
    <col min="11780" max="11780" width="13.6640625" style="172" bestFit="1" customWidth="1"/>
    <col min="11781" max="11781" width="17.77734375" style="172" bestFit="1" customWidth="1"/>
    <col min="11782" max="11782" width="17.21875" style="172" bestFit="1" customWidth="1"/>
    <col min="11783" max="11783" width="12.33203125" style="172" bestFit="1" customWidth="1"/>
    <col min="11784" max="11784" width="17" style="172" bestFit="1" customWidth="1"/>
    <col min="11785" max="12032" width="6.88671875" style="172" customWidth="1"/>
    <col min="12033" max="12033" width="12.5546875" style="172" bestFit="1" customWidth="1"/>
    <col min="12034" max="12034" width="28.109375" style="172" bestFit="1" customWidth="1"/>
    <col min="12035" max="12035" width="35.44140625" style="172" bestFit="1" customWidth="1"/>
    <col min="12036" max="12036" width="13.6640625" style="172" bestFit="1" customWidth="1"/>
    <col min="12037" max="12037" width="17.77734375" style="172" bestFit="1" customWidth="1"/>
    <col min="12038" max="12038" width="17.21875" style="172" bestFit="1" customWidth="1"/>
    <col min="12039" max="12039" width="12.33203125" style="172" bestFit="1" customWidth="1"/>
    <col min="12040" max="12040" width="17" style="172" bestFit="1" customWidth="1"/>
    <col min="12041" max="12288" width="6.88671875" style="172" customWidth="1"/>
    <col min="12289" max="12289" width="12.5546875" style="172" bestFit="1" customWidth="1"/>
    <col min="12290" max="12290" width="28.109375" style="172" bestFit="1" customWidth="1"/>
    <col min="12291" max="12291" width="35.44140625" style="172" bestFit="1" customWidth="1"/>
    <col min="12292" max="12292" width="13.6640625" style="172" bestFit="1" customWidth="1"/>
    <col min="12293" max="12293" width="17.77734375" style="172" bestFit="1" customWidth="1"/>
    <col min="12294" max="12294" width="17.21875" style="172" bestFit="1" customWidth="1"/>
    <col min="12295" max="12295" width="12.33203125" style="172" bestFit="1" customWidth="1"/>
    <col min="12296" max="12296" width="17" style="172" bestFit="1" customWidth="1"/>
    <col min="12297" max="12544" width="6.88671875" style="172" customWidth="1"/>
    <col min="12545" max="12545" width="12.5546875" style="172" bestFit="1" customWidth="1"/>
    <col min="12546" max="12546" width="28.109375" style="172" bestFit="1" customWidth="1"/>
    <col min="12547" max="12547" width="35.44140625" style="172" bestFit="1" customWidth="1"/>
    <col min="12548" max="12548" width="13.6640625" style="172" bestFit="1" customWidth="1"/>
    <col min="12549" max="12549" width="17.77734375" style="172" bestFit="1" customWidth="1"/>
    <col min="12550" max="12550" width="17.21875" style="172" bestFit="1" customWidth="1"/>
    <col min="12551" max="12551" width="12.33203125" style="172" bestFit="1" customWidth="1"/>
    <col min="12552" max="12552" width="17" style="172" bestFit="1" customWidth="1"/>
    <col min="12553" max="12800" width="6.88671875" style="172" customWidth="1"/>
    <col min="12801" max="12801" width="12.5546875" style="172" bestFit="1" customWidth="1"/>
    <col min="12802" max="12802" width="28.109375" style="172" bestFit="1" customWidth="1"/>
    <col min="12803" max="12803" width="35.44140625" style="172" bestFit="1" customWidth="1"/>
    <col min="12804" max="12804" width="13.6640625" style="172" bestFit="1" customWidth="1"/>
    <col min="12805" max="12805" width="17.77734375" style="172" bestFit="1" customWidth="1"/>
    <col min="12806" max="12806" width="17.21875" style="172" bestFit="1" customWidth="1"/>
    <col min="12807" max="12807" width="12.33203125" style="172" bestFit="1" customWidth="1"/>
    <col min="12808" max="12808" width="17" style="172" bestFit="1" customWidth="1"/>
    <col min="12809" max="13056" width="6.88671875" style="172" customWidth="1"/>
    <col min="13057" max="13057" width="12.5546875" style="172" bestFit="1" customWidth="1"/>
    <col min="13058" max="13058" width="28.109375" style="172" bestFit="1" customWidth="1"/>
    <col min="13059" max="13059" width="35.44140625" style="172" bestFit="1" customWidth="1"/>
    <col min="13060" max="13060" width="13.6640625" style="172" bestFit="1" customWidth="1"/>
    <col min="13061" max="13061" width="17.77734375" style="172" bestFit="1" customWidth="1"/>
    <col min="13062" max="13062" width="17.21875" style="172" bestFit="1" customWidth="1"/>
    <col min="13063" max="13063" width="12.33203125" style="172" bestFit="1" customWidth="1"/>
    <col min="13064" max="13064" width="17" style="172" bestFit="1" customWidth="1"/>
    <col min="13065" max="13312" width="6.88671875" style="172" customWidth="1"/>
    <col min="13313" max="13313" width="12.5546875" style="172" bestFit="1" customWidth="1"/>
    <col min="13314" max="13314" width="28.109375" style="172" bestFit="1" customWidth="1"/>
    <col min="13315" max="13315" width="35.44140625" style="172" bestFit="1" customWidth="1"/>
    <col min="13316" max="13316" width="13.6640625" style="172" bestFit="1" customWidth="1"/>
    <col min="13317" max="13317" width="17.77734375" style="172" bestFit="1" customWidth="1"/>
    <col min="13318" max="13318" width="17.21875" style="172" bestFit="1" customWidth="1"/>
    <col min="13319" max="13319" width="12.33203125" style="172" bestFit="1" customWidth="1"/>
    <col min="13320" max="13320" width="17" style="172" bestFit="1" customWidth="1"/>
    <col min="13321" max="13568" width="6.88671875" style="172" customWidth="1"/>
    <col min="13569" max="13569" width="12.5546875" style="172" bestFit="1" customWidth="1"/>
    <col min="13570" max="13570" width="28.109375" style="172" bestFit="1" customWidth="1"/>
    <col min="13571" max="13571" width="35.44140625" style="172" bestFit="1" customWidth="1"/>
    <col min="13572" max="13572" width="13.6640625" style="172" bestFit="1" customWidth="1"/>
    <col min="13573" max="13573" width="17.77734375" style="172" bestFit="1" customWidth="1"/>
    <col min="13574" max="13574" width="17.21875" style="172" bestFit="1" customWidth="1"/>
    <col min="13575" max="13575" width="12.33203125" style="172" bestFit="1" customWidth="1"/>
    <col min="13576" max="13576" width="17" style="172" bestFit="1" customWidth="1"/>
    <col min="13577" max="13824" width="6.88671875" style="172" customWidth="1"/>
    <col min="13825" max="13825" width="12.5546875" style="172" bestFit="1" customWidth="1"/>
    <col min="13826" max="13826" width="28.109375" style="172" bestFit="1" customWidth="1"/>
    <col min="13827" max="13827" width="35.44140625" style="172" bestFit="1" customWidth="1"/>
    <col min="13828" max="13828" width="13.6640625" style="172" bestFit="1" customWidth="1"/>
    <col min="13829" max="13829" width="17.77734375" style="172" bestFit="1" customWidth="1"/>
    <col min="13830" max="13830" width="17.21875" style="172" bestFit="1" customWidth="1"/>
    <col min="13831" max="13831" width="12.33203125" style="172" bestFit="1" customWidth="1"/>
    <col min="13832" max="13832" width="17" style="172" bestFit="1" customWidth="1"/>
    <col min="13833" max="14080" width="6.88671875" style="172" customWidth="1"/>
    <col min="14081" max="14081" width="12.5546875" style="172" bestFit="1" customWidth="1"/>
    <col min="14082" max="14082" width="28.109375" style="172" bestFit="1" customWidth="1"/>
    <col min="14083" max="14083" width="35.44140625" style="172" bestFit="1" customWidth="1"/>
    <col min="14084" max="14084" width="13.6640625" style="172" bestFit="1" customWidth="1"/>
    <col min="14085" max="14085" width="17.77734375" style="172" bestFit="1" customWidth="1"/>
    <col min="14086" max="14086" width="17.21875" style="172" bestFit="1" customWidth="1"/>
    <col min="14087" max="14087" width="12.33203125" style="172" bestFit="1" customWidth="1"/>
    <col min="14088" max="14088" width="17" style="172" bestFit="1" customWidth="1"/>
    <col min="14089" max="14336" width="6.88671875" style="172" customWidth="1"/>
    <col min="14337" max="14337" width="12.5546875" style="172" bestFit="1" customWidth="1"/>
    <col min="14338" max="14338" width="28.109375" style="172" bestFit="1" customWidth="1"/>
    <col min="14339" max="14339" width="35.44140625" style="172" bestFit="1" customWidth="1"/>
    <col min="14340" max="14340" width="13.6640625" style="172" bestFit="1" customWidth="1"/>
    <col min="14341" max="14341" width="17.77734375" style="172" bestFit="1" customWidth="1"/>
    <col min="14342" max="14342" width="17.21875" style="172" bestFit="1" customWidth="1"/>
    <col min="14343" max="14343" width="12.33203125" style="172" bestFit="1" customWidth="1"/>
    <col min="14344" max="14344" width="17" style="172" bestFit="1" customWidth="1"/>
    <col min="14345" max="14592" width="6.88671875" style="172" customWidth="1"/>
    <col min="14593" max="14593" width="12.5546875" style="172" bestFit="1" customWidth="1"/>
    <col min="14594" max="14594" width="28.109375" style="172" bestFit="1" customWidth="1"/>
    <col min="14595" max="14595" width="35.44140625" style="172" bestFit="1" customWidth="1"/>
    <col min="14596" max="14596" width="13.6640625" style="172" bestFit="1" customWidth="1"/>
    <col min="14597" max="14597" width="17.77734375" style="172" bestFit="1" customWidth="1"/>
    <col min="14598" max="14598" width="17.21875" style="172" bestFit="1" customWidth="1"/>
    <col min="14599" max="14599" width="12.33203125" style="172" bestFit="1" customWidth="1"/>
    <col min="14600" max="14600" width="17" style="172" bestFit="1" customWidth="1"/>
    <col min="14601" max="14848" width="6.88671875" style="172" customWidth="1"/>
    <col min="14849" max="14849" width="12.5546875" style="172" bestFit="1" customWidth="1"/>
    <col min="14850" max="14850" width="28.109375" style="172" bestFit="1" customWidth="1"/>
    <col min="14851" max="14851" width="35.44140625" style="172" bestFit="1" customWidth="1"/>
    <col min="14852" max="14852" width="13.6640625" style="172" bestFit="1" customWidth="1"/>
    <col min="14853" max="14853" width="17.77734375" style="172" bestFit="1" customWidth="1"/>
    <col min="14854" max="14854" width="17.21875" style="172" bestFit="1" customWidth="1"/>
    <col min="14855" max="14855" width="12.33203125" style="172" bestFit="1" customWidth="1"/>
    <col min="14856" max="14856" width="17" style="172" bestFit="1" customWidth="1"/>
    <col min="14857" max="15104" width="6.88671875" style="172" customWidth="1"/>
    <col min="15105" max="15105" width="12.5546875" style="172" bestFit="1" customWidth="1"/>
    <col min="15106" max="15106" width="28.109375" style="172" bestFit="1" customWidth="1"/>
    <col min="15107" max="15107" width="35.44140625" style="172" bestFit="1" customWidth="1"/>
    <col min="15108" max="15108" width="13.6640625" style="172" bestFit="1" customWidth="1"/>
    <col min="15109" max="15109" width="17.77734375" style="172" bestFit="1" customWidth="1"/>
    <col min="15110" max="15110" width="17.21875" style="172" bestFit="1" customWidth="1"/>
    <col min="15111" max="15111" width="12.33203125" style="172" bestFit="1" customWidth="1"/>
    <col min="15112" max="15112" width="17" style="172" bestFit="1" customWidth="1"/>
    <col min="15113" max="15360" width="6.88671875" style="172" customWidth="1"/>
    <col min="15361" max="15361" width="12.5546875" style="172" bestFit="1" customWidth="1"/>
    <col min="15362" max="15362" width="28.109375" style="172" bestFit="1" customWidth="1"/>
    <col min="15363" max="15363" width="35.44140625" style="172" bestFit="1" customWidth="1"/>
    <col min="15364" max="15364" width="13.6640625" style="172" bestFit="1" customWidth="1"/>
    <col min="15365" max="15365" width="17.77734375" style="172" bestFit="1" customWidth="1"/>
    <col min="15366" max="15366" width="17.21875" style="172" bestFit="1" customWidth="1"/>
    <col min="15367" max="15367" width="12.33203125" style="172" bestFit="1" customWidth="1"/>
    <col min="15368" max="15368" width="17" style="172" bestFit="1" customWidth="1"/>
    <col min="15369" max="15616" width="6.88671875" style="172" customWidth="1"/>
    <col min="15617" max="15617" width="12.5546875" style="172" bestFit="1" customWidth="1"/>
    <col min="15618" max="15618" width="28.109375" style="172" bestFit="1" customWidth="1"/>
    <col min="15619" max="15619" width="35.44140625" style="172" bestFit="1" customWidth="1"/>
    <col min="15620" max="15620" width="13.6640625" style="172" bestFit="1" customWidth="1"/>
    <col min="15621" max="15621" width="17.77734375" style="172" bestFit="1" customWidth="1"/>
    <col min="15622" max="15622" width="17.21875" style="172" bestFit="1" customWidth="1"/>
    <col min="15623" max="15623" width="12.33203125" style="172" bestFit="1" customWidth="1"/>
    <col min="15624" max="15624" width="17" style="172" bestFit="1" customWidth="1"/>
    <col min="15625" max="15872" width="6.88671875" style="172" customWidth="1"/>
    <col min="15873" max="15873" width="12.5546875" style="172" bestFit="1" customWidth="1"/>
    <col min="15874" max="15874" width="28.109375" style="172" bestFit="1" customWidth="1"/>
    <col min="15875" max="15875" width="35.44140625" style="172" bestFit="1" customWidth="1"/>
    <col min="15876" max="15876" width="13.6640625" style="172" bestFit="1" customWidth="1"/>
    <col min="15877" max="15877" width="17.77734375" style="172" bestFit="1" customWidth="1"/>
    <col min="15878" max="15878" width="17.21875" style="172" bestFit="1" customWidth="1"/>
    <col min="15879" max="15879" width="12.33203125" style="172" bestFit="1" customWidth="1"/>
    <col min="15880" max="15880" width="17" style="172" bestFit="1" customWidth="1"/>
    <col min="15881" max="16128" width="6.88671875" style="172" customWidth="1"/>
    <col min="16129" max="16129" width="12.5546875" style="172" bestFit="1" customWidth="1"/>
    <col min="16130" max="16130" width="28.109375" style="172" bestFit="1" customWidth="1"/>
    <col min="16131" max="16131" width="35.44140625" style="172" bestFit="1" customWidth="1"/>
    <col min="16132" max="16132" width="13.6640625" style="172" bestFit="1" customWidth="1"/>
    <col min="16133" max="16133" width="17.77734375" style="172" bestFit="1" customWidth="1"/>
    <col min="16134" max="16134" width="17.21875" style="172" bestFit="1" customWidth="1"/>
    <col min="16135" max="16135" width="12.33203125" style="172" bestFit="1" customWidth="1"/>
    <col min="16136" max="16136" width="17" style="172" bestFit="1" customWidth="1"/>
    <col min="16137" max="16384" width="6.88671875" style="172" customWidth="1"/>
  </cols>
  <sheetData>
    <row r="4" spans="1:26" x14ac:dyDescent="0.3">
      <c r="B4" s="173" t="s">
        <v>73</v>
      </c>
      <c r="C4" s="174">
        <v>42997</v>
      </c>
      <c r="D4" s="175">
        <v>0.39539351851999527</v>
      </c>
      <c r="E4" s="172" t="s">
        <v>74</v>
      </c>
      <c r="F4" s="172" t="s">
        <v>75</v>
      </c>
      <c r="G4" s="173" t="s">
        <v>76</v>
      </c>
      <c r="H4" s="172" t="s">
        <v>77</v>
      </c>
      <c r="J4" s="172" t="s">
        <v>78</v>
      </c>
      <c r="K4" s="173" t="s">
        <v>79</v>
      </c>
      <c r="L4" s="172" t="s">
        <v>80</v>
      </c>
      <c r="N4" s="172" t="s">
        <v>81</v>
      </c>
      <c r="O4" s="173" t="s">
        <v>82</v>
      </c>
      <c r="P4" s="172" t="s">
        <v>83</v>
      </c>
      <c r="Q4" s="173" t="s">
        <v>84</v>
      </c>
      <c r="R4" s="172" t="s">
        <v>85</v>
      </c>
      <c r="S4" s="173" t="s">
        <v>86</v>
      </c>
      <c r="T4" s="172" t="s">
        <v>87</v>
      </c>
      <c r="V4" s="172" t="s">
        <v>88</v>
      </c>
      <c r="W4" s="173" t="s">
        <v>89</v>
      </c>
      <c r="X4" s="173" t="s">
        <v>90</v>
      </c>
      <c r="Y4" s="173" t="s">
        <v>91</v>
      </c>
      <c r="Z4" s="173" t="s">
        <v>92</v>
      </c>
    </row>
    <row r="5" spans="1:26" x14ac:dyDescent="0.3">
      <c r="A5" s="172" t="s">
        <v>25</v>
      </c>
      <c r="B5" s="172" t="s">
        <v>26</v>
      </c>
      <c r="C5" s="172" t="s">
        <v>93</v>
      </c>
      <c r="D5" s="172" t="s">
        <v>94</v>
      </c>
      <c r="E5" s="172" t="s">
        <v>95</v>
      </c>
      <c r="F5" s="172" t="s">
        <v>94</v>
      </c>
      <c r="G5" s="172" t="s">
        <v>95</v>
      </c>
      <c r="H5" s="172" t="s">
        <v>96</v>
      </c>
    </row>
    <row r="6" spans="1:26" x14ac:dyDescent="0.3">
      <c r="A6" s="172" t="s">
        <v>97</v>
      </c>
      <c r="B6" s="173" t="s">
        <v>76</v>
      </c>
      <c r="C6" s="173" t="s">
        <v>98</v>
      </c>
    </row>
    <row r="7" spans="1:26" x14ac:dyDescent="0.3">
      <c r="A7" s="173" t="s">
        <v>99</v>
      </c>
      <c r="B7" s="173" t="s">
        <v>100</v>
      </c>
      <c r="C7" s="173" t="s">
        <v>101</v>
      </c>
      <c r="D7" s="176">
        <v>19533390.000000004</v>
      </c>
      <c r="E7" s="176">
        <v>981221.09</v>
      </c>
      <c r="F7" s="176">
        <v>19619000</v>
      </c>
      <c r="G7" s="176">
        <v>979281.37</v>
      </c>
      <c r="H7" s="176">
        <v>-30168.7</v>
      </c>
    </row>
    <row r="8" spans="1:26" x14ac:dyDescent="0.3">
      <c r="A8" s="173" t="s">
        <v>99</v>
      </c>
      <c r="B8" s="173" t="s">
        <v>102</v>
      </c>
      <c r="C8" s="173" t="s">
        <v>103</v>
      </c>
      <c r="D8" s="176">
        <v>0</v>
      </c>
      <c r="E8" s="176">
        <v>0</v>
      </c>
      <c r="F8" s="176">
        <v>0</v>
      </c>
      <c r="G8" s="176">
        <v>-224.86</v>
      </c>
      <c r="H8" s="176">
        <v>0</v>
      </c>
    </row>
    <row r="9" spans="1:26" x14ac:dyDescent="0.3">
      <c r="A9" s="173" t="s">
        <v>99</v>
      </c>
      <c r="B9" s="173" t="s">
        <v>104</v>
      </c>
      <c r="C9" s="173" t="s">
        <v>105</v>
      </c>
      <c r="D9" s="176">
        <v>0</v>
      </c>
      <c r="E9" s="176">
        <v>-28947.96</v>
      </c>
      <c r="F9" s="176">
        <v>0</v>
      </c>
      <c r="G9" s="176">
        <v>-28947.96</v>
      </c>
      <c r="H9" s="176">
        <v>0</v>
      </c>
    </row>
    <row r="10" spans="1:26" x14ac:dyDescent="0.3">
      <c r="A10" s="173" t="s">
        <v>99</v>
      </c>
      <c r="B10" s="173" t="s">
        <v>106</v>
      </c>
      <c r="C10" s="173" t="s">
        <v>107</v>
      </c>
      <c r="D10" s="176">
        <v>319000</v>
      </c>
      <c r="E10" s="176">
        <v>13569.19</v>
      </c>
      <c r="F10" s="176">
        <v>327341.89</v>
      </c>
      <c r="G10" s="176">
        <v>15778.91</v>
      </c>
      <c r="H10" s="176">
        <v>0</v>
      </c>
    </row>
    <row r="11" spans="1:26" x14ac:dyDescent="0.3">
      <c r="A11" s="173" t="s">
        <v>99</v>
      </c>
      <c r="B11" s="173" t="s">
        <v>108</v>
      </c>
      <c r="C11" s="173" t="s">
        <v>109</v>
      </c>
      <c r="D11" s="176">
        <v>607442.91</v>
      </c>
      <c r="E11" s="176">
        <v>9994.67</v>
      </c>
      <c r="F11" s="176">
        <v>607442.91</v>
      </c>
      <c r="G11" s="176">
        <v>13233.27</v>
      </c>
      <c r="H11" s="176">
        <v>0</v>
      </c>
    </row>
    <row r="12" spans="1:26" x14ac:dyDescent="0.3">
      <c r="A12" s="173" t="s">
        <v>99</v>
      </c>
      <c r="B12" s="173" t="s">
        <v>110</v>
      </c>
      <c r="C12" s="173" t="s">
        <v>111</v>
      </c>
      <c r="D12" s="176">
        <v>97312.48</v>
      </c>
      <c r="E12" s="176">
        <v>3942.7</v>
      </c>
      <c r="F12" s="176">
        <v>97312.48</v>
      </c>
      <c r="G12" s="176">
        <v>11242.7</v>
      </c>
      <c r="H12" s="176">
        <v>0</v>
      </c>
    </row>
    <row r="13" spans="1:26" x14ac:dyDescent="0.3">
      <c r="A13" s="173" t="s">
        <v>99</v>
      </c>
      <c r="B13" s="173" t="s">
        <v>112</v>
      </c>
      <c r="C13" s="173" t="s">
        <v>113</v>
      </c>
      <c r="D13" s="176">
        <v>75730.11</v>
      </c>
      <c r="E13" s="176">
        <v>2059.13</v>
      </c>
      <c r="F13" s="176">
        <v>75730.11</v>
      </c>
      <c r="G13" s="176">
        <v>2059.13</v>
      </c>
      <c r="H13" s="176">
        <v>0</v>
      </c>
    </row>
    <row r="14" spans="1:26" x14ac:dyDescent="0.3">
      <c r="A14" s="173" t="s">
        <v>99</v>
      </c>
      <c r="B14" s="173" t="s">
        <v>114</v>
      </c>
      <c r="C14" s="173" t="s">
        <v>115</v>
      </c>
      <c r="D14" s="176">
        <v>1170862.92</v>
      </c>
      <c r="E14" s="176">
        <v>0</v>
      </c>
      <c r="F14" s="176">
        <v>1170862.92</v>
      </c>
      <c r="G14" s="176">
        <v>42352.6</v>
      </c>
      <c r="H14" s="176">
        <v>0</v>
      </c>
    </row>
    <row r="15" spans="1:26" x14ac:dyDescent="0.3">
      <c r="A15" s="173" t="s">
        <v>99</v>
      </c>
      <c r="B15" s="173" t="s">
        <v>116</v>
      </c>
      <c r="C15" s="173" t="s">
        <v>117</v>
      </c>
      <c r="D15" s="176">
        <v>336790.42</v>
      </c>
      <c r="E15" s="176">
        <v>20.76</v>
      </c>
      <c r="F15" s="176">
        <v>519116.26</v>
      </c>
      <c r="G15" s="176">
        <v>205.42</v>
      </c>
      <c r="H15" s="176">
        <v>0</v>
      </c>
    </row>
    <row r="16" spans="1:26" x14ac:dyDescent="0.3">
      <c r="A16" s="173" t="s">
        <v>99</v>
      </c>
      <c r="B16" s="173" t="s">
        <v>118</v>
      </c>
      <c r="C16" s="173" t="s">
        <v>119</v>
      </c>
      <c r="D16" s="176">
        <v>59997.68</v>
      </c>
      <c r="E16" s="176">
        <v>-37981.71</v>
      </c>
      <c r="F16" s="176">
        <v>238725</v>
      </c>
      <c r="G16" s="176">
        <v>-69438.539999999994</v>
      </c>
      <c r="H16" s="176">
        <v>5126.08</v>
      </c>
    </row>
    <row r="17" spans="1:8" x14ac:dyDescent="0.3">
      <c r="A17" s="173" t="s">
        <v>99</v>
      </c>
      <c r="B17" s="173" t="s">
        <v>120</v>
      </c>
      <c r="C17" s="173" t="s">
        <v>121</v>
      </c>
      <c r="D17" s="176">
        <v>146000</v>
      </c>
      <c r="E17" s="176">
        <v>-9255.3700000000008</v>
      </c>
      <c r="F17" s="176">
        <v>140384.67000000001</v>
      </c>
      <c r="G17" s="176">
        <v>-6902.56</v>
      </c>
      <c r="H17" s="176">
        <v>0</v>
      </c>
    </row>
    <row r="18" spans="1:8" x14ac:dyDescent="0.3">
      <c r="A18" s="173" t="s">
        <v>99</v>
      </c>
      <c r="B18" s="173" t="s">
        <v>122</v>
      </c>
      <c r="C18" s="173" t="s">
        <v>123</v>
      </c>
      <c r="D18" s="176">
        <v>940000</v>
      </c>
      <c r="E18" s="176">
        <v>19.98</v>
      </c>
      <c r="F18" s="176">
        <v>962675.11</v>
      </c>
      <c r="G18" s="176">
        <v>16620.38</v>
      </c>
      <c r="H18" s="176">
        <v>0</v>
      </c>
    </row>
    <row r="19" spans="1:8" x14ac:dyDescent="0.3">
      <c r="A19" s="173" t="s">
        <v>99</v>
      </c>
      <c r="B19" s="173" t="s">
        <v>124</v>
      </c>
      <c r="C19" s="173" t="s">
        <v>125</v>
      </c>
      <c r="D19" s="176">
        <v>218000</v>
      </c>
      <c r="E19" s="176">
        <v>-51090.19</v>
      </c>
      <c r="F19" s="176">
        <v>221198.6</v>
      </c>
      <c r="G19" s="176">
        <v>-40197.85</v>
      </c>
      <c r="H19" s="176">
        <v>0</v>
      </c>
    </row>
    <row r="20" spans="1:8" x14ac:dyDescent="0.3">
      <c r="A20" s="173" t="s">
        <v>99</v>
      </c>
      <c r="B20" s="173" t="s">
        <v>126</v>
      </c>
      <c r="C20" s="173" t="s">
        <v>127</v>
      </c>
      <c r="D20" s="176">
        <v>165396.32</v>
      </c>
      <c r="E20" s="176">
        <v>-2411.7199999999998</v>
      </c>
      <c r="F20" s="176">
        <v>165396.32</v>
      </c>
      <c r="G20" s="176">
        <v>-2411.58</v>
      </c>
      <c r="H20" s="176">
        <v>0</v>
      </c>
    </row>
    <row r="21" spans="1:8" x14ac:dyDescent="0.3">
      <c r="A21" s="173" t="s">
        <v>99</v>
      </c>
      <c r="B21" s="173" t="s">
        <v>128</v>
      </c>
      <c r="C21" s="173" t="s">
        <v>129</v>
      </c>
      <c r="D21" s="176">
        <v>350000</v>
      </c>
      <c r="E21" s="176">
        <v>-60000.34</v>
      </c>
      <c r="F21" s="176">
        <v>2008395</v>
      </c>
      <c r="G21" s="176">
        <v>-415951.89</v>
      </c>
      <c r="H21" s="176">
        <v>61303.88</v>
      </c>
    </row>
    <row r="22" spans="1:8" x14ac:dyDescent="0.3">
      <c r="A22" s="173" t="s">
        <v>99</v>
      </c>
      <c r="B22" s="173" t="s">
        <v>130</v>
      </c>
      <c r="C22" s="173" t="s">
        <v>131</v>
      </c>
      <c r="D22" s="176">
        <v>32000</v>
      </c>
      <c r="E22" s="176">
        <v>-3000</v>
      </c>
      <c r="F22" s="176">
        <v>233089.51</v>
      </c>
      <c r="G22" s="176">
        <v>3397.16</v>
      </c>
      <c r="H22" s="176">
        <v>7117.65</v>
      </c>
    </row>
    <row r="23" spans="1:8" x14ac:dyDescent="0.3">
      <c r="A23" s="173" t="s">
        <v>99</v>
      </c>
      <c r="B23" s="173" t="s">
        <v>132</v>
      </c>
      <c r="C23" s="173" t="s">
        <v>133</v>
      </c>
      <c r="D23" s="176">
        <v>0</v>
      </c>
      <c r="E23" s="176">
        <v>0</v>
      </c>
      <c r="F23" s="176">
        <v>748213</v>
      </c>
      <c r="G23" s="176">
        <v>24523.41</v>
      </c>
      <c r="H23" s="176">
        <v>117972.08</v>
      </c>
    </row>
    <row r="24" spans="1:8" x14ac:dyDescent="0.3">
      <c r="A24" s="173" t="s">
        <v>134</v>
      </c>
      <c r="B24" s="173" t="s">
        <v>135</v>
      </c>
      <c r="C24" s="173" t="s">
        <v>136</v>
      </c>
      <c r="D24" s="176">
        <v>0</v>
      </c>
      <c r="E24" s="176">
        <v>0</v>
      </c>
      <c r="F24" s="176">
        <v>0</v>
      </c>
      <c r="G24" s="176">
        <v>2905.12</v>
      </c>
      <c r="H24" s="176">
        <v>0</v>
      </c>
    </row>
    <row r="25" spans="1:8" x14ac:dyDescent="0.3">
      <c r="A25" s="173" t="s">
        <v>134</v>
      </c>
      <c r="B25" s="173" t="s">
        <v>137</v>
      </c>
      <c r="C25" s="173" t="s">
        <v>138</v>
      </c>
      <c r="D25" s="176">
        <v>1582874.92</v>
      </c>
      <c r="E25" s="176">
        <v>174825.52</v>
      </c>
      <c r="F25" s="176">
        <v>1582874.92</v>
      </c>
      <c r="G25" s="176">
        <v>177325.52</v>
      </c>
      <c r="H25" s="176">
        <v>0</v>
      </c>
    </row>
    <row r="26" spans="1:8" x14ac:dyDescent="0.3">
      <c r="A26" s="173" t="s">
        <v>134</v>
      </c>
      <c r="B26" s="173" t="s">
        <v>139</v>
      </c>
      <c r="C26" s="173" t="s">
        <v>140</v>
      </c>
      <c r="D26" s="176">
        <v>1117000</v>
      </c>
      <c r="E26" s="176">
        <v>84234.15</v>
      </c>
      <c r="F26" s="176">
        <v>1117613.48</v>
      </c>
      <c r="G26" s="176">
        <v>101843.63</v>
      </c>
      <c r="H26" s="176">
        <v>0</v>
      </c>
    </row>
    <row r="27" spans="1:8" x14ac:dyDescent="0.3">
      <c r="A27" s="173" t="s">
        <v>134</v>
      </c>
      <c r="B27" s="173" t="s">
        <v>141</v>
      </c>
      <c r="C27" s="173" t="s">
        <v>142</v>
      </c>
      <c r="D27" s="176">
        <v>396238.9</v>
      </c>
      <c r="E27" s="176">
        <v>58527.360000000001</v>
      </c>
      <c r="F27" s="176">
        <v>409103.4</v>
      </c>
      <c r="G27" s="176">
        <v>53327.68</v>
      </c>
      <c r="H27" s="176">
        <v>0</v>
      </c>
    </row>
    <row r="28" spans="1:8" x14ac:dyDescent="0.3">
      <c r="A28" s="173" t="s">
        <v>134</v>
      </c>
      <c r="B28" s="173" t="s">
        <v>143</v>
      </c>
      <c r="C28" s="173" t="s">
        <v>144</v>
      </c>
      <c r="D28" s="176">
        <v>2322901</v>
      </c>
      <c r="E28" s="176">
        <v>-443878.97</v>
      </c>
      <c r="F28" s="176">
        <v>2328796.7999999998</v>
      </c>
      <c r="G28" s="176">
        <v>-439520.27</v>
      </c>
      <c r="H28" s="176">
        <v>0</v>
      </c>
    </row>
    <row r="29" spans="1:8" x14ac:dyDescent="0.3">
      <c r="A29" s="173" t="s">
        <v>134</v>
      </c>
      <c r="B29" s="173" t="s">
        <v>145</v>
      </c>
      <c r="C29" s="173" t="s">
        <v>146</v>
      </c>
      <c r="D29" s="176">
        <v>0</v>
      </c>
      <c r="E29" s="176">
        <v>7528.29</v>
      </c>
      <c r="F29" s="176">
        <v>0</v>
      </c>
      <c r="G29" s="176">
        <v>871.42</v>
      </c>
      <c r="H29" s="176">
        <v>0</v>
      </c>
    </row>
    <row r="30" spans="1:8" x14ac:dyDescent="0.3">
      <c r="A30" s="173" t="s">
        <v>134</v>
      </c>
      <c r="B30" s="173" t="s">
        <v>147</v>
      </c>
      <c r="C30" s="173" t="s">
        <v>148</v>
      </c>
      <c r="D30" s="176">
        <v>122296.52</v>
      </c>
      <c r="E30" s="176">
        <v>18964.14</v>
      </c>
      <c r="F30" s="176">
        <v>122305.87</v>
      </c>
      <c r="G30" s="176">
        <v>18971.169999999998</v>
      </c>
      <c r="H30" s="176">
        <v>0</v>
      </c>
    </row>
    <row r="31" spans="1:8" x14ac:dyDescent="0.3">
      <c r="A31" s="173" t="s">
        <v>134</v>
      </c>
      <c r="B31" s="173" t="s">
        <v>149</v>
      </c>
      <c r="C31" s="173" t="s">
        <v>150</v>
      </c>
      <c r="D31" s="176">
        <v>97958.2</v>
      </c>
      <c r="E31" s="176">
        <v>4576.04</v>
      </c>
      <c r="F31" s="176">
        <v>97958.2</v>
      </c>
      <c r="G31" s="176">
        <v>4576.04</v>
      </c>
      <c r="H31" s="176">
        <v>0</v>
      </c>
    </row>
    <row r="32" spans="1:8" x14ac:dyDescent="0.3">
      <c r="A32" s="173" t="s">
        <v>134</v>
      </c>
      <c r="B32" s="173" t="s">
        <v>151</v>
      </c>
      <c r="C32" s="173" t="s">
        <v>152</v>
      </c>
      <c r="D32" s="176">
        <v>1244006.5</v>
      </c>
      <c r="E32" s="176">
        <v>200009.01</v>
      </c>
      <c r="F32" s="176">
        <v>1244006.5</v>
      </c>
      <c r="G32" s="176">
        <v>201579.72</v>
      </c>
      <c r="H32" s="176">
        <v>0</v>
      </c>
    </row>
    <row r="33" spans="1:8" x14ac:dyDescent="0.3">
      <c r="A33" s="173" t="s">
        <v>134</v>
      </c>
      <c r="B33" s="173" t="s">
        <v>153</v>
      </c>
      <c r="C33" s="173" t="s">
        <v>154</v>
      </c>
      <c r="D33" s="176">
        <v>321550.45</v>
      </c>
      <c r="E33" s="176">
        <v>-17884.37</v>
      </c>
      <c r="F33" s="176">
        <v>321550.45</v>
      </c>
      <c r="G33" s="176">
        <v>-13256.77</v>
      </c>
      <c r="H33" s="176">
        <v>4404.5</v>
      </c>
    </row>
    <row r="34" spans="1:8" x14ac:dyDescent="0.3">
      <c r="A34" s="173" t="s">
        <v>134</v>
      </c>
      <c r="B34" s="173" t="s">
        <v>155</v>
      </c>
      <c r="C34" s="173" t="s">
        <v>156</v>
      </c>
      <c r="D34" s="176">
        <v>1187566.94</v>
      </c>
      <c r="E34" s="176">
        <v>134958.25</v>
      </c>
      <c r="F34" s="176">
        <v>1187566.94</v>
      </c>
      <c r="G34" s="176">
        <v>135395.96</v>
      </c>
      <c r="H34" s="176">
        <v>0</v>
      </c>
    </row>
    <row r="35" spans="1:8" x14ac:dyDescent="0.3">
      <c r="A35" s="173" t="s">
        <v>134</v>
      </c>
      <c r="B35" s="173" t="s">
        <v>157</v>
      </c>
      <c r="C35" s="173" t="s">
        <v>158</v>
      </c>
      <c r="D35" s="176">
        <v>85896.45</v>
      </c>
      <c r="E35" s="176">
        <v>6903.41</v>
      </c>
      <c r="F35" s="176">
        <v>85896.45</v>
      </c>
      <c r="G35" s="176">
        <v>6903.41</v>
      </c>
      <c r="H35" s="176">
        <v>0</v>
      </c>
    </row>
    <row r="36" spans="1:8" x14ac:dyDescent="0.3">
      <c r="A36" s="173" t="s">
        <v>134</v>
      </c>
      <c r="B36" s="173" t="s">
        <v>159</v>
      </c>
      <c r="C36" s="173" t="s">
        <v>160</v>
      </c>
      <c r="D36" s="176">
        <v>1422464.34</v>
      </c>
      <c r="E36" s="176">
        <v>320031.09999999998</v>
      </c>
      <c r="F36" s="176">
        <v>1422464.34</v>
      </c>
      <c r="G36" s="176">
        <v>320504.96000000002</v>
      </c>
      <c r="H36" s="176">
        <v>0</v>
      </c>
    </row>
    <row r="37" spans="1:8" x14ac:dyDescent="0.3">
      <c r="A37" s="173" t="s">
        <v>134</v>
      </c>
      <c r="B37" s="173" t="s">
        <v>161</v>
      </c>
      <c r="C37" s="173" t="s">
        <v>162</v>
      </c>
      <c r="D37" s="176">
        <v>167400</v>
      </c>
      <c r="E37" s="176">
        <v>-16000</v>
      </c>
      <c r="F37" s="176">
        <v>166000</v>
      </c>
      <c r="G37" s="176">
        <v>-17443.060000000001</v>
      </c>
      <c r="H37" s="176">
        <v>15803.45</v>
      </c>
    </row>
    <row r="38" spans="1:8" x14ac:dyDescent="0.3">
      <c r="A38" s="173" t="s">
        <v>134</v>
      </c>
      <c r="B38" s="173" t="s">
        <v>163</v>
      </c>
      <c r="C38" s="173" t="s">
        <v>164</v>
      </c>
      <c r="D38" s="176">
        <v>441000</v>
      </c>
      <c r="E38" s="176">
        <v>11117.78</v>
      </c>
      <c r="F38" s="176">
        <v>517565.2</v>
      </c>
      <c r="G38" s="176">
        <v>105.76</v>
      </c>
      <c r="H38" s="176">
        <v>50000</v>
      </c>
    </row>
    <row r="39" spans="1:8" x14ac:dyDescent="0.3">
      <c r="A39" s="173" t="s">
        <v>134</v>
      </c>
      <c r="B39" s="173" t="s">
        <v>165</v>
      </c>
      <c r="C39" s="173" t="s">
        <v>166</v>
      </c>
      <c r="D39" s="176">
        <v>239000</v>
      </c>
      <c r="E39" s="176">
        <v>5889.55</v>
      </c>
      <c r="F39" s="176">
        <v>233625.25</v>
      </c>
      <c r="G39" s="176">
        <v>-246.62</v>
      </c>
      <c r="H39" s="176">
        <v>0</v>
      </c>
    </row>
    <row r="40" spans="1:8" x14ac:dyDescent="0.3">
      <c r="A40" s="173" t="s">
        <v>134</v>
      </c>
      <c r="B40" s="173" t="s">
        <v>167</v>
      </c>
      <c r="C40" s="173" t="s">
        <v>168</v>
      </c>
      <c r="D40" s="176">
        <v>476802.14</v>
      </c>
      <c r="E40" s="176">
        <v>32706.38</v>
      </c>
      <c r="F40" s="176">
        <v>476802.14</v>
      </c>
      <c r="G40" s="176">
        <v>53965.77</v>
      </c>
      <c r="H40" s="176">
        <v>0</v>
      </c>
    </row>
    <row r="41" spans="1:8" x14ac:dyDescent="0.3">
      <c r="A41" s="173" t="s">
        <v>134</v>
      </c>
      <c r="B41" s="173" t="s">
        <v>169</v>
      </c>
      <c r="C41" s="173" t="s">
        <v>170</v>
      </c>
      <c r="D41" s="176">
        <v>168477.6</v>
      </c>
      <c r="E41" s="176">
        <v>20088.990000000002</v>
      </c>
      <c r="F41" s="176">
        <v>168477.6</v>
      </c>
      <c r="G41" s="176">
        <v>27170.04</v>
      </c>
      <c r="H41" s="176">
        <v>0</v>
      </c>
    </row>
    <row r="42" spans="1:8" x14ac:dyDescent="0.3">
      <c r="A42" s="173" t="s">
        <v>134</v>
      </c>
      <c r="B42" s="173" t="s">
        <v>171</v>
      </c>
      <c r="C42" s="173" t="s">
        <v>172</v>
      </c>
      <c r="D42" s="176">
        <v>142144.66</v>
      </c>
      <c r="E42" s="176">
        <v>-5582.83</v>
      </c>
      <c r="F42" s="176">
        <v>142144.66</v>
      </c>
      <c r="G42" s="176">
        <v>-5944.4</v>
      </c>
      <c r="H42" s="176">
        <v>0</v>
      </c>
    </row>
    <row r="43" spans="1:8" x14ac:dyDescent="0.3">
      <c r="A43" s="173" t="s">
        <v>134</v>
      </c>
      <c r="B43" s="173" t="s">
        <v>173</v>
      </c>
      <c r="C43" s="173" t="s">
        <v>174</v>
      </c>
      <c r="D43" s="176">
        <v>819000</v>
      </c>
      <c r="E43" s="176">
        <v>51535.73</v>
      </c>
      <c r="F43" s="176">
        <v>819697</v>
      </c>
      <c r="G43" s="176">
        <v>49069.48</v>
      </c>
      <c r="H43" s="176">
        <v>0</v>
      </c>
    </row>
    <row r="44" spans="1:8" x14ac:dyDescent="0.3">
      <c r="A44" s="173" t="s">
        <v>134</v>
      </c>
      <c r="B44" s="173" t="s">
        <v>175</v>
      </c>
      <c r="C44" s="173" t="s">
        <v>176</v>
      </c>
      <c r="D44" s="176">
        <v>136499.5</v>
      </c>
      <c r="E44" s="176">
        <v>4013.05</v>
      </c>
      <c r="F44" s="176">
        <v>136499.5</v>
      </c>
      <c r="G44" s="176">
        <v>3960.1</v>
      </c>
      <c r="H44" s="176">
        <v>0</v>
      </c>
    </row>
    <row r="45" spans="1:8" x14ac:dyDescent="0.3">
      <c r="A45" s="173" t="s">
        <v>134</v>
      </c>
      <c r="B45" s="173" t="s">
        <v>177</v>
      </c>
      <c r="C45" s="173" t="s">
        <v>178</v>
      </c>
      <c r="D45" s="176">
        <v>350000</v>
      </c>
      <c r="E45" s="176">
        <v>992.72</v>
      </c>
      <c r="F45" s="176">
        <v>580000</v>
      </c>
      <c r="G45" s="176">
        <v>-35503.79</v>
      </c>
      <c r="H45" s="176">
        <v>42889.29</v>
      </c>
    </row>
    <row r="46" spans="1:8" x14ac:dyDescent="0.3">
      <c r="A46" s="173" t="s">
        <v>134</v>
      </c>
      <c r="B46" s="173" t="s">
        <v>179</v>
      </c>
      <c r="C46" s="173" t="s">
        <v>180</v>
      </c>
      <c r="D46" s="176">
        <v>258000</v>
      </c>
      <c r="E46" s="176">
        <v>48286.86</v>
      </c>
      <c r="F46" s="176">
        <v>265638.90000000002</v>
      </c>
      <c r="G46" s="176">
        <v>44021.05</v>
      </c>
      <c r="H46" s="176">
        <v>0</v>
      </c>
    </row>
    <row r="47" spans="1:8" x14ac:dyDescent="0.3">
      <c r="A47" s="173" t="s">
        <v>134</v>
      </c>
      <c r="B47" s="173" t="s">
        <v>181</v>
      </c>
      <c r="C47" s="173" t="s">
        <v>182</v>
      </c>
      <c r="D47" s="176">
        <v>59313.59</v>
      </c>
      <c r="E47" s="176">
        <v>-10945.57</v>
      </c>
      <c r="F47" s="176">
        <v>97262.18</v>
      </c>
      <c r="G47" s="176">
        <v>18268.189999999999</v>
      </c>
      <c r="H47" s="176">
        <v>0</v>
      </c>
    </row>
    <row r="48" spans="1:8" x14ac:dyDescent="0.3">
      <c r="A48" s="173" t="s">
        <v>134</v>
      </c>
      <c r="B48" s="173" t="s">
        <v>183</v>
      </c>
      <c r="C48" s="173" t="s">
        <v>184</v>
      </c>
      <c r="D48" s="176">
        <v>119000</v>
      </c>
      <c r="E48" s="176">
        <v>-12333.88</v>
      </c>
      <c r="F48" s="176">
        <v>119477</v>
      </c>
      <c r="G48" s="176">
        <v>-28852.45</v>
      </c>
      <c r="H48" s="176">
        <v>0</v>
      </c>
    </row>
    <row r="49" spans="1:8" x14ac:dyDescent="0.3">
      <c r="A49" s="173" t="s">
        <v>134</v>
      </c>
      <c r="B49" s="173" t="s">
        <v>185</v>
      </c>
      <c r="C49" s="173" t="s">
        <v>186</v>
      </c>
      <c r="D49" s="176">
        <v>130000</v>
      </c>
      <c r="E49" s="176">
        <v>3921.15</v>
      </c>
      <c r="F49" s="176">
        <v>610000</v>
      </c>
      <c r="G49" s="176">
        <v>7433.62</v>
      </c>
      <c r="H49" s="176">
        <v>20152.240000000002</v>
      </c>
    </row>
    <row r="50" spans="1:8" x14ac:dyDescent="0.3">
      <c r="A50" s="173" t="s">
        <v>134</v>
      </c>
      <c r="B50" s="173" t="s">
        <v>187</v>
      </c>
      <c r="C50" s="173" t="s">
        <v>188</v>
      </c>
      <c r="D50" s="176">
        <v>163000</v>
      </c>
      <c r="E50" s="176">
        <v>4362.58</v>
      </c>
      <c r="F50" s="176">
        <v>163186.65</v>
      </c>
      <c r="G50" s="176">
        <v>19941.82</v>
      </c>
      <c r="H50" s="176">
        <v>0</v>
      </c>
    </row>
    <row r="51" spans="1:8" x14ac:dyDescent="0.3">
      <c r="A51" s="173" t="s">
        <v>134</v>
      </c>
      <c r="B51" s="173" t="s">
        <v>189</v>
      </c>
      <c r="C51" s="173" t="s">
        <v>190</v>
      </c>
      <c r="D51" s="176">
        <v>80000</v>
      </c>
      <c r="E51" s="176">
        <v>3009.38</v>
      </c>
      <c r="F51" s="176">
        <v>477000</v>
      </c>
      <c r="G51" s="176">
        <v>1754.18</v>
      </c>
      <c r="H51" s="176">
        <v>25466.27</v>
      </c>
    </row>
    <row r="52" spans="1:8" x14ac:dyDescent="0.3">
      <c r="A52" s="173" t="s">
        <v>134</v>
      </c>
      <c r="B52" s="173" t="s">
        <v>191</v>
      </c>
      <c r="C52" s="173" t="s">
        <v>192</v>
      </c>
      <c r="D52" s="176">
        <v>57553.65</v>
      </c>
      <c r="E52" s="176">
        <v>1889.04</v>
      </c>
      <c r="F52" s="176">
        <v>125685.5</v>
      </c>
      <c r="G52" s="176">
        <v>-14413.18</v>
      </c>
      <c r="H52" s="176">
        <v>0</v>
      </c>
    </row>
    <row r="53" spans="1:8" x14ac:dyDescent="0.3">
      <c r="A53" s="173" t="s">
        <v>134</v>
      </c>
      <c r="B53" s="173" t="s">
        <v>193</v>
      </c>
      <c r="C53" s="173" t="s">
        <v>194</v>
      </c>
      <c r="D53" s="176">
        <v>0</v>
      </c>
      <c r="E53" s="176">
        <v>0</v>
      </c>
      <c r="F53" s="176">
        <v>420000</v>
      </c>
      <c r="G53" s="176">
        <v>29000</v>
      </c>
      <c r="H53" s="176">
        <v>95600.29</v>
      </c>
    </row>
    <row r="54" spans="1:8" x14ac:dyDescent="0.3">
      <c r="A54" s="173" t="s">
        <v>134</v>
      </c>
      <c r="B54" s="173" t="s">
        <v>195</v>
      </c>
      <c r="C54" s="173" t="s">
        <v>196</v>
      </c>
      <c r="D54" s="176">
        <v>0</v>
      </c>
      <c r="E54" s="176">
        <v>0</v>
      </c>
      <c r="F54" s="176">
        <v>86697.13</v>
      </c>
      <c r="G54" s="176">
        <v>2208.7399999999998</v>
      </c>
      <c r="H54" s="176">
        <v>0</v>
      </c>
    </row>
    <row r="55" spans="1:8" x14ac:dyDescent="0.3">
      <c r="A55" s="173" t="s">
        <v>134</v>
      </c>
      <c r="B55" s="173" t="s">
        <v>197</v>
      </c>
      <c r="C55" s="173" t="s">
        <v>198</v>
      </c>
      <c r="D55" s="176">
        <v>0</v>
      </c>
      <c r="E55" s="176">
        <v>0</v>
      </c>
      <c r="F55" s="176">
        <v>29793.07</v>
      </c>
      <c r="G55" s="176">
        <v>5327.58</v>
      </c>
      <c r="H55" s="176">
        <v>0</v>
      </c>
    </row>
    <row r="56" spans="1:8" x14ac:dyDescent="0.3">
      <c r="A56" s="173" t="s">
        <v>134</v>
      </c>
      <c r="B56" s="173" t="s">
        <v>199</v>
      </c>
      <c r="C56" s="173" t="s">
        <v>200</v>
      </c>
      <c r="D56" s="176">
        <v>0</v>
      </c>
      <c r="E56" s="176">
        <v>0</v>
      </c>
      <c r="F56" s="176">
        <v>196427.33</v>
      </c>
      <c r="G56" s="176">
        <v>45000</v>
      </c>
      <c r="H56" s="176">
        <v>0</v>
      </c>
    </row>
    <row r="57" spans="1:8" x14ac:dyDescent="0.3">
      <c r="A57" s="173" t="s">
        <v>134</v>
      </c>
      <c r="B57" s="173" t="s">
        <v>201</v>
      </c>
      <c r="C57" s="173" t="s">
        <v>202</v>
      </c>
      <c r="D57" s="176">
        <v>0</v>
      </c>
      <c r="E57" s="176">
        <v>0</v>
      </c>
      <c r="F57" s="176">
        <v>652000</v>
      </c>
      <c r="G57" s="176">
        <v>19741.740000000002</v>
      </c>
      <c r="H57" s="176">
        <v>79930.210000000006</v>
      </c>
    </row>
    <row r="58" spans="1:8" x14ac:dyDescent="0.3">
      <c r="A58" s="173" t="s">
        <v>134</v>
      </c>
      <c r="B58" s="173" t="s">
        <v>203</v>
      </c>
      <c r="C58" s="173" t="s">
        <v>204</v>
      </c>
      <c r="D58" s="176">
        <v>0</v>
      </c>
      <c r="E58" s="176">
        <v>0</v>
      </c>
      <c r="F58" s="176">
        <v>90000</v>
      </c>
      <c r="G58" s="176">
        <v>2913.09</v>
      </c>
      <c r="H58" s="176">
        <v>90000</v>
      </c>
    </row>
    <row r="59" spans="1:8" x14ac:dyDescent="0.3">
      <c r="A59" s="173" t="s">
        <v>205</v>
      </c>
      <c r="B59" s="173" t="s">
        <v>206</v>
      </c>
      <c r="C59" s="173" t="s">
        <v>207</v>
      </c>
      <c r="D59" s="176">
        <v>0</v>
      </c>
      <c r="E59" s="176">
        <v>0</v>
      </c>
      <c r="F59" s="176">
        <v>0</v>
      </c>
      <c r="G59" s="176">
        <v>-48707.86</v>
      </c>
      <c r="H59" s="176">
        <v>0</v>
      </c>
    </row>
    <row r="60" spans="1:8" x14ac:dyDescent="0.3">
      <c r="A60" s="173" t="s">
        <v>205</v>
      </c>
      <c r="B60" s="173" t="s">
        <v>208</v>
      </c>
      <c r="C60" s="173" t="s">
        <v>209</v>
      </c>
      <c r="D60" s="176">
        <v>0</v>
      </c>
      <c r="E60" s="176">
        <v>86271.039999999994</v>
      </c>
      <c r="F60" s="176">
        <v>0</v>
      </c>
      <c r="G60" s="176">
        <v>70862.95</v>
      </c>
      <c r="H60" s="176">
        <v>0</v>
      </c>
    </row>
    <row r="61" spans="1:8" x14ac:dyDescent="0.3">
      <c r="A61" s="173" t="s">
        <v>205</v>
      </c>
      <c r="B61" s="173" t="s">
        <v>210</v>
      </c>
      <c r="C61" s="173" t="s">
        <v>211</v>
      </c>
      <c r="D61" s="176">
        <v>0</v>
      </c>
      <c r="E61" s="176">
        <v>0</v>
      </c>
      <c r="F61" s="176">
        <v>0</v>
      </c>
      <c r="G61" s="176">
        <v>0</v>
      </c>
      <c r="H61" s="176">
        <v>0</v>
      </c>
    </row>
    <row r="62" spans="1:8" x14ac:dyDescent="0.3">
      <c r="A62" s="173" t="s">
        <v>212</v>
      </c>
      <c r="B62" s="173" t="s">
        <v>213</v>
      </c>
      <c r="C62" s="173" t="s">
        <v>214</v>
      </c>
      <c r="D62" s="176">
        <v>6376149.1500000004</v>
      </c>
      <c r="E62" s="176">
        <v>735019.64</v>
      </c>
      <c r="F62" s="176">
        <v>6376149.1500000004</v>
      </c>
      <c r="G62" s="176">
        <v>750659.33</v>
      </c>
      <c r="H62" s="176">
        <v>0</v>
      </c>
    </row>
    <row r="63" spans="1:8" x14ac:dyDescent="0.3">
      <c r="A63" s="173" t="s">
        <v>212</v>
      </c>
      <c r="B63" s="173" t="s">
        <v>215</v>
      </c>
      <c r="C63" s="173" t="s">
        <v>216</v>
      </c>
      <c r="D63" s="176">
        <v>513165.38</v>
      </c>
      <c r="E63" s="176">
        <v>-102986.43</v>
      </c>
      <c r="F63" s="176">
        <v>513165.38</v>
      </c>
      <c r="G63" s="176">
        <v>-98986.43</v>
      </c>
      <c r="H63" s="176">
        <v>0</v>
      </c>
    </row>
    <row r="64" spans="1:8" x14ac:dyDescent="0.3">
      <c r="A64" s="173" t="s">
        <v>212</v>
      </c>
      <c r="B64" s="173" t="s">
        <v>217</v>
      </c>
      <c r="C64" s="173" t="s">
        <v>218</v>
      </c>
      <c r="D64" s="176">
        <v>1019201.4</v>
      </c>
      <c r="E64" s="176">
        <v>67346.44</v>
      </c>
      <c r="F64" s="176">
        <v>1416614.63</v>
      </c>
      <c r="G64" s="176">
        <v>67699.62</v>
      </c>
      <c r="H64" s="176">
        <v>0</v>
      </c>
    </row>
    <row r="65" spans="1:8" x14ac:dyDescent="0.3">
      <c r="A65" s="173" t="s">
        <v>212</v>
      </c>
      <c r="B65" s="173" t="s">
        <v>219</v>
      </c>
      <c r="C65" s="173" t="s">
        <v>220</v>
      </c>
      <c r="D65" s="176">
        <v>1216013.92</v>
      </c>
      <c r="E65" s="176">
        <v>-45595.79</v>
      </c>
      <c r="F65" s="176">
        <v>1216013.92</v>
      </c>
      <c r="G65" s="176">
        <v>-31595.79</v>
      </c>
      <c r="H65" s="176">
        <v>0</v>
      </c>
    </row>
    <row r="66" spans="1:8" x14ac:dyDescent="0.3">
      <c r="A66" s="173" t="s">
        <v>212</v>
      </c>
      <c r="B66" s="173" t="s">
        <v>221</v>
      </c>
      <c r="C66" s="173" t="s">
        <v>222</v>
      </c>
      <c r="D66" s="176">
        <v>0</v>
      </c>
      <c r="E66" s="176">
        <v>0</v>
      </c>
      <c r="F66" s="176">
        <v>0</v>
      </c>
      <c r="G66" s="176">
        <v>-356610.13</v>
      </c>
      <c r="H66" s="176">
        <v>0</v>
      </c>
    </row>
    <row r="67" spans="1:8" x14ac:dyDescent="0.3">
      <c r="A67" s="173" t="s">
        <v>212</v>
      </c>
      <c r="B67" s="173" t="s">
        <v>223</v>
      </c>
      <c r="C67" s="173" t="s">
        <v>224</v>
      </c>
      <c r="D67" s="176">
        <v>942719.37</v>
      </c>
      <c r="E67" s="176">
        <v>-175734.84</v>
      </c>
      <c r="F67" s="176">
        <v>942719.37</v>
      </c>
      <c r="G67" s="176">
        <v>-176737.6</v>
      </c>
      <c r="H67" s="176">
        <v>0</v>
      </c>
    </row>
    <row r="68" spans="1:8" x14ac:dyDescent="0.3">
      <c r="A68" s="173" t="s">
        <v>212</v>
      </c>
      <c r="B68" s="173" t="s">
        <v>225</v>
      </c>
      <c r="C68" s="173" t="s">
        <v>226</v>
      </c>
      <c r="D68" s="176">
        <v>760515.48</v>
      </c>
      <c r="E68" s="176">
        <v>113144.12</v>
      </c>
      <c r="F68" s="176">
        <v>760515.48</v>
      </c>
      <c r="G68" s="176">
        <v>112797.58</v>
      </c>
      <c r="H68" s="176">
        <v>0</v>
      </c>
    </row>
    <row r="69" spans="1:8" x14ac:dyDescent="0.3">
      <c r="A69" s="173" t="s">
        <v>212</v>
      </c>
      <c r="B69" s="173" t="s">
        <v>227</v>
      </c>
      <c r="C69" s="173" t="s">
        <v>228</v>
      </c>
      <c r="D69" s="176">
        <v>12000</v>
      </c>
      <c r="E69" s="176">
        <v>-466.8</v>
      </c>
      <c r="F69" s="176">
        <v>12000</v>
      </c>
      <c r="G69" s="176">
        <v>-466.8</v>
      </c>
      <c r="H69" s="176">
        <v>6578.94</v>
      </c>
    </row>
    <row r="70" spans="1:8" x14ac:dyDescent="0.3">
      <c r="A70" s="173" t="s">
        <v>212</v>
      </c>
      <c r="B70" s="173" t="s">
        <v>229</v>
      </c>
      <c r="C70" s="173" t="s">
        <v>230</v>
      </c>
      <c r="D70" s="176">
        <v>183797.3</v>
      </c>
      <c r="E70" s="176">
        <v>6205.84</v>
      </c>
      <c r="F70" s="176">
        <v>183797.3</v>
      </c>
      <c r="G70" s="176">
        <v>6205.84</v>
      </c>
      <c r="H70" s="176">
        <v>0</v>
      </c>
    </row>
    <row r="71" spans="1:8" x14ac:dyDescent="0.3">
      <c r="A71" s="173" t="s">
        <v>212</v>
      </c>
      <c r="B71" s="173" t="s">
        <v>231</v>
      </c>
      <c r="C71" s="173" t="s">
        <v>232</v>
      </c>
      <c r="D71" s="176">
        <v>290522.96000000002</v>
      </c>
      <c r="E71" s="176">
        <v>9128.0300000000007</v>
      </c>
      <c r="F71" s="176">
        <v>284505.12</v>
      </c>
      <c r="G71" s="176">
        <v>3936.44</v>
      </c>
      <c r="H71" s="176">
        <v>0</v>
      </c>
    </row>
    <row r="72" spans="1:8" x14ac:dyDescent="0.3">
      <c r="A72" s="173" t="s">
        <v>212</v>
      </c>
      <c r="B72" s="173" t="s">
        <v>233</v>
      </c>
      <c r="C72" s="173" t="s">
        <v>234</v>
      </c>
      <c r="D72" s="176">
        <v>106000</v>
      </c>
      <c r="E72" s="176">
        <v>9964</v>
      </c>
      <c r="F72" s="176">
        <v>106000</v>
      </c>
      <c r="G72" s="176">
        <v>9918.7000000000007</v>
      </c>
      <c r="H72" s="176">
        <v>61410.87</v>
      </c>
    </row>
    <row r="73" spans="1:8" x14ac:dyDescent="0.3">
      <c r="A73" s="173" t="s">
        <v>212</v>
      </c>
      <c r="B73" s="173" t="s">
        <v>235</v>
      </c>
      <c r="C73" s="173" t="s">
        <v>236</v>
      </c>
      <c r="D73" s="176">
        <v>-1821.49</v>
      </c>
      <c r="E73" s="176">
        <v>-743.81</v>
      </c>
      <c r="F73" s="176">
        <v>-1821.49</v>
      </c>
      <c r="G73" s="176">
        <v>-6672.5</v>
      </c>
      <c r="H73" s="176">
        <v>0</v>
      </c>
    </row>
    <row r="74" spans="1:8" x14ac:dyDescent="0.3">
      <c r="A74" s="173" t="s">
        <v>212</v>
      </c>
      <c r="B74" s="173" t="s">
        <v>237</v>
      </c>
      <c r="C74" s="173" t="s">
        <v>238</v>
      </c>
      <c r="D74" s="176">
        <v>829805.12</v>
      </c>
      <c r="E74" s="176">
        <v>-229737.85</v>
      </c>
      <c r="F74" s="176">
        <v>829805.12</v>
      </c>
      <c r="G74" s="176">
        <v>-229737.85</v>
      </c>
      <c r="H74" s="176">
        <v>0</v>
      </c>
    </row>
    <row r="75" spans="1:8" x14ac:dyDescent="0.3">
      <c r="A75" s="173" t="s">
        <v>212</v>
      </c>
      <c r="B75" s="173" t="s">
        <v>239</v>
      </c>
      <c r="C75" s="173" t="s">
        <v>240</v>
      </c>
      <c r="D75" s="176">
        <v>316928</v>
      </c>
      <c r="E75" s="176">
        <v>25000.47</v>
      </c>
      <c r="F75" s="176">
        <v>311046.51</v>
      </c>
      <c r="G75" s="176">
        <v>26038.49</v>
      </c>
      <c r="H75" s="176">
        <v>0</v>
      </c>
    </row>
    <row r="76" spans="1:8" x14ac:dyDescent="0.3">
      <c r="A76" s="173" t="s">
        <v>212</v>
      </c>
      <c r="B76" s="173" t="s">
        <v>241</v>
      </c>
      <c r="C76" s="173" t="s">
        <v>242</v>
      </c>
      <c r="D76" s="176">
        <v>267856.78999999998</v>
      </c>
      <c r="E76" s="176">
        <v>45714.62</v>
      </c>
      <c r="F76" s="176">
        <v>267856.78999999998</v>
      </c>
      <c r="G76" s="176">
        <v>45714.62</v>
      </c>
      <c r="H76" s="176">
        <v>0</v>
      </c>
    </row>
    <row r="77" spans="1:8" x14ac:dyDescent="0.3">
      <c r="A77" s="173" t="s">
        <v>212</v>
      </c>
      <c r="B77" s="173" t="s">
        <v>243</v>
      </c>
      <c r="C77" s="173" t="s">
        <v>148</v>
      </c>
      <c r="D77" s="176">
        <v>1104000</v>
      </c>
      <c r="E77" s="176">
        <v>-112815.91</v>
      </c>
      <c r="F77" s="176">
        <v>1104000</v>
      </c>
      <c r="G77" s="176">
        <v>-112787.38</v>
      </c>
      <c r="H77" s="176">
        <v>65409.23</v>
      </c>
    </row>
    <row r="78" spans="1:8" x14ac:dyDescent="0.3">
      <c r="A78" s="173" t="s">
        <v>212</v>
      </c>
      <c r="B78" s="173" t="s">
        <v>244</v>
      </c>
      <c r="C78" s="173" t="s">
        <v>245</v>
      </c>
      <c r="D78" s="176">
        <v>203886</v>
      </c>
      <c r="E78" s="176">
        <v>-58.56</v>
      </c>
      <c r="F78" s="176">
        <v>204502.17</v>
      </c>
      <c r="G78" s="176">
        <v>477.63</v>
      </c>
      <c r="H78" s="176">
        <v>0</v>
      </c>
    </row>
    <row r="79" spans="1:8" x14ac:dyDescent="0.3">
      <c r="A79" s="173" t="s">
        <v>212</v>
      </c>
      <c r="B79" s="173" t="s">
        <v>246</v>
      </c>
      <c r="C79" s="173" t="s">
        <v>247</v>
      </c>
      <c r="D79" s="176">
        <v>213664.39</v>
      </c>
      <c r="E79" s="176">
        <v>5982.07</v>
      </c>
      <c r="F79" s="176">
        <v>213664.39</v>
      </c>
      <c r="G79" s="176">
        <v>6409.07</v>
      </c>
      <c r="H79" s="176">
        <v>0</v>
      </c>
    </row>
    <row r="80" spans="1:8" x14ac:dyDescent="0.3">
      <c r="A80" s="173" t="s">
        <v>212</v>
      </c>
      <c r="B80" s="173" t="s">
        <v>248</v>
      </c>
      <c r="C80" s="173" t="s">
        <v>249</v>
      </c>
      <c r="D80" s="176">
        <v>1346045.59</v>
      </c>
      <c r="E80" s="176">
        <v>39942.230000000003</v>
      </c>
      <c r="F80" s="176">
        <v>1346045.59</v>
      </c>
      <c r="G80" s="176">
        <v>37683.440000000002</v>
      </c>
      <c r="H80" s="176">
        <v>0</v>
      </c>
    </row>
    <row r="81" spans="1:8" x14ac:dyDescent="0.3">
      <c r="A81" s="173" t="s">
        <v>212</v>
      </c>
      <c r="B81" s="173" t="s">
        <v>250</v>
      </c>
      <c r="C81" s="173" t="s">
        <v>251</v>
      </c>
      <c r="D81" s="176">
        <v>838444.61</v>
      </c>
      <c r="E81" s="176">
        <v>-83158.36</v>
      </c>
      <c r="F81" s="176">
        <v>838444.61</v>
      </c>
      <c r="G81" s="176">
        <v>-70658.36</v>
      </c>
      <c r="H81" s="176">
        <v>0</v>
      </c>
    </row>
    <row r="82" spans="1:8" x14ac:dyDescent="0.3">
      <c r="A82" s="173" t="s">
        <v>212</v>
      </c>
      <c r="B82" s="173" t="s">
        <v>252</v>
      </c>
      <c r="C82" s="173" t="s">
        <v>253</v>
      </c>
      <c r="D82" s="176">
        <v>503978.69</v>
      </c>
      <c r="E82" s="176">
        <v>22.16</v>
      </c>
      <c r="F82" s="176">
        <v>544538.55000000005</v>
      </c>
      <c r="G82" s="176">
        <v>13817.4</v>
      </c>
      <c r="H82" s="176">
        <v>0</v>
      </c>
    </row>
    <row r="83" spans="1:8" x14ac:dyDescent="0.3">
      <c r="A83" s="173" t="s">
        <v>212</v>
      </c>
      <c r="B83" s="173" t="s">
        <v>254</v>
      </c>
      <c r="C83" s="173" t="s">
        <v>255</v>
      </c>
      <c r="D83" s="176">
        <v>704957.61</v>
      </c>
      <c r="E83" s="176">
        <v>21155.51</v>
      </c>
      <c r="F83" s="176">
        <v>704957.61</v>
      </c>
      <c r="G83" s="176">
        <v>25155.51</v>
      </c>
      <c r="H83" s="176">
        <v>0</v>
      </c>
    </row>
    <row r="84" spans="1:8" x14ac:dyDescent="0.3">
      <c r="A84" s="173" t="s">
        <v>212</v>
      </c>
      <c r="B84" s="173" t="s">
        <v>256</v>
      </c>
      <c r="C84" s="173" t="s">
        <v>257</v>
      </c>
      <c r="D84" s="176">
        <v>1374941.07</v>
      </c>
      <c r="E84" s="176">
        <v>50420.14</v>
      </c>
      <c r="F84" s="176">
        <v>1374941.07</v>
      </c>
      <c r="G84" s="176">
        <v>77920.14</v>
      </c>
      <c r="H84" s="176">
        <v>0</v>
      </c>
    </row>
    <row r="85" spans="1:8" x14ac:dyDescent="0.3">
      <c r="A85" s="173" t="s">
        <v>212</v>
      </c>
      <c r="B85" s="173" t="s">
        <v>258</v>
      </c>
      <c r="C85" s="173" t="s">
        <v>259</v>
      </c>
      <c r="D85" s="176">
        <v>2600000</v>
      </c>
      <c r="E85" s="176">
        <v>297986.42</v>
      </c>
      <c r="F85" s="176">
        <v>2600000</v>
      </c>
      <c r="G85" s="176">
        <v>230895.98</v>
      </c>
      <c r="H85" s="176">
        <v>0</v>
      </c>
    </row>
    <row r="86" spans="1:8" x14ac:dyDescent="0.3">
      <c r="A86" s="173" t="s">
        <v>212</v>
      </c>
      <c r="B86" s="173" t="s">
        <v>260</v>
      </c>
      <c r="C86" s="173" t="s">
        <v>261</v>
      </c>
      <c r="D86" s="176">
        <v>194099.62</v>
      </c>
      <c r="E86" s="176">
        <v>-28036.01</v>
      </c>
      <c r="F86" s="176">
        <v>194099.62</v>
      </c>
      <c r="G86" s="176">
        <v>-16836.009999999998</v>
      </c>
      <c r="H86" s="176">
        <v>0</v>
      </c>
    </row>
    <row r="87" spans="1:8" x14ac:dyDescent="0.3">
      <c r="A87" s="173" t="s">
        <v>212</v>
      </c>
      <c r="B87" s="173" t="s">
        <v>262</v>
      </c>
      <c r="C87" s="173" t="s">
        <v>263</v>
      </c>
      <c r="D87" s="176">
        <v>116343</v>
      </c>
      <c r="E87" s="176">
        <v>38.799999999999997</v>
      </c>
      <c r="F87" s="176">
        <v>235055</v>
      </c>
      <c r="G87" s="176">
        <v>-16323.01</v>
      </c>
      <c r="H87" s="176">
        <v>23831.81</v>
      </c>
    </row>
    <row r="88" spans="1:8" x14ac:dyDescent="0.3">
      <c r="A88" s="173" t="s">
        <v>212</v>
      </c>
      <c r="B88" s="173" t="s">
        <v>264</v>
      </c>
      <c r="C88" s="173" t="s">
        <v>265</v>
      </c>
      <c r="D88" s="176">
        <v>494000</v>
      </c>
      <c r="E88" s="176">
        <v>20000</v>
      </c>
      <c r="F88" s="176">
        <v>933486</v>
      </c>
      <c r="G88" s="176">
        <v>33948.36</v>
      </c>
      <c r="H88" s="176">
        <v>103433.83</v>
      </c>
    </row>
    <row r="89" spans="1:8" x14ac:dyDescent="0.3">
      <c r="A89" s="173" t="s">
        <v>212</v>
      </c>
      <c r="B89" s="173" t="s">
        <v>266</v>
      </c>
      <c r="C89" s="173" t="s">
        <v>267</v>
      </c>
      <c r="D89" s="176">
        <v>265112.14</v>
      </c>
      <c r="E89" s="176">
        <v>2930.28</v>
      </c>
      <c r="F89" s="176">
        <v>265112.14</v>
      </c>
      <c r="G89" s="176">
        <v>2930.66</v>
      </c>
      <c r="H89" s="176">
        <v>0</v>
      </c>
    </row>
    <row r="90" spans="1:8" x14ac:dyDescent="0.3">
      <c r="A90" s="173" t="s">
        <v>212</v>
      </c>
      <c r="B90" s="173" t="s">
        <v>268</v>
      </c>
      <c r="C90" s="173" t="s">
        <v>269</v>
      </c>
      <c r="D90" s="176">
        <v>266008.51</v>
      </c>
      <c r="E90" s="176">
        <v>7025.74</v>
      </c>
      <c r="F90" s="176">
        <v>266008.51</v>
      </c>
      <c r="G90" s="176">
        <v>7035.79</v>
      </c>
      <c r="H90" s="176">
        <v>0</v>
      </c>
    </row>
    <row r="91" spans="1:8" x14ac:dyDescent="0.3">
      <c r="A91" s="173" t="s">
        <v>212</v>
      </c>
      <c r="B91" s="173" t="s">
        <v>270</v>
      </c>
      <c r="C91" s="173" t="s">
        <v>271</v>
      </c>
      <c r="D91" s="176">
        <v>1856450.3500000003</v>
      </c>
      <c r="E91" s="176">
        <v>23.25</v>
      </c>
      <c r="F91" s="176">
        <v>1860327.76</v>
      </c>
      <c r="G91" s="176">
        <v>-0.23</v>
      </c>
      <c r="H91" s="176">
        <v>0</v>
      </c>
    </row>
    <row r="92" spans="1:8" x14ac:dyDescent="0.3">
      <c r="A92" s="173" t="s">
        <v>212</v>
      </c>
      <c r="B92" s="173" t="s">
        <v>272</v>
      </c>
      <c r="C92" s="173" t="s">
        <v>273</v>
      </c>
      <c r="D92" s="176">
        <v>588957.02</v>
      </c>
      <c r="E92" s="176">
        <v>8037.55</v>
      </c>
      <c r="F92" s="176">
        <v>588957.02</v>
      </c>
      <c r="G92" s="176">
        <v>12996.02</v>
      </c>
      <c r="H92" s="176">
        <v>0</v>
      </c>
    </row>
    <row r="93" spans="1:8" x14ac:dyDescent="0.3">
      <c r="A93" s="173" t="s">
        <v>212</v>
      </c>
      <c r="B93" s="173" t="s">
        <v>274</v>
      </c>
      <c r="C93" s="173" t="s">
        <v>275</v>
      </c>
      <c r="D93" s="176">
        <v>954000</v>
      </c>
      <c r="E93" s="176">
        <v>-49739.37</v>
      </c>
      <c r="F93" s="176">
        <v>974865.45</v>
      </c>
      <c r="G93" s="176">
        <v>8410.6200000000008</v>
      </c>
      <c r="H93" s="176">
        <v>0</v>
      </c>
    </row>
    <row r="94" spans="1:8" x14ac:dyDescent="0.3">
      <c r="A94" s="173" t="s">
        <v>212</v>
      </c>
      <c r="B94" s="173" t="s">
        <v>276</v>
      </c>
      <c r="C94" s="173" t="s">
        <v>277</v>
      </c>
      <c r="D94" s="176">
        <v>1578752.83</v>
      </c>
      <c r="E94" s="176">
        <v>321.60000000000002</v>
      </c>
      <c r="F94" s="176">
        <v>1578752.83</v>
      </c>
      <c r="G94" s="176">
        <v>57343.5</v>
      </c>
      <c r="H94" s="176">
        <v>0</v>
      </c>
    </row>
    <row r="95" spans="1:8" x14ac:dyDescent="0.3">
      <c r="A95" s="173" t="s">
        <v>212</v>
      </c>
      <c r="B95" s="173" t="s">
        <v>278</v>
      </c>
      <c r="C95" s="173" t="s">
        <v>279</v>
      </c>
      <c r="D95" s="176">
        <v>293000</v>
      </c>
      <c r="E95" s="176">
        <v>-45008.800000000003</v>
      </c>
      <c r="F95" s="176">
        <v>300245</v>
      </c>
      <c r="G95" s="176">
        <v>-27023.439999999999</v>
      </c>
      <c r="H95" s="176">
        <v>34322.93</v>
      </c>
    </row>
    <row r="96" spans="1:8" x14ac:dyDescent="0.3">
      <c r="A96" s="173" t="s">
        <v>212</v>
      </c>
      <c r="B96" s="173" t="s">
        <v>280</v>
      </c>
      <c r="C96" s="173" t="s">
        <v>281</v>
      </c>
      <c r="D96" s="176">
        <v>525000</v>
      </c>
      <c r="E96" s="176">
        <v>7051.62</v>
      </c>
      <c r="F96" s="176">
        <v>523161</v>
      </c>
      <c r="G96" s="176">
        <v>6625.03</v>
      </c>
      <c r="H96" s="176">
        <v>471.45</v>
      </c>
    </row>
    <row r="97" spans="1:8" x14ac:dyDescent="0.3">
      <c r="A97" s="173" t="s">
        <v>212</v>
      </c>
      <c r="B97" s="173" t="s">
        <v>282</v>
      </c>
      <c r="C97" s="173" t="s">
        <v>283</v>
      </c>
      <c r="D97" s="176">
        <v>679071.82</v>
      </c>
      <c r="E97" s="176">
        <v>-49234.82</v>
      </c>
      <c r="F97" s="176">
        <v>755000</v>
      </c>
      <c r="G97" s="176">
        <v>-54354.73</v>
      </c>
      <c r="H97" s="176">
        <v>44781.72</v>
      </c>
    </row>
    <row r="98" spans="1:8" x14ac:dyDescent="0.3">
      <c r="A98" s="173" t="s">
        <v>212</v>
      </c>
      <c r="B98" s="173" t="s">
        <v>284</v>
      </c>
      <c r="C98" s="173" t="s">
        <v>285</v>
      </c>
      <c r="D98" s="176">
        <v>617000</v>
      </c>
      <c r="E98" s="176">
        <v>31888.89</v>
      </c>
      <c r="F98" s="176">
        <v>750369</v>
      </c>
      <c r="G98" s="176">
        <v>32545.81</v>
      </c>
      <c r="H98" s="176">
        <v>-44567.93</v>
      </c>
    </row>
    <row r="99" spans="1:8" x14ac:dyDescent="0.3">
      <c r="A99" s="173" t="s">
        <v>212</v>
      </c>
      <c r="B99" s="173" t="s">
        <v>286</v>
      </c>
      <c r="C99" s="173" t="s">
        <v>287</v>
      </c>
      <c r="D99" s="176">
        <v>235000</v>
      </c>
      <c r="E99" s="176">
        <v>4988.8500000000004</v>
      </c>
      <c r="F99" s="176">
        <v>235000</v>
      </c>
      <c r="G99" s="176">
        <v>7147.82</v>
      </c>
      <c r="H99" s="176">
        <v>8200.4699999999993</v>
      </c>
    </row>
    <row r="100" spans="1:8" x14ac:dyDescent="0.3">
      <c r="A100" s="173" t="s">
        <v>212</v>
      </c>
      <c r="B100" s="173" t="s">
        <v>288</v>
      </c>
      <c r="C100" s="173" t="s">
        <v>289</v>
      </c>
      <c r="D100" s="176">
        <v>264000</v>
      </c>
      <c r="E100" s="176">
        <v>-10009.61</v>
      </c>
      <c r="F100" s="176">
        <v>272196</v>
      </c>
      <c r="G100" s="176">
        <v>2898.28</v>
      </c>
      <c r="H100" s="176">
        <v>3541.2</v>
      </c>
    </row>
    <row r="101" spans="1:8" x14ac:dyDescent="0.3">
      <c r="A101" s="173" t="s">
        <v>212</v>
      </c>
      <c r="B101" s="173" t="s">
        <v>290</v>
      </c>
      <c r="C101" s="173" t="s">
        <v>291</v>
      </c>
      <c r="D101" s="176">
        <v>221000</v>
      </c>
      <c r="E101" s="176">
        <v>9978.16</v>
      </c>
      <c r="F101" s="176">
        <v>220728.43</v>
      </c>
      <c r="G101" s="176">
        <v>9932.01</v>
      </c>
      <c r="H101" s="176">
        <v>0</v>
      </c>
    </row>
    <row r="102" spans="1:8" x14ac:dyDescent="0.3">
      <c r="A102" s="173" t="s">
        <v>212</v>
      </c>
      <c r="B102" s="173" t="s">
        <v>292</v>
      </c>
      <c r="C102" s="173" t="s">
        <v>293</v>
      </c>
      <c r="D102" s="176">
        <v>214000</v>
      </c>
      <c r="E102" s="176">
        <v>-29023.15</v>
      </c>
      <c r="F102" s="176">
        <v>215532.95</v>
      </c>
      <c r="G102" s="176">
        <v>-25844.799999999999</v>
      </c>
      <c r="H102" s="176">
        <v>0</v>
      </c>
    </row>
    <row r="103" spans="1:8" x14ac:dyDescent="0.3">
      <c r="A103" s="173" t="s">
        <v>212</v>
      </c>
      <c r="B103" s="173" t="s">
        <v>294</v>
      </c>
      <c r="C103" s="173" t="s">
        <v>295</v>
      </c>
      <c r="D103" s="176">
        <v>160000</v>
      </c>
      <c r="E103" s="176">
        <v>7538.63</v>
      </c>
      <c r="F103" s="176">
        <v>217161.02</v>
      </c>
      <c r="G103" s="176">
        <v>10199.33</v>
      </c>
      <c r="H103" s="176">
        <v>0</v>
      </c>
    </row>
    <row r="104" spans="1:8" x14ac:dyDescent="0.3">
      <c r="A104" s="173" t="s">
        <v>212</v>
      </c>
      <c r="B104" s="173" t="s">
        <v>296</v>
      </c>
      <c r="C104" s="173" t="s">
        <v>297</v>
      </c>
      <c r="D104" s="176">
        <v>5891</v>
      </c>
      <c r="E104" s="176">
        <v>-869.01</v>
      </c>
      <c r="F104" s="176">
        <v>242000</v>
      </c>
      <c r="G104" s="176">
        <v>-33972.01</v>
      </c>
      <c r="H104" s="176">
        <v>94901.62</v>
      </c>
    </row>
    <row r="105" spans="1:8" x14ac:dyDescent="0.3">
      <c r="A105" s="173" t="s">
        <v>212</v>
      </c>
      <c r="B105" s="173" t="s">
        <v>298</v>
      </c>
      <c r="C105" s="173" t="s">
        <v>299</v>
      </c>
      <c r="D105" s="176">
        <v>177000</v>
      </c>
      <c r="E105" s="176">
        <v>8.35</v>
      </c>
      <c r="F105" s="176">
        <v>354000</v>
      </c>
      <c r="G105" s="176">
        <v>-0.15</v>
      </c>
      <c r="H105" s="176">
        <v>420.45</v>
      </c>
    </row>
    <row r="106" spans="1:8" x14ac:dyDescent="0.3">
      <c r="A106" s="173" t="s">
        <v>212</v>
      </c>
      <c r="B106" s="173" t="s">
        <v>300</v>
      </c>
      <c r="C106" s="173" t="s">
        <v>301</v>
      </c>
      <c r="D106" s="176">
        <v>521000</v>
      </c>
      <c r="E106" s="176">
        <v>15598.25</v>
      </c>
      <c r="F106" s="176">
        <v>730000</v>
      </c>
      <c r="G106" s="176">
        <v>25355.05</v>
      </c>
      <c r="H106" s="176">
        <v>13991.06</v>
      </c>
    </row>
    <row r="107" spans="1:8" x14ac:dyDescent="0.3">
      <c r="A107" s="173" t="s">
        <v>212</v>
      </c>
      <c r="B107" s="173" t="s">
        <v>302</v>
      </c>
      <c r="C107" s="173" t="s">
        <v>303</v>
      </c>
      <c r="D107" s="176">
        <v>109000</v>
      </c>
      <c r="E107" s="176">
        <v>3150.13</v>
      </c>
      <c r="F107" s="176">
        <v>128436.33</v>
      </c>
      <c r="G107" s="176">
        <v>3959.06</v>
      </c>
      <c r="H107" s="176">
        <v>2128.91</v>
      </c>
    </row>
    <row r="108" spans="1:8" x14ac:dyDescent="0.3">
      <c r="A108" s="173" t="s">
        <v>212</v>
      </c>
      <c r="B108" s="173" t="s">
        <v>304</v>
      </c>
      <c r="C108" s="173" t="s">
        <v>305</v>
      </c>
      <c r="D108" s="176">
        <v>52000</v>
      </c>
      <c r="E108" s="176">
        <v>1611.55</v>
      </c>
      <c r="F108" s="176">
        <v>232046.53</v>
      </c>
      <c r="G108" s="176">
        <v>-3435.9</v>
      </c>
      <c r="H108" s="176">
        <v>-1907.26</v>
      </c>
    </row>
    <row r="109" spans="1:8" x14ac:dyDescent="0.3">
      <c r="A109" s="173" t="s">
        <v>212</v>
      </c>
      <c r="B109" s="173" t="s">
        <v>306</v>
      </c>
      <c r="C109" s="173" t="s">
        <v>307</v>
      </c>
      <c r="D109" s="176">
        <v>95000</v>
      </c>
      <c r="E109" s="176">
        <v>2877.08</v>
      </c>
      <c r="F109" s="176">
        <v>155718.81</v>
      </c>
      <c r="G109" s="176">
        <v>4682.8900000000003</v>
      </c>
      <c r="H109" s="176">
        <v>6035.61</v>
      </c>
    </row>
    <row r="110" spans="1:8" x14ac:dyDescent="0.3">
      <c r="A110" s="173" t="s">
        <v>212</v>
      </c>
      <c r="B110" s="173" t="s">
        <v>308</v>
      </c>
      <c r="C110" s="173" t="s">
        <v>309</v>
      </c>
      <c r="D110" s="176">
        <v>0</v>
      </c>
      <c r="E110" s="176">
        <v>0</v>
      </c>
      <c r="F110" s="176">
        <v>300000</v>
      </c>
      <c r="G110" s="176">
        <v>1.65</v>
      </c>
      <c r="H110" s="176">
        <v>46614.16</v>
      </c>
    </row>
    <row r="111" spans="1:8" x14ac:dyDescent="0.3">
      <c r="A111" s="173" t="s">
        <v>212</v>
      </c>
      <c r="B111" s="173" t="s">
        <v>310</v>
      </c>
      <c r="C111" s="173" t="s">
        <v>311</v>
      </c>
      <c r="D111" s="176">
        <v>0</v>
      </c>
      <c r="E111" s="176">
        <v>0</v>
      </c>
      <c r="F111" s="176">
        <v>423000</v>
      </c>
      <c r="G111" s="176">
        <v>-102508.04</v>
      </c>
      <c r="H111" s="176">
        <v>107901.5</v>
      </c>
    </row>
    <row r="112" spans="1:8" x14ac:dyDescent="0.3">
      <c r="A112" s="173" t="s">
        <v>212</v>
      </c>
      <c r="B112" s="173" t="s">
        <v>312</v>
      </c>
      <c r="C112" s="173" t="s">
        <v>313</v>
      </c>
      <c r="D112" s="176">
        <v>0</v>
      </c>
      <c r="E112" s="176">
        <v>0</v>
      </c>
      <c r="F112" s="176">
        <v>1091640.49</v>
      </c>
      <c r="G112" s="176">
        <v>-47835.49</v>
      </c>
      <c r="H112" s="176">
        <v>1409.26</v>
      </c>
    </row>
    <row r="113" spans="1:8" x14ac:dyDescent="0.3">
      <c r="A113" s="173" t="s">
        <v>212</v>
      </c>
      <c r="B113" s="173" t="s">
        <v>314</v>
      </c>
      <c r="C113" s="173" t="s">
        <v>315</v>
      </c>
      <c r="D113" s="176">
        <v>0</v>
      </c>
      <c r="E113" s="176">
        <v>0</v>
      </c>
      <c r="F113" s="176">
        <v>211770.97</v>
      </c>
      <c r="G113" s="176">
        <v>-17330.919999999998</v>
      </c>
      <c r="H113" s="176">
        <v>12074.39</v>
      </c>
    </row>
    <row r="114" spans="1:8" x14ac:dyDescent="0.3">
      <c r="A114" s="173" t="s">
        <v>212</v>
      </c>
      <c r="B114" s="173" t="s">
        <v>316</v>
      </c>
      <c r="C114" s="173" t="s">
        <v>317</v>
      </c>
      <c r="D114" s="176">
        <v>0</v>
      </c>
      <c r="E114" s="176">
        <v>0</v>
      </c>
      <c r="F114" s="176">
        <v>517837.08</v>
      </c>
      <c r="G114" s="176">
        <v>-87999.35</v>
      </c>
      <c r="H114" s="176">
        <v>0</v>
      </c>
    </row>
    <row r="115" spans="1:8" x14ac:dyDescent="0.3">
      <c r="A115" s="173" t="s">
        <v>212</v>
      </c>
      <c r="B115" s="173" t="s">
        <v>318</v>
      </c>
      <c r="C115" s="173" t="s">
        <v>319</v>
      </c>
      <c r="D115" s="176">
        <v>0</v>
      </c>
      <c r="E115" s="176">
        <v>0</v>
      </c>
      <c r="F115" s="176">
        <v>843000</v>
      </c>
      <c r="G115" s="176">
        <v>25233.59</v>
      </c>
      <c r="H115" s="176">
        <v>38207.4</v>
      </c>
    </row>
    <row r="116" spans="1:8" x14ac:dyDescent="0.3">
      <c r="A116" s="173" t="s">
        <v>212</v>
      </c>
      <c r="B116" s="173" t="s">
        <v>320</v>
      </c>
      <c r="C116" s="173" t="s">
        <v>321</v>
      </c>
      <c r="D116" s="176">
        <v>0</v>
      </c>
      <c r="E116" s="176">
        <v>0</v>
      </c>
      <c r="F116" s="176">
        <v>285000</v>
      </c>
      <c r="G116" s="176">
        <v>4664.55</v>
      </c>
      <c r="H116" s="176">
        <v>248480.75</v>
      </c>
    </row>
    <row r="117" spans="1:8" x14ac:dyDescent="0.3">
      <c r="A117" s="173" t="s">
        <v>212</v>
      </c>
      <c r="B117" s="173" t="s">
        <v>322</v>
      </c>
      <c r="C117" s="173" t="s">
        <v>323</v>
      </c>
      <c r="D117" s="176">
        <v>0</v>
      </c>
      <c r="E117" s="176">
        <v>0</v>
      </c>
      <c r="F117" s="176">
        <v>350000</v>
      </c>
      <c r="G117" s="176">
        <v>-72117.17</v>
      </c>
      <c r="H117" s="176">
        <v>212653.39</v>
      </c>
    </row>
    <row r="118" spans="1:8" x14ac:dyDescent="0.3">
      <c r="A118" s="173" t="s">
        <v>212</v>
      </c>
      <c r="B118" s="173" t="s">
        <v>324</v>
      </c>
      <c r="C118" s="173" t="s">
        <v>325</v>
      </c>
      <c r="D118" s="176">
        <v>0</v>
      </c>
      <c r="E118" s="176">
        <v>0</v>
      </c>
      <c r="F118" s="176">
        <v>104627.56</v>
      </c>
      <c r="G118" s="176">
        <v>2808.16</v>
      </c>
      <c r="H118" s="176">
        <v>5110.5600000000004</v>
      </c>
    </row>
    <row r="119" spans="1:8" x14ac:dyDescent="0.3">
      <c r="A119" s="173" t="s">
        <v>212</v>
      </c>
      <c r="B119" s="173" t="s">
        <v>326</v>
      </c>
      <c r="C119" s="173" t="s">
        <v>327</v>
      </c>
      <c r="D119" s="176">
        <v>0</v>
      </c>
      <c r="E119" s="176">
        <v>0</v>
      </c>
      <c r="F119" s="176">
        <v>0</v>
      </c>
      <c r="G119" s="176">
        <v>0</v>
      </c>
      <c r="H119" s="176">
        <v>0</v>
      </c>
    </row>
    <row r="120" spans="1:8" x14ac:dyDescent="0.3">
      <c r="A120" s="173" t="s">
        <v>212</v>
      </c>
      <c r="B120" s="173" t="s">
        <v>328</v>
      </c>
      <c r="C120" s="173" t="s">
        <v>329</v>
      </c>
      <c r="D120" s="176">
        <v>0</v>
      </c>
      <c r="E120" s="176">
        <v>0</v>
      </c>
      <c r="F120" s="176">
        <v>178779.72</v>
      </c>
      <c r="G120" s="176">
        <v>-14540.22</v>
      </c>
      <c r="H120" s="176">
        <v>0</v>
      </c>
    </row>
    <row r="121" spans="1:8" x14ac:dyDescent="0.3">
      <c r="A121" s="173" t="s">
        <v>212</v>
      </c>
      <c r="B121" s="173" t="s">
        <v>330</v>
      </c>
      <c r="C121" s="173" t="s">
        <v>331</v>
      </c>
      <c r="D121" s="176">
        <v>0</v>
      </c>
      <c r="E121" s="176">
        <v>0</v>
      </c>
      <c r="F121" s="176">
        <v>100000</v>
      </c>
      <c r="G121" s="176">
        <v>2697.56</v>
      </c>
      <c r="H121" s="176">
        <v>44552.21</v>
      </c>
    </row>
    <row r="122" spans="1:8" x14ac:dyDescent="0.3">
      <c r="A122" s="173" t="s">
        <v>212</v>
      </c>
      <c r="B122" s="173" t="s">
        <v>332</v>
      </c>
      <c r="C122" s="173" t="s">
        <v>333</v>
      </c>
      <c r="D122" s="176">
        <v>0</v>
      </c>
      <c r="E122" s="176">
        <v>0</v>
      </c>
      <c r="F122" s="176">
        <v>65249</v>
      </c>
      <c r="G122" s="176">
        <v>141.06</v>
      </c>
      <c r="H122" s="176">
        <v>35349.53</v>
      </c>
    </row>
    <row r="123" spans="1:8" x14ac:dyDescent="0.3">
      <c r="A123" s="173" t="s">
        <v>212</v>
      </c>
      <c r="B123" s="173" t="s">
        <v>334</v>
      </c>
      <c r="C123" s="173" t="s">
        <v>335</v>
      </c>
      <c r="D123" s="176">
        <v>0</v>
      </c>
      <c r="E123" s="176">
        <v>0</v>
      </c>
      <c r="F123" s="176">
        <v>113825.76</v>
      </c>
      <c r="G123" s="176">
        <v>1829.93</v>
      </c>
      <c r="H123" s="176">
        <v>54301.26</v>
      </c>
    </row>
    <row r="124" spans="1:8" x14ac:dyDescent="0.3">
      <c r="A124" s="173" t="s">
        <v>212</v>
      </c>
      <c r="B124" s="173" t="s">
        <v>336</v>
      </c>
      <c r="C124" s="173" t="s">
        <v>337</v>
      </c>
      <c r="D124" s="176">
        <v>0</v>
      </c>
      <c r="E124" s="176">
        <v>0</v>
      </c>
      <c r="F124" s="176">
        <v>158000</v>
      </c>
      <c r="G124" s="176">
        <v>4740</v>
      </c>
      <c r="H124" s="176">
        <v>158000</v>
      </c>
    </row>
    <row r="125" spans="1:8" x14ac:dyDescent="0.3">
      <c r="A125" s="173" t="s">
        <v>212</v>
      </c>
      <c r="B125" s="173" t="s">
        <v>338</v>
      </c>
      <c r="C125" s="173" t="s">
        <v>339</v>
      </c>
      <c r="D125" s="176">
        <v>0</v>
      </c>
      <c r="E125" s="176">
        <v>0</v>
      </c>
      <c r="F125" s="176">
        <v>135116.93</v>
      </c>
      <c r="G125" s="176">
        <v>3638.36</v>
      </c>
      <c r="H125" s="176">
        <v>73466.8</v>
      </c>
    </row>
    <row r="126" spans="1:8" x14ac:dyDescent="0.3">
      <c r="A126" s="173" t="s">
        <v>212</v>
      </c>
      <c r="B126" s="173" t="s">
        <v>340</v>
      </c>
      <c r="C126" s="173" t="s">
        <v>341</v>
      </c>
      <c r="D126" s="176">
        <v>0</v>
      </c>
      <c r="E126" s="176">
        <v>0</v>
      </c>
      <c r="F126" s="176">
        <v>0</v>
      </c>
      <c r="G126" s="176">
        <v>0</v>
      </c>
      <c r="H126" s="176">
        <v>0</v>
      </c>
    </row>
    <row r="127" spans="1:8" x14ac:dyDescent="0.3">
      <c r="A127" s="173" t="s">
        <v>342</v>
      </c>
      <c r="B127" s="173" t="s">
        <v>343</v>
      </c>
      <c r="C127" s="173" t="s">
        <v>344</v>
      </c>
      <c r="D127" s="176">
        <v>308183.8</v>
      </c>
      <c r="E127" s="176">
        <v>32489.14</v>
      </c>
      <c r="F127" s="176">
        <v>434332</v>
      </c>
      <c r="G127" s="176">
        <v>52026.47</v>
      </c>
      <c r="H127" s="176">
        <v>111226.2</v>
      </c>
    </row>
    <row r="128" spans="1:8" x14ac:dyDescent="0.3">
      <c r="A128" s="173" t="s">
        <v>342</v>
      </c>
      <c r="B128" s="173" t="s">
        <v>345</v>
      </c>
      <c r="C128" s="173" t="s">
        <v>346</v>
      </c>
      <c r="D128" s="176">
        <v>1299429.3400000001</v>
      </c>
      <c r="E128" s="176">
        <v>49848.62</v>
      </c>
      <c r="F128" s="176">
        <v>1299355.47</v>
      </c>
      <c r="G128" s="176">
        <v>49045.83</v>
      </c>
      <c r="H128" s="176">
        <v>0</v>
      </c>
    </row>
    <row r="129" spans="1:8" x14ac:dyDescent="0.3">
      <c r="A129" s="173" t="s">
        <v>342</v>
      </c>
      <c r="B129" s="173" t="s">
        <v>347</v>
      </c>
      <c r="C129" s="173" t="s">
        <v>348</v>
      </c>
      <c r="D129" s="176">
        <v>773015.3</v>
      </c>
      <c r="E129" s="176">
        <v>41354.720000000001</v>
      </c>
      <c r="F129" s="176">
        <v>773015.3</v>
      </c>
      <c r="G129" s="176">
        <v>41354.720000000001</v>
      </c>
      <c r="H129" s="176">
        <v>0</v>
      </c>
    </row>
    <row r="130" spans="1:8" x14ac:dyDescent="0.3">
      <c r="A130" s="173" t="s">
        <v>342</v>
      </c>
      <c r="B130" s="173" t="s">
        <v>349</v>
      </c>
      <c r="C130" s="173" t="s">
        <v>350</v>
      </c>
      <c r="D130" s="176">
        <v>396000</v>
      </c>
      <c r="E130" s="176">
        <v>33902.22</v>
      </c>
      <c r="F130" s="176">
        <v>460000</v>
      </c>
      <c r="G130" s="176">
        <v>37435.22</v>
      </c>
      <c r="H130" s="176">
        <v>54154.44</v>
      </c>
    </row>
    <row r="131" spans="1:8" x14ac:dyDescent="0.3">
      <c r="A131" s="173" t="s">
        <v>342</v>
      </c>
      <c r="B131" s="173" t="s">
        <v>351</v>
      </c>
      <c r="C131" s="173" t="s">
        <v>352</v>
      </c>
      <c r="D131" s="176">
        <v>853840.72</v>
      </c>
      <c r="E131" s="176">
        <v>-170456.59</v>
      </c>
      <c r="F131" s="176">
        <v>853840.72</v>
      </c>
      <c r="G131" s="176">
        <v>-168468.59</v>
      </c>
      <c r="H131" s="176">
        <v>0</v>
      </c>
    </row>
    <row r="132" spans="1:8" x14ac:dyDescent="0.3">
      <c r="A132" s="173" t="s">
        <v>342</v>
      </c>
      <c r="B132" s="173" t="s">
        <v>353</v>
      </c>
      <c r="C132" s="173" t="s">
        <v>354</v>
      </c>
      <c r="D132" s="176">
        <v>90606.03</v>
      </c>
      <c r="E132" s="176">
        <v>-15749.81</v>
      </c>
      <c r="F132" s="176">
        <v>90606.03</v>
      </c>
      <c r="G132" s="176">
        <v>-16032.26</v>
      </c>
      <c r="H132" s="176">
        <v>0</v>
      </c>
    </row>
    <row r="133" spans="1:8" x14ac:dyDescent="0.3">
      <c r="A133" s="173" t="s">
        <v>342</v>
      </c>
      <c r="B133" s="173" t="s">
        <v>355</v>
      </c>
      <c r="C133" s="173" t="s">
        <v>356</v>
      </c>
      <c r="D133" s="176">
        <v>30429.42</v>
      </c>
      <c r="E133" s="176">
        <v>-5324.86</v>
      </c>
      <c r="F133" s="176">
        <v>30429.42</v>
      </c>
      <c r="G133" s="176">
        <v>-5324.86</v>
      </c>
      <c r="H133" s="176">
        <v>0</v>
      </c>
    </row>
    <row r="134" spans="1:8" x14ac:dyDescent="0.3">
      <c r="A134" s="173" t="s">
        <v>342</v>
      </c>
      <c r="B134" s="173" t="s">
        <v>357</v>
      </c>
      <c r="C134" s="173" t="s">
        <v>358</v>
      </c>
      <c r="D134" s="176">
        <v>424060.13</v>
      </c>
      <c r="E134" s="176">
        <v>-33145.49</v>
      </c>
      <c r="F134" s="176">
        <v>424060.13</v>
      </c>
      <c r="G134" s="176">
        <v>-32985.74</v>
      </c>
      <c r="H134" s="176">
        <v>0</v>
      </c>
    </row>
    <row r="135" spans="1:8" x14ac:dyDescent="0.3">
      <c r="A135" s="173" t="s">
        <v>342</v>
      </c>
      <c r="B135" s="173" t="s">
        <v>359</v>
      </c>
      <c r="C135" s="173" t="s">
        <v>360</v>
      </c>
      <c r="D135" s="176">
        <v>427574.3</v>
      </c>
      <c r="E135" s="176">
        <v>-68440.86</v>
      </c>
      <c r="F135" s="176">
        <v>728176.3</v>
      </c>
      <c r="G135" s="176">
        <v>4604.74</v>
      </c>
      <c r="H135" s="176">
        <v>8246.41</v>
      </c>
    </row>
    <row r="136" spans="1:8" x14ac:dyDescent="0.3">
      <c r="A136" s="173" t="s">
        <v>342</v>
      </c>
      <c r="B136" s="173" t="s">
        <v>361</v>
      </c>
      <c r="C136" s="173" t="s">
        <v>362</v>
      </c>
      <c r="D136" s="176">
        <v>533299.01</v>
      </c>
      <c r="E136" s="176">
        <v>-73435.3</v>
      </c>
      <c r="F136" s="176">
        <v>560165</v>
      </c>
      <c r="G136" s="176">
        <v>-86861.14</v>
      </c>
      <c r="H136" s="176">
        <v>26865.99</v>
      </c>
    </row>
    <row r="137" spans="1:8" x14ac:dyDescent="0.3">
      <c r="A137" s="173" t="s">
        <v>342</v>
      </c>
      <c r="B137" s="173" t="s">
        <v>363</v>
      </c>
      <c r="C137" s="173" t="s">
        <v>364</v>
      </c>
      <c r="D137" s="176">
        <v>359000</v>
      </c>
      <c r="E137" s="176">
        <v>-16971.71</v>
      </c>
      <c r="F137" s="176">
        <v>378362</v>
      </c>
      <c r="G137" s="176">
        <v>-15172.39</v>
      </c>
      <c r="H137" s="176">
        <v>1224.05</v>
      </c>
    </row>
    <row r="138" spans="1:8" x14ac:dyDescent="0.3">
      <c r="A138" s="173" t="s">
        <v>342</v>
      </c>
      <c r="B138" s="173" t="s">
        <v>365</v>
      </c>
      <c r="C138" s="173" t="s">
        <v>366</v>
      </c>
      <c r="D138" s="176">
        <v>84584.6</v>
      </c>
      <c r="E138" s="176">
        <v>5095.71</v>
      </c>
      <c r="F138" s="176">
        <v>165000</v>
      </c>
      <c r="G138" s="176">
        <v>8186.95</v>
      </c>
      <c r="H138" s="176">
        <v>68485.2</v>
      </c>
    </row>
    <row r="139" spans="1:8" x14ac:dyDescent="0.3">
      <c r="A139" s="173" t="s">
        <v>342</v>
      </c>
      <c r="B139" s="173" t="s">
        <v>367</v>
      </c>
      <c r="C139" s="173" t="s">
        <v>368</v>
      </c>
      <c r="D139" s="176">
        <v>1358000</v>
      </c>
      <c r="E139" s="176">
        <v>40400.32</v>
      </c>
      <c r="F139" s="176">
        <v>1363000</v>
      </c>
      <c r="G139" s="176">
        <v>36869.07</v>
      </c>
      <c r="H139" s="176">
        <v>94611.32</v>
      </c>
    </row>
    <row r="140" spans="1:8" x14ac:dyDescent="0.3">
      <c r="A140" s="173" t="s">
        <v>342</v>
      </c>
      <c r="B140" s="173" t="s">
        <v>369</v>
      </c>
      <c r="C140" s="173" t="s">
        <v>370</v>
      </c>
      <c r="D140" s="176">
        <v>60191.42</v>
      </c>
      <c r="E140" s="176">
        <v>-2253.4299999999998</v>
      </c>
      <c r="F140" s="176">
        <v>60191.42</v>
      </c>
      <c r="G140" s="176">
        <v>-2667.18</v>
      </c>
      <c r="H140" s="176">
        <v>0</v>
      </c>
    </row>
    <row r="141" spans="1:8" x14ac:dyDescent="0.3">
      <c r="A141" s="173" t="s">
        <v>342</v>
      </c>
      <c r="B141" s="173" t="s">
        <v>371</v>
      </c>
      <c r="C141" s="173" t="s">
        <v>372</v>
      </c>
      <c r="D141" s="176">
        <v>410776.46</v>
      </c>
      <c r="E141" s="176">
        <v>19057.32</v>
      </c>
      <c r="F141" s="176">
        <v>658000</v>
      </c>
      <c r="G141" s="176">
        <v>21865.73</v>
      </c>
      <c r="H141" s="176">
        <v>40723.19</v>
      </c>
    </row>
    <row r="142" spans="1:8" x14ac:dyDescent="0.3">
      <c r="A142" s="173" t="s">
        <v>342</v>
      </c>
      <c r="B142" s="173" t="s">
        <v>373</v>
      </c>
      <c r="C142" s="173" t="s">
        <v>374</v>
      </c>
      <c r="D142" s="176">
        <v>0</v>
      </c>
      <c r="E142" s="176">
        <v>0</v>
      </c>
      <c r="F142" s="176">
        <v>0</v>
      </c>
      <c r="G142" s="176">
        <v>-107656.49</v>
      </c>
      <c r="H142" s="176">
        <v>0</v>
      </c>
    </row>
    <row r="143" spans="1:8" x14ac:dyDescent="0.3">
      <c r="A143" s="173" t="s">
        <v>342</v>
      </c>
      <c r="B143" s="173" t="s">
        <v>375</v>
      </c>
      <c r="C143" s="173" t="s">
        <v>376</v>
      </c>
      <c r="D143" s="176">
        <v>67720.31</v>
      </c>
      <c r="E143" s="176">
        <v>-6992</v>
      </c>
      <c r="F143" s="176">
        <v>305253</v>
      </c>
      <c r="G143" s="176">
        <v>40251.53</v>
      </c>
      <c r="H143" s="176">
        <v>206620.34</v>
      </c>
    </row>
    <row r="144" spans="1:8" x14ac:dyDescent="0.3">
      <c r="A144" s="173" t="s">
        <v>342</v>
      </c>
      <c r="B144" s="173" t="s">
        <v>377</v>
      </c>
      <c r="C144" s="173" t="s">
        <v>378</v>
      </c>
      <c r="D144" s="176">
        <v>149000</v>
      </c>
      <c r="E144" s="176">
        <v>1086.92</v>
      </c>
      <c r="F144" s="176">
        <v>197599.7</v>
      </c>
      <c r="G144" s="176">
        <v>21976.49</v>
      </c>
      <c r="H144" s="176">
        <v>0</v>
      </c>
    </row>
    <row r="145" spans="1:8" x14ac:dyDescent="0.3">
      <c r="A145" s="173" t="s">
        <v>342</v>
      </c>
      <c r="B145" s="173" t="s">
        <v>379</v>
      </c>
      <c r="C145" s="173" t="s">
        <v>380</v>
      </c>
      <c r="D145" s="176">
        <v>334975</v>
      </c>
      <c r="E145" s="176">
        <v>29093.15</v>
      </c>
      <c r="F145" s="176">
        <v>334975.59999999998</v>
      </c>
      <c r="G145" s="176">
        <v>43977.23</v>
      </c>
      <c r="H145" s="176">
        <v>0</v>
      </c>
    </row>
    <row r="146" spans="1:8" x14ac:dyDescent="0.3">
      <c r="A146" s="173" t="s">
        <v>342</v>
      </c>
      <c r="B146" s="173" t="s">
        <v>381</v>
      </c>
      <c r="C146" s="173" t="s">
        <v>382</v>
      </c>
      <c r="D146" s="176">
        <v>8000</v>
      </c>
      <c r="E146" s="176">
        <v>0</v>
      </c>
      <c r="F146" s="176">
        <v>7851.6</v>
      </c>
      <c r="G146" s="176">
        <v>3109.75</v>
      </c>
      <c r="H146" s="176">
        <v>0</v>
      </c>
    </row>
    <row r="147" spans="1:8" x14ac:dyDescent="0.3">
      <c r="A147" s="173" t="s">
        <v>342</v>
      </c>
      <c r="B147" s="173" t="s">
        <v>383</v>
      </c>
      <c r="C147" s="173" t="s">
        <v>384</v>
      </c>
      <c r="D147" s="176">
        <v>0</v>
      </c>
      <c r="E147" s="176">
        <v>0</v>
      </c>
      <c r="F147" s="176">
        <v>209238</v>
      </c>
      <c r="G147" s="176">
        <v>10240.48</v>
      </c>
      <c r="H147" s="176">
        <v>620.29999999999995</v>
      </c>
    </row>
    <row r="148" spans="1:8" x14ac:dyDescent="0.3">
      <c r="A148" s="173" t="s">
        <v>342</v>
      </c>
      <c r="B148" s="173" t="s">
        <v>385</v>
      </c>
      <c r="C148" s="173" t="s">
        <v>386</v>
      </c>
      <c r="D148" s="176">
        <v>0</v>
      </c>
      <c r="E148" s="176">
        <v>0</v>
      </c>
      <c r="F148" s="176">
        <v>60307.3</v>
      </c>
      <c r="G148" s="176">
        <v>-29516.7</v>
      </c>
      <c r="H148" s="176">
        <v>0</v>
      </c>
    </row>
    <row r="149" spans="1:8" x14ac:dyDescent="0.3">
      <c r="A149" s="173" t="s">
        <v>342</v>
      </c>
      <c r="B149" s="173" t="s">
        <v>387</v>
      </c>
      <c r="C149" s="173" t="s">
        <v>388</v>
      </c>
      <c r="D149" s="176">
        <v>0</v>
      </c>
      <c r="E149" s="176">
        <v>0</v>
      </c>
      <c r="F149" s="176">
        <v>166000</v>
      </c>
      <c r="G149" s="176">
        <v>5062.1099999999997</v>
      </c>
      <c r="H149" s="176">
        <v>46333</v>
      </c>
    </row>
    <row r="150" spans="1:8" x14ac:dyDescent="0.3">
      <c r="A150" s="173" t="s">
        <v>342</v>
      </c>
      <c r="B150" s="173" t="s">
        <v>389</v>
      </c>
      <c r="C150" s="173" t="s">
        <v>390</v>
      </c>
      <c r="D150" s="176">
        <v>0</v>
      </c>
      <c r="E150" s="176">
        <v>0</v>
      </c>
      <c r="F150" s="176">
        <v>170000</v>
      </c>
      <c r="G150" s="176">
        <v>4497.82</v>
      </c>
      <c r="H150" s="176">
        <v>119433.71</v>
      </c>
    </row>
    <row r="151" spans="1:8" x14ac:dyDescent="0.3">
      <c r="A151" s="173" t="s">
        <v>391</v>
      </c>
      <c r="B151" s="173" t="s">
        <v>392</v>
      </c>
      <c r="C151" s="173" t="s">
        <v>393</v>
      </c>
      <c r="D151" s="176">
        <v>147637.9</v>
      </c>
      <c r="E151" s="176">
        <v>4818.24</v>
      </c>
      <c r="F151" s="176">
        <v>161081.45000000001</v>
      </c>
      <c r="G151" s="176">
        <v>6953.45</v>
      </c>
      <c r="H151" s="176">
        <v>0</v>
      </c>
    </row>
    <row r="152" spans="1:8" x14ac:dyDescent="0.3">
      <c r="A152" s="173" t="s">
        <v>391</v>
      </c>
      <c r="B152" s="173" t="s">
        <v>394</v>
      </c>
      <c r="C152" s="173" t="s">
        <v>395</v>
      </c>
      <c r="D152" s="176">
        <v>504384.4</v>
      </c>
      <c r="E152" s="176">
        <v>31861.63</v>
      </c>
      <c r="F152" s="176">
        <v>504384.4</v>
      </c>
      <c r="G152" s="176">
        <v>31861.63</v>
      </c>
      <c r="H152" s="176">
        <v>0</v>
      </c>
    </row>
    <row r="153" spans="1:8" x14ac:dyDescent="0.3">
      <c r="A153" s="173" t="s">
        <v>391</v>
      </c>
      <c r="B153" s="173" t="s">
        <v>396</v>
      </c>
      <c r="C153" s="173" t="s">
        <v>397</v>
      </c>
      <c r="D153" s="176">
        <v>144000</v>
      </c>
      <c r="E153" s="176">
        <v>6186.72</v>
      </c>
      <c r="F153" s="176">
        <v>399000</v>
      </c>
      <c r="G153" s="176">
        <v>20000</v>
      </c>
      <c r="H153" s="176">
        <v>70602.05</v>
      </c>
    </row>
    <row r="154" spans="1:8" x14ac:dyDescent="0.3">
      <c r="A154" s="173" t="s">
        <v>391</v>
      </c>
      <c r="B154" s="173" t="s">
        <v>398</v>
      </c>
      <c r="C154" s="173" t="s">
        <v>399</v>
      </c>
      <c r="D154" s="176">
        <v>245089.22</v>
      </c>
      <c r="E154" s="176">
        <v>46779.4</v>
      </c>
      <c r="F154" s="176">
        <v>245089.22</v>
      </c>
      <c r="G154" s="176">
        <v>48357.24</v>
      </c>
      <c r="H154" s="176">
        <v>0</v>
      </c>
    </row>
    <row r="155" spans="1:8" x14ac:dyDescent="0.3">
      <c r="A155" s="173" t="s">
        <v>391</v>
      </c>
      <c r="B155" s="173" t="s">
        <v>400</v>
      </c>
      <c r="C155" s="173" t="s">
        <v>401</v>
      </c>
      <c r="D155" s="176">
        <v>100000</v>
      </c>
      <c r="E155" s="176">
        <v>7040.54</v>
      </c>
      <c r="F155" s="176">
        <v>258000</v>
      </c>
      <c r="G155" s="176">
        <v>23000</v>
      </c>
      <c r="H155" s="176">
        <v>10121.790000000001</v>
      </c>
    </row>
    <row r="156" spans="1:8" x14ac:dyDescent="0.3">
      <c r="A156" s="173" t="s">
        <v>391</v>
      </c>
      <c r="B156" s="173" t="s">
        <v>402</v>
      </c>
      <c r="C156" s="173" t="s">
        <v>403</v>
      </c>
      <c r="D156" s="176">
        <v>491000</v>
      </c>
      <c r="E156" s="176">
        <v>102902.36</v>
      </c>
      <c r="F156" s="176">
        <v>498662.45</v>
      </c>
      <c r="G156" s="176">
        <v>105771.64</v>
      </c>
      <c r="H156" s="176">
        <v>0</v>
      </c>
    </row>
    <row r="157" spans="1:8" x14ac:dyDescent="0.3">
      <c r="A157" s="173" t="s">
        <v>391</v>
      </c>
      <c r="B157" s="173" t="s">
        <v>404</v>
      </c>
      <c r="C157" s="173" t="s">
        <v>405</v>
      </c>
      <c r="D157" s="176">
        <v>115000</v>
      </c>
      <c r="E157" s="176">
        <v>9557.39</v>
      </c>
      <c r="F157" s="176">
        <v>117002.65</v>
      </c>
      <c r="G157" s="176">
        <v>9341.16</v>
      </c>
      <c r="H157" s="176">
        <v>0</v>
      </c>
    </row>
    <row r="158" spans="1:8" x14ac:dyDescent="0.3">
      <c r="A158" s="173" t="s">
        <v>391</v>
      </c>
      <c r="B158" s="173" t="s">
        <v>406</v>
      </c>
      <c r="C158" s="173" t="s">
        <v>407</v>
      </c>
      <c r="D158" s="176">
        <v>75000</v>
      </c>
      <c r="E158" s="176">
        <v>7000.07</v>
      </c>
      <c r="F158" s="176">
        <v>90055.9</v>
      </c>
      <c r="G158" s="176">
        <v>8031.8</v>
      </c>
      <c r="H158" s="176">
        <v>0</v>
      </c>
    </row>
    <row r="159" spans="1:8" x14ac:dyDescent="0.3">
      <c r="A159" s="173" t="s">
        <v>391</v>
      </c>
      <c r="B159" s="173" t="s">
        <v>408</v>
      </c>
      <c r="C159" s="173" t="s">
        <v>409</v>
      </c>
      <c r="D159" s="176">
        <v>0</v>
      </c>
      <c r="E159" s="176">
        <v>0</v>
      </c>
      <c r="F159" s="176">
        <v>56000</v>
      </c>
      <c r="G159" s="176">
        <v>7607.14</v>
      </c>
      <c r="H159" s="176">
        <v>3475.99</v>
      </c>
    </row>
    <row r="160" spans="1:8" x14ac:dyDescent="0.3">
      <c r="A160" s="173" t="s">
        <v>391</v>
      </c>
      <c r="B160" s="173" t="s">
        <v>410</v>
      </c>
      <c r="C160" s="173" t="s">
        <v>411</v>
      </c>
      <c r="D160" s="176">
        <v>0</v>
      </c>
      <c r="E160" s="176">
        <v>0</v>
      </c>
      <c r="F160" s="176">
        <v>105000</v>
      </c>
      <c r="G160" s="176">
        <v>19986.009999999998</v>
      </c>
      <c r="H160" s="176">
        <v>5054.7</v>
      </c>
    </row>
    <row r="161" spans="1:8" x14ac:dyDescent="0.3">
      <c r="A161" s="173" t="s">
        <v>391</v>
      </c>
      <c r="B161" s="173" t="s">
        <v>412</v>
      </c>
      <c r="C161" s="173" t="s">
        <v>413</v>
      </c>
      <c r="D161" s="176">
        <v>0</v>
      </c>
      <c r="E161" s="176">
        <v>0</v>
      </c>
      <c r="F161" s="176">
        <v>140000</v>
      </c>
      <c r="G161" s="176">
        <v>7837.38</v>
      </c>
      <c r="H161" s="176">
        <v>72541.5</v>
      </c>
    </row>
    <row r="162" spans="1:8" x14ac:dyDescent="0.3">
      <c r="A162" s="173" t="s">
        <v>414</v>
      </c>
      <c r="B162" s="173" t="s">
        <v>415</v>
      </c>
      <c r="C162" s="173" t="s">
        <v>416</v>
      </c>
      <c r="D162" s="176">
        <v>4158748.51</v>
      </c>
      <c r="E162" s="176">
        <v>451347.64</v>
      </c>
      <c r="F162" s="176">
        <v>4158748.51</v>
      </c>
      <c r="G162" s="176">
        <v>450347.64</v>
      </c>
      <c r="H162" s="176">
        <v>0</v>
      </c>
    </row>
    <row r="163" spans="1:8" x14ac:dyDescent="0.3">
      <c r="A163" s="173" t="s">
        <v>414</v>
      </c>
      <c r="B163" s="173" t="s">
        <v>417</v>
      </c>
      <c r="C163" s="173" t="s">
        <v>418</v>
      </c>
      <c r="D163" s="176">
        <v>2035000</v>
      </c>
      <c r="E163" s="176">
        <v>-25925.47</v>
      </c>
      <c r="F163" s="176">
        <v>2018754.0499999998</v>
      </c>
      <c r="G163" s="176">
        <v>-26347.7</v>
      </c>
      <c r="H163" s="176">
        <v>0</v>
      </c>
    </row>
    <row r="164" spans="1:8" x14ac:dyDescent="0.3">
      <c r="A164" s="173" t="s">
        <v>414</v>
      </c>
      <c r="B164" s="173" t="s">
        <v>419</v>
      </c>
      <c r="C164" s="173" t="s">
        <v>420</v>
      </c>
      <c r="D164" s="176">
        <v>1034384.77</v>
      </c>
      <c r="E164" s="176">
        <v>1133.55</v>
      </c>
      <c r="F164" s="176">
        <v>1034384.77</v>
      </c>
      <c r="G164" s="176">
        <v>312.75</v>
      </c>
      <c r="H164" s="176">
        <v>0</v>
      </c>
    </row>
    <row r="165" spans="1:8" x14ac:dyDescent="0.3">
      <c r="A165" s="173" t="s">
        <v>414</v>
      </c>
      <c r="B165" s="173" t="s">
        <v>421</v>
      </c>
      <c r="C165" s="173" t="s">
        <v>422</v>
      </c>
      <c r="D165" s="176">
        <v>720622.29</v>
      </c>
      <c r="E165" s="176">
        <v>-105924.56</v>
      </c>
      <c r="F165" s="176">
        <v>720622.29</v>
      </c>
      <c r="G165" s="176">
        <v>-105924.56</v>
      </c>
      <c r="H165" s="176">
        <v>0</v>
      </c>
    </row>
    <row r="166" spans="1:8" x14ac:dyDescent="0.3">
      <c r="A166" s="173" t="s">
        <v>414</v>
      </c>
      <c r="B166" s="173" t="s">
        <v>423</v>
      </c>
      <c r="C166" s="173" t="s">
        <v>424</v>
      </c>
      <c r="D166" s="176">
        <v>779000</v>
      </c>
      <c r="E166" s="176">
        <v>51717.16</v>
      </c>
      <c r="F166" s="176">
        <v>870317</v>
      </c>
      <c r="G166" s="176">
        <v>62280.71</v>
      </c>
      <c r="H166" s="176">
        <v>7722.03</v>
      </c>
    </row>
    <row r="167" spans="1:8" x14ac:dyDescent="0.3">
      <c r="A167" s="173" t="s">
        <v>414</v>
      </c>
      <c r="B167" s="173" t="s">
        <v>425</v>
      </c>
      <c r="C167" s="173" t="s">
        <v>426</v>
      </c>
      <c r="D167" s="176">
        <v>655000</v>
      </c>
      <c r="E167" s="176">
        <v>32250.58</v>
      </c>
      <c r="F167" s="176">
        <v>802643</v>
      </c>
      <c r="G167" s="176">
        <v>18709</v>
      </c>
      <c r="H167" s="176">
        <v>50748.07</v>
      </c>
    </row>
    <row r="168" spans="1:8" x14ac:dyDescent="0.3">
      <c r="A168" s="173" t="s">
        <v>414</v>
      </c>
      <c r="B168" s="173" t="s">
        <v>427</v>
      </c>
      <c r="C168" s="173" t="s">
        <v>428</v>
      </c>
      <c r="D168" s="176">
        <v>447206</v>
      </c>
      <c r="E168" s="176">
        <v>16863.55</v>
      </c>
      <c r="F168" s="176">
        <v>458676</v>
      </c>
      <c r="G168" s="176">
        <v>17926.97</v>
      </c>
      <c r="H168" s="176">
        <v>22369.87</v>
      </c>
    </row>
    <row r="169" spans="1:8" x14ac:dyDescent="0.3">
      <c r="A169" s="173" t="s">
        <v>414</v>
      </c>
      <c r="B169" s="173" t="s">
        <v>429</v>
      </c>
      <c r="C169" s="173" t="s">
        <v>430</v>
      </c>
      <c r="D169" s="176">
        <v>266000</v>
      </c>
      <c r="E169" s="176">
        <v>3700.13</v>
      </c>
      <c r="F169" s="176">
        <v>369194</v>
      </c>
      <c r="G169" s="176">
        <v>3899.8</v>
      </c>
      <c r="H169" s="176">
        <v>2454.9899999999998</v>
      </c>
    </row>
    <row r="170" spans="1:8" x14ac:dyDescent="0.3">
      <c r="A170" s="173" t="s">
        <v>414</v>
      </c>
      <c r="B170" s="173" t="s">
        <v>431</v>
      </c>
      <c r="C170" s="173" t="s">
        <v>432</v>
      </c>
      <c r="D170" s="176">
        <v>622000</v>
      </c>
      <c r="E170" s="176">
        <v>35949.21</v>
      </c>
      <c r="F170" s="176">
        <v>790021</v>
      </c>
      <c r="G170" s="176">
        <v>32276.73</v>
      </c>
      <c r="H170" s="176">
        <v>97221.85</v>
      </c>
    </row>
    <row r="171" spans="1:8" x14ac:dyDescent="0.3">
      <c r="A171" s="173" t="s">
        <v>414</v>
      </c>
      <c r="B171" s="173" t="s">
        <v>433</v>
      </c>
      <c r="C171" s="173" t="s">
        <v>434</v>
      </c>
      <c r="D171" s="176">
        <v>102000</v>
      </c>
      <c r="E171" s="176">
        <v>12024.24</v>
      </c>
      <c r="F171" s="176">
        <v>100208.16</v>
      </c>
      <c r="G171" s="176">
        <v>11708.7</v>
      </c>
      <c r="H171" s="176">
        <v>0</v>
      </c>
    </row>
    <row r="172" spans="1:8" x14ac:dyDescent="0.3">
      <c r="A172" s="173" t="s">
        <v>414</v>
      </c>
      <c r="B172" s="173" t="s">
        <v>435</v>
      </c>
      <c r="C172" s="173" t="s">
        <v>436</v>
      </c>
      <c r="D172" s="176">
        <v>50000</v>
      </c>
      <c r="E172" s="176">
        <v>2000.35</v>
      </c>
      <c r="F172" s="176">
        <v>5927.39</v>
      </c>
      <c r="G172" s="176">
        <v>-140.19999999999999</v>
      </c>
      <c r="H172" s="176">
        <v>0</v>
      </c>
    </row>
    <row r="173" spans="1:8" x14ac:dyDescent="0.3">
      <c r="A173" s="173" t="s">
        <v>414</v>
      </c>
      <c r="B173" s="173" t="s">
        <v>437</v>
      </c>
      <c r="C173" s="173" t="s">
        <v>438</v>
      </c>
      <c r="D173" s="176">
        <v>219183</v>
      </c>
      <c r="E173" s="176">
        <v>1878.32</v>
      </c>
      <c r="F173" s="176">
        <v>277615</v>
      </c>
      <c r="G173" s="176">
        <v>9206.1200000000008</v>
      </c>
      <c r="H173" s="176">
        <v>40024.67</v>
      </c>
    </row>
    <row r="174" spans="1:8" x14ac:dyDescent="0.3">
      <c r="A174" s="173" t="s">
        <v>414</v>
      </c>
      <c r="B174" s="173" t="s">
        <v>439</v>
      </c>
      <c r="C174" s="173" t="s">
        <v>440</v>
      </c>
      <c r="D174" s="176">
        <v>538000</v>
      </c>
      <c r="E174" s="176">
        <v>1246.6300000000001</v>
      </c>
      <c r="F174" s="176">
        <v>790581</v>
      </c>
      <c r="G174" s="176">
        <v>875.2</v>
      </c>
      <c r="H174" s="176">
        <v>27308.720000000001</v>
      </c>
    </row>
    <row r="175" spans="1:8" x14ac:dyDescent="0.3">
      <c r="A175" s="173" t="s">
        <v>414</v>
      </c>
      <c r="B175" s="173" t="s">
        <v>441</v>
      </c>
      <c r="C175" s="173" t="s">
        <v>442</v>
      </c>
      <c r="D175" s="176">
        <v>2051000</v>
      </c>
      <c r="E175" s="176">
        <v>57352.65</v>
      </c>
      <c r="F175" s="176">
        <v>2600000</v>
      </c>
      <c r="G175" s="176">
        <v>119154.41</v>
      </c>
      <c r="H175" s="176">
        <v>157095.04000000001</v>
      </c>
    </row>
    <row r="176" spans="1:8" x14ac:dyDescent="0.3">
      <c r="A176" s="173" t="s">
        <v>414</v>
      </c>
      <c r="B176" s="173" t="s">
        <v>443</v>
      </c>
      <c r="C176" s="173" t="s">
        <v>444</v>
      </c>
      <c r="D176" s="176">
        <v>905000</v>
      </c>
      <c r="E176" s="176">
        <v>23952.55</v>
      </c>
      <c r="F176" s="176">
        <v>1186207</v>
      </c>
      <c r="G176" s="176">
        <v>22281.07</v>
      </c>
      <c r="H176" s="176">
        <v>105132.08</v>
      </c>
    </row>
    <row r="177" spans="1:8" x14ac:dyDescent="0.3">
      <c r="A177" s="173" t="s">
        <v>414</v>
      </c>
      <c r="B177" s="173" t="s">
        <v>445</v>
      </c>
      <c r="C177" s="173" t="s">
        <v>446</v>
      </c>
      <c r="D177" s="176">
        <v>36469</v>
      </c>
      <c r="E177" s="176">
        <v>-0.11</v>
      </c>
      <c r="F177" s="176">
        <v>47116.5</v>
      </c>
      <c r="G177" s="176">
        <v>981.16</v>
      </c>
      <c r="H177" s="176">
        <v>0</v>
      </c>
    </row>
    <row r="178" spans="1:8" x14ac:dyDescent="0.3">
      <c r="A178" s="173" t="s">
        <v>414</v>
      </c>
      <c r="B178" s="173" t="s">
        <v>447</v>
      </c>
      <c r="C178" s="173" t="s">
        <v>448</v>
      </c>
      <c r="D178" s="176">
        <v>784000</v>
      </c>
      <c r="E178" s="176">
        <v>7826.55</v>
      </c>
      <c r="F178" s="176">
        <v>1153250</v>
      </c>
      <c r="G178" s="176">
        <v>25718.62</v>
      </c>
      <c r="H178" s="176">
        <v>103914.84</v>
      </c>
    </row>
    <row r="179" spans="1:8" x14ac:dyDescent="0.3">
      <c r="A179" s="173" t="s">
        <v>414</v>
      </c>
      <c r="B179" s="173" t="s">
        <v>449</v>
      </c>
      <c r="C179" s="173" t="s">
        <v>450</v>
      </c>
      <c r="D179" s="176">
        <v>67000</v>
      </c>
      <c r="E179" s="176">
        <v>-7986.1</v>
      </c>
      <c r="F179" s="176">
        <v>143696</v>
      </c>
      <c r="G179" s="176">
        <v>-5677.92</v>
      </c>
      <c r="H179" s="176">
        <v>7143.82</v>
      </c>
    </row>
    <row r="180" spans="1:8" x14ac:dyDescent="0.3">
      <c r="A180" s="173" t="s">
        <v>414</v>
      </c>
      <c r="B180" s="173" t="s">
        <v>451</v>
      </c>
      <c r="C180" s="173" t="s">
        <v>452</v>
      </c>
      <c r="D180" s="176">
        <v>190000</v>
      </c>
      <c r="E180" s="176">
        <v>7041.09</v>
      </c>
      <c r="F180" s="176">
        <v>192259.79</v>
      </c>
      <c r="G180" s="176">
        <v>6998.5</v>
      </c>
      <c r="H180" s="176">
        <v>0</v>
      </c>
    </row>
    <row r="181" spans="1:8" x14ac:dyDescent="0.3">
      <c r="A181" s="173" t="s">
        <v>414</v>
      </c>
      <c r="B181" s="173" t="s">
        <v>453</v>
      </c>
      <c r="C181" s="173" t="s">
        <v>454</v>
      </c>
      <c r="D181" s="176">
        <v>1000</v>
      </c>
      <c r="E181" s="176">
        <v>0</v>
      </c>
      <c r="F181" s="176">
        <v>39671</v>
      </c>
      <c r="G181" s="176">
        <v>0.44</v>
      </c>
      <c r="H181" s="176">
        <v>966.45</v>
      </c>
    </row>
    <row r="182" spans="1:8" x14ac:dyDescent="0.3">
      <c r="A182" s="173" t="s">
        <v>414</v>
      </c>
      <c r="B182" s="173" t="s">
        <v>455</v>
      </c>
      <c r="C182" s="173" t="s">
        <v>456</v>
      </c>
      <c r="D182" s="176">
        <v>1000</v>
      </c>
      <c r="E182" s="176">
        <v>0</v>
      </c>
      <c r="F182" s="176">
        <v>229150.27</v>
      </c>
      <c r="G182" s="176">
        <v>811.91</v>
      </c>
      <c r="H182" s="176">
        <v>0</v>
      </c>
    </row>
    <row r="183" spans="1:8" x14ac:dyDescent="0.3">
      <c r="A183" s="173" t="s">
        <v>414</v>
      </c>
      <c r="B183" s="173" t="s">
        <v>457</v>
      </c>
      <c r="C183" s="173" t="s">
        <v>458</v>
      </c>
      <c r="D183" s="176">
        <v>0</v>
      </c>
      <c r="E183" s="176">
        <v>0</v>
      </c>
      <c r="F183" s="176">
        <v>28657</v>
      </c>
      <c r="G183" s="176">
        <v>0.49</v>
      </c>
      <c r="H183" s="176">
        <v>28657</v>
      </c>
    </row>
    <row r="184" spans="1:8" x14ac:dyDescent="0.3">
      <c r="A184" s="173" t="s">
        <v>459</v>
      </c>
      <c r="B184" s="173" t="s">
        <v>460</v>
      </c>
      <c r="C184" s="173" t="s">
        <v>461</v>
      </c>
      <c r="D184" s="176">
        <v>652441.71</v>
      </c>
      <c r="E184" s="176">
        <v>12624.28</v>
      </c>
      <c r="F184" s="176">
        <v>696099.15</v>
      </c>
      <c r="G184" s="176">
        <v>48004.34</v>
      </c>
      <c r="H184" s="176">
        <v>0</v>
      </c>
    </row>
    <row r="185" spans="1:8" x14ac:dyDescent="0.3">
      <c r="A185" s="173" t="s">
        <v>459</v>
      </c>
      <c r="B185" s="173" t="s">
        <v>462</v>
      </c>
      <c r="C185" s="173" t="s">
        <v>463</v>
      </c>
      <c r="D185" s="176">
        <v>600000</v>
      </c>
      <c r="E185" s="176">
        <v>2950.97</v>
      </c>
      <c r="F185" s="176">
        <v>710367</v>
      </c>
      <c r="G185" s="176">
        <v>22289.03</v>
      </c>
      <c r="H185" s="176">
        <v>-362.23</v>
      </c>
    </row>
    <row r="186" spans="1:8" x14ac:dyDescent="0.3">
      <c r="A186" s="173" t="s">
        <v>459</v>
      </c>
      <c r="B186" s="173" t="s">
        <v>464</v>
      </c>
      <c r="C186" s="173" t="s">
        <v>465</v>
      </c>
      <c r="D186" s="176">
        <v>0</v>
      </c>
      <c r="E186" s="176">
        <v>0</v>
      </c>
      <c r="F186" s="176">
        <v>0</v>
      </c>
      <c r="G186" s="176">
        <v>0</v>
      </c>
      <c r="H186" s="176">
        <v>0</v>
      </c>
    </row>
    <row r="187" spans="1:8" x14ac:dyDescent="0.3">
      <c r="A187" s="173" t="s">
        <v>459</v>
      </c>
      <c r="B187" s="173" t="s">
        <v>466</v>
      </c>
      <c r="C187" s="173" t="s">
        <v>467</v>
      </c>
      <c r="D187" s="176">
        <v>0</v>
      </c>
      <c r="E187" s="176">
        <v>0</v>
      </c>
      <c r="F187" s="176">
        <v>328141.26</v>
      </c>
      <c r="G187" s="176">
        <v>9032.3700000000008</v>
      </c>
      <c r="H187" s="176">
        <v>395.55</v>
      </c>
    </row>
    <row r="188" spans="1:8" x14ac:dyDescent="0.3">
      <c r="A188" s="173" t="s">
        <v>459</v>
      </c>
      <c r="B188" s="173" t="s">
        <v>468</v>
      </c>
      <c r="C188" s="173" t="s">
        <v>469</v>
      </c>
      <c r="D188" s="176">
        <v>0</v>
      </c>
      <c r="E188" s="176">
        <v>0</v>
      </c>
      <c r="F188" s="176">
        <v>150000</v>
      </c>
      <c r="G188" s="176">
        <v>0</v>
      </c>
      <c r="H188" s="176">
        <v>-159000</v>
      </c>
    </row>
    <row r="189" spans="1:8" x14ac:dyDescent="0.3">
      <c r="A189" s="173" t="s">
        <v>470</v>
      </c>
      <c r="B189" s="173" t="s">
        <v>471</v>
      </c>
      <c r="C189" s="173" t="s">
        <v>472</v>
      </c>
      <c r="D189" s="176">
        <v>1686131.49</v>
      </c>
      <c r="E189" s="176">
        <v>-807327.98</v>
      </c>
      <c r="F189" s="176">
        <v>1686131.49</v>
      </c>
      <c r="G189" s="176">
        <v>-807327.98</v>
      </c>
      <c r="H189" s="176">
        <v>0</v>
      </c>
    </row>
    <row r="190" spans="1:8" x14ac:dyDescent="0.3">
      <c r="A190" s="173" t="s">
        <v>473</v>
      </c>
      <c r="B190" s="173" t="s">
        <v>474</v>
      </c>
      <c r="C190" s="173" t="s">
        <v>475</v>
      </c>
      <c r="D190" s="176">
        <v>1185279.44</v>
      </c>
      <c r="E190" s="176">
        <v>29982.29</v>
      </c>
      <c r="F190" s="176">
        <v>1185279.44</v>
      </c>
      <c r="G190" s="176">
        <v>28173.19</v>
      </c>
      <c r="H190" s="176">
        <v>0</v>
      </c>
    </row>
    <row r="191" spans="1:8" x14ac:dyDescent="0.3">
      <c r="A191" s="173" t="s">
        <v>473</v>
      </c>
      <c r="B191" s="173" t="s">
        <v>476</v>
      </c>
      <c r="C191" s="173" t="s">
        <v>477</v>
      </c>
      <c r="D191" s="176">
        <v>385090.83</v>
      </c>
      <c r="E191" s="176">
        <v>-15144.55</v>
      </c>
      <c r="F191" s="176">
        <v>385090.83</v>
      </c>
      <c r="G191" s="176">
        <v>20955.45</v>
      </c>
      <c r="H191" s="176">
        <v>0</v>
      </c>
    </row>
    <row r="192" spans="1:8" x14ac:dyDescent="0.3">
      <c r="A192" s="173" t="s">
        <v>473</v>
      </c>
      <c r="B192" s="173" t="s">
        <v>478</v>
      </c>
      <c r="C192" s="173" t="s">
        <v>479</v>
      </c>
      <c r="D192" s="176">
        <v>473976.5</v>
      </c>
      <c r="E192" s="176">
        <v>5429.28</v>
      </c>
      <c r="F192" s="176">
        <v>473976.5</v>
      </c>
      <c r="G192" s="176">
        <v>17429.28</v>
      </c>
      <c r="H192" s="176">
        <v>0</v>
      </c>
    </row>
    <row r="193" spans="1:8" x14ac:dyDescent="0.3">
      <c r="A193" s="173" t="s">
        <v>473</v>
      </c>
      <c r="B193" s="173" t="s">
        <v>480</v>
      </c>
      <c r="C193" s="173" t="s">
        <v>481</v>
      </c>
      <c r="D193" s="176">
        <v>286272.87</v>
      </c>
      <c r="E193" s="176">
        <v>96.33</v>
      </c>
      <c r="F193" s="176">
        <v>286272.87</v>
      </c>
      <c r="G193" s="176">
        <v>1222.06</v>
      </c>
      <c r="H193" s="176">
        <v>0</v>
      </c>
    </row>
    <row r="194" spans="1:8" x14ac:dyDescent="0.3">
      <c r="A194" s="173" t="s">
        <v>473</v>
      </c>
      <c r="B194" s="173" t="s">
        <v>482</v>
      </c>
      <c r="C194" s="173" t="s">
        <v>483</v>
      </c>
      <c r="D194" s="176">
        <v>190000</v>
      </c>
      <c r="E194" s="176">
        <v>-26603.32</v>
      </c>
      <c r="F194" s="176">
        <v>290666.88</v>
      </c>
      <c r="G194" s="176">
        <v>6809.92</v>
      </c>
      <c r="H194" s="176">
        <v>0</v>
      </c>
    </row>
    <row r="195" spans="1:8" x14ac:dyDescent="0.3">
      <c r="A195" s="173" t="s">
        <v>473</v>
      </c>
      <c r="B195" s="173" t="s">
        <v>484</v>
      </c>
      <c r="C195" s="173" t="s">
        <v>485</v>
      </c>
      <c r="D195" s="176">
        <v>552343</v>
      </c>
      <c r="E195" s="176">
        <v>12220.69</v>
      </c>
      <c r="F195" s="176">
        <v>534051.79</v>
      </c>
      <c r="G195" s="176">
        <v>11771.67</v>
      </c>
      <c r="H195" s="176">
        <v>0</v>
      </c>
    </row>
    <row r="196" spans="1:8" x14ac:dyDescent="0.3">
      <c r="A196" s="173" t="s">
        <v>473</v>
      </c>
      <c r="B196" s="173" t="s">
        <v>486</v>
      </c>
      <c r="C196" s="173" t="s">
        <v>487</v>
      </c>
      <c r="D196" s="176">
        <v>203043.42</v>
      </c>
      <c r="E196" s="176">
        <v>3705.83</v>
      </c>
      <c r="F196" s="176">
        <v>203043.42</v>
      </c>
      <c r="G196" s="176">
        <v>2029.51</v>
      </c>
      <c r="H196" s="176">
        <v>0</v>
      </c>
    </row>
    <row r="197" spans="1:8" x14ac:dyDescent="0.3">
      <c r="A197" s="173" t="s">
        <v>473</v>
      </c>
      <c r="B197" s="173" t="s">
        <v>488</v>
      </c>
      <c r="C197" s="173" t="s">
        <v>489</v>
      </c>
      <c r="D197" s="176">
        <v>569260</v>
      </c>
      <c r="E197" s="176">
        <v>13871.09</v>
      </c>
      <c r="F197" s="176">
        <v>638859.81999999995</v>
      </c>
      <c r="G197" s="176">
        <v>20356.54</v>
      </c>
      <c r="H197" s="176">
        <v>0</v>
      </c>
    </row>
    <row r="198" spans="1:8" x14ac:dyDescent="0.3">
      <c r="A198" s="173" t="s">
        <v>473</v>
      </c>
      <c r="B198" s="173" t="s">
        <v>490</v>
      </c>
      <c r="C198" s="173" t="s">
        <v>491</v>
      </c>
      <c r="D198" s="176">
        <v>78000</v>
      </c>
      <c r="E198" s="176">
        <v>-8051.3</v>
      </c>
      <c r="F198" s="176">
        <v>162705.64000000001</v>
      </c>
      <c r="G198" s="176">
        <v>5073.96</v>
      </c>
      <c r="H198" s="176">
        <v>0</v>
      </c>
    </row>
    <row r="199" spans="1:8" x14ac:dyDescent="0.3">
      <c r="A199" s="173" t="s">
        <v>473</v>
      </c>
      <c r="B199" s="173" t="s">
        <v>492</v>
      </c>
      <c r="C199" s="173" t="s">
        <v>493</v>
      </c>
      <c r="D199" s="176">
        <v>95331.11</v>
      </c>
      <c r="E199" s="176">
        <v>0.1</v>
      </c>
      <c r="F199" s="176">
        <v>149212.96</v>
      </c>
      <c r="G199" s="176">
        <v>3487.05</v>
      </c>
      <c r="H199" s="176">
        <v>-720</v>
      </c>
    </row>
    <row r="200" spans="1:8" x14ac:dyDescent="0.3">
      <c r="A200" s="173" t="s">
        <v>473</v>
      </c>
      <c r="B200" s="173" t="s">
        <v>494</v>
      </c>
      <c r="C200" s="173" t="s">
        <v>495</v>
      </c>
      <c r="D200" s="176">
        <v>14814.09</v>
      </c>
      <c r="E200" s="176">
        <v>480.87</v>
      </c>
      <c r="F200" s="176">
        <v>14814.09</v>
      </c>
      <c r="G200" s="176">
        <v>355.5</v>
      </c>
      <c r="H200" s="176">
        <v>0</v>
      </c>
    </row>
    <row r="201" spans="1:8" x14ac:dyDescent="0.3">
      <c r="A201" s="173" t="s">
        <v>473</v>
      </c>
      <c r="B201" s="173" t="s">
        <v>496</v>
      </c>
      <c r="C201" s="173" t="s">
        <v>497</v>
      </c>
      <c r="D201" s="176">
        <v>0</v>
      </c>
      <c r="E201" s="176">
        <v>0</v>
      </c>
      <c r="F201" s="176">
        <v>120976.78</v>
      </c>
      <c r="G201" s="176">
        <v>-0.12</v>
      </c>
      <c r="H201" s="176">
        <v>4405.71</v>
      </c>
    </row>
    <row r="202" spans="1:8" x14ac:dyDescent="0.3">
      <c r="A202" s="173" t="s">
        <v>498</v>
      </c>
      <c r="B202" s="173" t="s">
        <v>499</v>
      </c>
      <c r="C202" s="173" t="s">
        <v>500</v>
      </c>
      <c r="D202" s="176">
        <v>2319538.58</v>
      </c>
      <c r="E202" s="176">
        <v>-97101.88</v>
      </c>
      <c r="F202" s="176">
        <v>2326847.7900000005</v>
      </c>
      <c r="G202" s="176">
        <v>-69741.41</v>
      </c>
      <c r="H202" s="176">
        <v>0</v>
      </c>
    </row>
    <row r="203" spans="1:8" x14ac:dyDescent="0.3">
      <c r="A203" s="173" t="s">
        <v>498</v>
      </c>
      <c r="B203" s="173" t="s">
        <v>501</v>
      </c>
      <c r="C203" s="173" t="s">
        <v>502</v>
      </c>
      <c r="D203" s="176">
        <v>1850000</v>
      </c>
      <c r="E203" s="176">
        <v>-66430.02</v>
      </c>
      <c r="F203" s="176">
        <v>2531752.65</v>
      </c>
      <c r="G203" s="176">
        <v>-329606.09000000003</v>
      </c>
      <c r="H203" s="176">
        <v>0</v>
      </c>
    </row>
    <row r="204" spans="1:8" x14ac:dyDescent="0.3">
      <c r="A204" s="173" t="s">
        <v>498</v>
      </c>
      <c r="B204" s="173" t="s">
        <v>503</v>
      </c>
      <c r="C204" s="173" t="s">
        <v>504</v>
      </c>
      <c r="D204" s="176">
        <v>337760.54</v>
      </c>
      <c r="E204" s="176">
        <v>4132.72</v>
      </c>
      <c r="F204" s="176">
        <v>337760.54</v>
      </c>
      <c r="G204" s="176">
        <v>11728.21</v>
      </c>
      <c r="H204" s="176">
        <v>-4812.5200000000004</v>
      </c>
    </row>
    <row r="205" spans="1:8" x14ac:dyDescent="0.3">
      <c r="A205" s="173" t="s">
        <v>498</v>
      </c>
      <c r="B205" s="173" t="s">
        <v>505</v>
      </c>
      <c r="C205" s="173" t="s">
        <v>506</v>
      </c>
      <c r="D205" s="176">
        <v>251623.33</v>
      </c>
      <c r="E205" s="176">
        <v>5101.28</v>
      </c>
      <c r="F205" s="176">
        <v>251623.33</v>
      </c>
      <c r="G205" s="176">
        <v>4959.42</v>
      </c>
      <c r="H205" s="176">
        <v>0</v>
      </c>
    </row>
    <row r="206" spans="1:8" x14ac:dyDescent="0.3">
      <c r="A206" s="173" t="s">
        <v>498</v>
      </c>
      <c r="B206" s="173" t="s">
        <v>507</v>
      </c>
      <c r="C206" s="173" t="s">
        <v>508</v>
      </c>
      <c r="D206" s="176">
        <v>0</v>
      </c>
      <c r="E206" s="176">
        <v>0</v>
      </c>
      <c r="F206" s="176">
        <v>100000</v>
      </c>
      <c r="G206" s="176">
        <v>1267.82</v>
      </c>
      <c r="H206" s="176">
        <v>52110.83</v>
      </c>
    </row>
    <row r="207" spans="1:8" x14ac:dyDescent="0.3">
      <c r="A207" s="173" t="s">
        <v>509</v>
      </c>
      <c r="B207" s="173" t="s">
        <v>510</v>
      </c>
      <c r="C207" s="173" t="s">
        <v>511</v>
      </c>
      <c r="D207" s="176">
        <v>6278139.71</v>
      </c>
      <c r="E207" s="176">
        <v>-1271160.26</v>
      </c>
      <c r="F207" s="176">
        <v>6275187.7300000004</v>
      </c>
      <c r="G207" s="176">
        <v>-1261715.8</v>
      </c>
      <c r="H207" s="176">
        <v>0</v>
      </c>
    </row>
    <row r="208" spans="1:8" x14ac:dyDescent="0.3">
      <c r="A208" s="173" t="s">
        <v>512</v>
      </c>
      <c r="B208" s="173" t="s">
        <v>513</v>
      </c>
      <c r="C208" s="173" t="s">
        <v>514</v>
      </c>
      <c r="D208" s="176">
        <v>0</v>
      </c>
      <c r="E208" s="176">
        <v>-909867.32</v>
      </c>
      <c r="F208" s="176">
        <v>0</v>
      </c>
      <c r="G208" s="176">
        <v>-909867.32</v>
      </c>
      <c r="H208" s="176">
        <v>0</v>
      </c>
    </row>
    <row r="209" spans="1:8" x14ac:dyDescent="0.3">
      <c r="A209" s="173" t="s">
        <v>515</v>
      </c>
      <c r="B209" s="173" t="s">
        <v>516</v>
      </c>
      <c r="C209" s="173" t="s">
        <v>517</v>
      </c>
      <c r="D209" s="176">
        <v>3890000</v>
      </c>
      <c r="E209" s="176">
        <v>-100479.7</v>
      </c>
      <c r="F209" s="176">
        <v>3890000</v>
      </c>
      <c r="G209" s="176">
        <v>-100479.7</v>
      </c>
      <c r="H209" s="176">
        <v>0</v>
      </c>
    </row>
    <row r="210" spans="1:8" x14ac:dyDescent="0.3">
      <c r="A210" s="173" t="s">
        <v>518</v>
      </c>
      <c r="B210" s="173" t="s">
        <v>519</v>
      </c>
      <c r="C210" s="173" t="s">
        <v>520</v>
      </c>
      <c r="D210" s="176">
        <v>6339514.1299999999</v>
      </c>
      <c r="E210" s="176">
        <v>563816.39</v>
      </c>
      <c r="F210" s="176">
        <v>6339514.1299999999</v>
      </c>
      <c r="G210" s="176">
        <v>573016.39</v>
      </c>
      <c r="H210" s="176">
        <v>0</v>
      </c>
    </row>
    <row r="211" spans="1:8" x14ac:dyDescent="0.3">
      <c r="A211" s="173" t="s">
        <v>521</v>
      </c>
      <c r="B211" s="173" t="s">
        <v>522</v>
      </c>
      <c r="C211" s="173" t="s">
        <v>523</v>
      </c>
      <c r="D211" s="176">
        <v>1600000</v>
      </c>
      <c r="E211" s="176">
        <v>99853.46</v>
      </c>
      <c r="F211" s="176">
        <v>2789000</v>
      </c>
      <c r="G211" s="176">
        <v>85701.119999999995</v>
      </c>
      <c r="H211" s="176">
        <v>221352.45</v>
      </c>
    </row>
    <row r="212" spans="1:8" x14ac:dyDescent="0.3">
      <c r="A212" s="173" t="s">
        <v>524</v>
      </c>
      <c r="B212" s="173" t="s">
        <v>525</v>
      </c>
      <c r="C212" s="173" t="s">
        <v>526</v>
      </c>
      <c r="D212" s="176">
        <v>1200000</v>
      </c>
      <c r="E212" s="176">
        <v>60053.4</v>
      </c>
      <c r="F212" s="176">
        <v>3600000</v>
      </c>
      <c r="G212" s="176">
        <v>-427413.54</v>
      </c>
      <c r="H212" s="176">
        <v>177876.68</v>
      </c>
    </row>
    <row r="213" spans="1:8" x14ac:dyDescent="0.3">
      <c r="A213" s="173" t="s">
        <v>527</v>
      </c>
      <c r="B213" s="173" t="s">
        <v>528</v>
      </c>
      <c r="C213" s="173" t="s">
        <v>529</v>
      </c>
      <c r="D213" s="176">
        <v>0</v>
      </c>
      <c r="E213" s="176">
        <v>0</v>
      </c>
      <c r="F213" s="176">
        <v>0</v>
      </c>
      <c r="G213" s="176">
        <v>0</v>
      </c>
      <c r="H213" s="176">
        <v>0</v>
      </c>
    </row>
    <row r="214" spans="1:8" x14ac:dyDescent="0.3">
      <c r="A214" s="173" t="s">
        <v>527</v>
      </c>
      <c r="B214" s="173" t="s">
        <v>530</v>
      </c>
      <c r="C214" s="173" t="s">
        <v>531</v>
      </c>
      <c r="D214" s="176">
        <v>12000</v>
      </c>
      <c r="E214" s="176">
        <v>360</v>
      </c>
      <c r="F214" s="176">
        <v>40000</v>
      </c>
      <c r="G214" s="176">
        <v>-6270.1</v>
      </c>
      <c r="H214" s="176">
        <v>40000</v>
      </c>
    </row>
    <row r="215" spans="1:8" x14ac:dyDescent="0.3">
      <c r="A215" s="173" t="s">
        <v>532</v>
      </c>
      <c r="B215" s="173" t="s">
        <v>533</v>
      </c>
      <c r="C215" s="173" t="s">
        <v>534</v>
      </c>
      <c r="D215" s="176">
        <v>1658000</v>
      </c>
      <c r="E215" s="176">
        <v>157.91999999999999</v>
      </c>
      <c r="F215" s="176">
        <v>0</v>
      </c>
      <c r="G215" s="176">
        <v>157.91999999999999</v>
      </c>
      <c r="H215" s="176">
        <v>0</v>
      </c>
    </row>
    <row r="216" spans="1:8" x14ac:dyDescent="0.3">
      <c r="A216" s="173" t="s">
        <v>532</v>
      </c>
      <c r="B216" s="173" t="s">
        <v>535</v>
      </c>
      <c r="C216" s="173" t="s">
        <v>536</v>
      </c>
      <c r="D216" s="176">
        <v>0</v>
      </c>
      <c r="E216" s="176">
        <v>0</v>
      </c>
      <c r="F216" s="176">
        <v>0</v>
      </c>
      <c r="G216" s="176">
        <v>0</v>
      </c>
      <c r="H216" s="176">
        <v>0</v>
      </c>
    </row>
    <row r="217" spans="1:8" x14ac:dyDescent="0.3">
      <c r="A217" s="173" t="s">
        <v>537</v>
      </c>
      <c r="B217" s="173" t="s">
        <v>538</v>
      </c>
      <c r="C217" s="173" t="s">
        <v>539</v>
      </c>
      <c r="D217" s="176">
        <v>0</v>
      </c>
      <c r="E217" s="176">
        <v>0</v>
      </c>
      <c r="F217" s="176">
        <v>0</v>
      </c>
      <c r="G217" s="176">
        <v>-19377.259999999998</v>
      </c>
      <c r="H217" s="176">
        <v>0</v>
      </c>
    </row>
    <row r="218" spans="1:8" x14ac:dyDescent="0.3">
      <c r="A218" s="173" t="s">
        <v>540</v>
      </c>
      <c r="B218" s="173" t="s">
        <v>541</v>
      </c>
      <c r="C218" s="173" t="s">
        <v>542</v>
      </c>
      <c r="D218" s="176">
        <v>1305593.83</v>
      </c>
      <c r="E218" s="176">
        <v>60396.13</v>
      </c>
      <c r="F218" s="176">
        <v>1305593.83</v>
      </c>
      <c r="G218" s="176">
        <v>60405.33</v>
      </c>
      <c r="H218" s="176">
        <v>0</v>
      </c>
    </row>
    <row r="219" spans="1:8" x14ac:dyDescent="0.3">
      <c r="A219" s="173" t="s">
        <v>540</v>
      </c>
      <c r="B219" s="173" t="s">
        <v>543</v>
      </c>
      <c r="C219" s="173" t="s">
        <v>544</v>
      </c>
      <c r="D219" s="176">
        <v>281607.99</v>
      </c>
      <c r="E219" s="176">
        <v>14862.76</v>
      </c>
      <c r="F219" s="176">
        <v>281607.99</v>
      </c>
      <c r="G219" s="176">
        <v>14982.4</v>
      </c>
      <c r="H219" s="176">
        <v>0</v>
      </c>
    </row>
    <row r="220" spans="1:8" x14ac:dyDescent="0.3">
      <c r="A220" s="173" t="s">
        <v>540</v>
      </c>
      <c r="B220" s="173" t="s">
        <v>545</v>
      </c>
      <c r="C220" s="173" t="s">
        <v>546</v>
      </c>
      <c r="D220" s="176">
        <v>27271.63</v>
      </c>
      <c r="E220" s="176">
        <v>0</v>
      </c>
      <c r="F220" s="176">
        <v>30419.77</v>
      </c>
      <c r="G220" s="176">
        <v>-59707.17</v>
      </c>
      <c r="H220" s="176">
        <v>0</v>
      </c>
    </row>
    <row r="221" spans="1:8" x14ac:dyDescent="0.3">
      <c r="A221" s="173" t="s">
        <v>540</v>
      </c>
      <c r="B221" s="173" t="s">
        <v>547</v>
      </c>
      <c r="C221" s="173" t="s">
        <v>548</v>
      </c>
      <c r="D221" s="176">
        <v>0</v>
      </c>
      <c r="E221" s="176">
        <v>2744.84</v>
      </c>
      <c r="F221" s="176">
        <v>0</v>
      </c>
      <c r="G221" s="176">
        <v>4049.21</v>
      </c>
      <c r="H221" s="176">
        <v>0</v>
      </c>
    </row>
    <row r="222" spans="1:8" x14ac:dyDescent="0.3">
      <c r="A222" s="173" t="s">
        <v>540</v>
      </c>
      <c r="B222" s="173" t="s">
        <v>549</v>
      </c>
      <c r="C222" s="173" t="s">
        <v>550</v>
      </c>
      <c r="D222" s="176">
        <v>305000</v>
      </c>
      <c r="E222" s="176">
        <v>-34000</v>
      </c>
      <c r="F222" s="176">
        <v>305000</v>
      </c>
      <c r="G222" s="176">
        <v>-33744.080000000002</v>
      </c>
      <c r="H222" s="176">
        <v>14516.49</v>
      </c>
    </row>
    <row r="223" spans="1:8" x14ac:dyDescent="0.3">
      <c r="A223" s="173" t="s">
        <v>540</v>
      </c>
      <c r="B223" s="173" t="s">
        <v>551</v>
      </c>
      <c r="C223" s="173" t="s">
        <v>552</v>
      </c>
      <c r="D223" s="176">
        <v>276000</v>
      </c>
      <c r="E223" s="176">
        <v>7312.02</v>
      </c>
      <c r="F223" s="176">
        <v>276000</v>
      </c>
      <c r="G223" s="176">
        <v>-0.45</v>
      </c>
      <c r="H223" s="176">
        <v>5060.6499999999996</v>
      </c>
    </row>
    <row r="224" spans="1:8" x14ac:dyDescent="0.3">
      <c r="A224" s="173" t="s">
        <v>540</v>
      </c>
      <c r="B224" s="173" t="s">
        <v>553</v>
      </c>
      <c r="C224" s="173" t="s">
        <v>554</v>
      </c>
      <c r="D224" s="176">
        <v>197006.63</v>
      </c>
      <c r="E224" s="176">
        <v>-678.99</v>
      </c>
      <c r="F224" s="176">
        <v>305747</v>
      </c>
      <c r="G224" s="176">
        <v>1293.29</v>
      </c>
      <c r="H224" s="176">
        <v>2720.42</v>
      </c>
    </row>
    <row r="225" spans="1:8" x14ac:dyDescent="0.3">
      <c r="A225" s="173" t="s">
        <v>540</v>
      </c>
      <c r="B225" s="173" t="s">
        <v>555</v>
      </c>
      <c r="C225" s="173" t="s">
        <v>556</v>
      </c>
      <c r="D225" s="176">
        <v>146100.87</v>
      </c>
      <c r="E225" s="176">
        <v>12018.99</v>
      </c>
      <c r="F225" s="176">
        <v>146100.87</v>
      </c>
      <c r="G225" s="176">
        <v>11977.19</v>
      </c>
      <c r="H225" s="176">
        <v>0</v>
      </c>
    </row>
    <row r="226" spans="1:8" x14ac:dyDescent="0.3">
      <c r="A226" s="173" t="s">
        <v>540</v>
      </c>
      <c r="B226" s="173" t="s">
        <v>557</v>
      </c>
      <c r="C226" s="173" t="s">
        <v>558</v>
      </c>
      <c r="D226" s="176">
        <v>510000</v>
      </c>
      <c r="E226" s="176">
        <v>47518.68</v>
      </c>
      <c r="F226" s="176">
        <v>510000</v>
      </c>
      <c r="G226" s="176">
        <v>47518.68</v>
      </c>
      <c r="H226" s="176">
        <v>126470.33</v>
      </c>
    </row>
    <row r="227" spans="1:8" x14ac:dyDescent="0.3">
      <c r="A227" s="173" t="s">
        <v>540</v>
      </c>
      <c r="B227" s="173" t="s">
        <v>559</v>
      </c>
      <c r="C227" s="173" t="s">
        <v>560</v>
      </c>
      <c r="D227" s="176">
        <v>69000</v>
      </c>
      <c r="E227" s="176">
        <v>2984.49</v>
      </c>
      <c r="F227" s="176">
        <v>50000</v>
      </c>
      <c r="G227" s="176">
        <v>2147.19</v>
      </c>
      <c r="H227" s="176">
        <v>-8354.9500000000007</v>
      </c>
    </row>
    <row r="228" spans="1:8" x14ac:dyDescent="0.3">
      <c r="A228" s="173" t="s">
        <v>540</v>
      </c>
      <c r="B228" s="173" t="s">
        <v>561</v>
      </c>
      <c r="C228" s="173" t="s">
        <v>562</v>
      </c>
      <c r="D228" s="176">
        <v>43055.77</v>
      </c>
      <c r="E228" s="176">
        <v>2011.44</v>
      </c>
      <c r="F228" s="176">
        <v>43055.77</v>
      </c>
      <c r="G228" s="176">
        <v>2233.54</v>
      </c>
      <c r="H228" s="176">
        <v>0</v>
      </c>
    </row>
    <row r="229" spans="1:8" x14ac:dyDescent="0.3">
      <c r="A229" s="173" t="s">
        <v>540</v>
      </c>
      <c r="B229" s="173" t="s">
        <v>563</v>
      </c>
      <c r="C229" s="173" t="s">
        <v>564</v>
      </c>
      <c r="D229" s="176">
        <v>452355</v>
      </c>
      <c r="E229" s="176">
        <v>16087.38</v>
      </c>
      <c r="F229" s="176">
        <v>597621</v>
      </c>
      <c r="G229" s="176">
        <v>21075.67</v>
      </c>
      <c r="H229" s="176">
        <v>2919.66</v>
      </c>
    </row>
    <row r="230" spans="1:8" x14ac:dyDescent="0.3">
      <c r="A230" s="173" t="s">
        <v>540</v>
      </c>
      <c r="B230" s="173" t="s">
        <v>565</v>
      </c>
      <c r="C230" s="173" t="s">
        <v>566</v>
      </c>
      <c r="D230" s="176">
        <v>462000</v>
      </c>
      <c r="E230" s="176">
        <v>18765.28</v>
      </c>
      <c r="F230" s="176">
        <v>503448.64</v>
      </c>
      <c r="G230" s="176">
        <v>23379.75</v>
      </c>
      <c r="H230" s="176">
        <v>0</v>
      </c>
    </row>
    <row r="231" spans="1:8" x14ac:dyDescent="0.3">
      <c r="A231" s="173" t="s">
        <v>540</v>
      </c>
      <c r="B231" s="173" t="s">
        <v>567</v>
      </c>
      <c r="C231" s="173" t="s">
        <v>568</v>
      </c>
      <c r="D231" s="176">
        <v>308000</v>
      </c>
      <c r="E231" s="176">
        <v>8845.73</v>
      </c>
      <c r="F231" s="176">
        <v>369180</v>
      </c>
      <c r="G231" s="176">
        <v>9790.14</v>
      </c>
      <c r="H231" s="176">
        <v>44684.480000000003</v>
      </c>
    </row>
    <row r="232" spans="1:8" x14ac:dyDescent="0.3">
      <c r="A232" s="173" t="s">
        <v>540</v>
      </c>
      <c r="B232" s="173" t="s">
        <v>569</v>
      </c>
      <c r="C232" s="173" t="s">
        <v>570</v>
      </c>
      <c r="D232" s="176">
        <v>127296.59</v>
      </c>
      <c r="E232" s="176">
        <v>3929.34</v>
      </c>
      <c r="F232" s="176">
        <v>127296.59</v>
      </c>
      <c r="G232" s="176">
        <v>3292.23</v>
      </c>
      <c r="H232" s="176">
        <v>0</v>
      </c>
    </row>
    <row r="233" spans="1:8" x14ac:dyDescent="0.3">
      <c r="A233" s="173" t="s">
        <v>540</v>
      </c>
      <c r="B233" s="173" t="s">
        <v>571</v>
      </c>
      <c r="C233" s="173" t="s">
        <v>572</v>
      </c>
      <c r="D233" s="176">
        <v>260000</v>
      </c>
      <c r="E233" s="176">
        <v>9839.42</v>
      </c>
      <c r="F233" s="176">
        <v>288108</v>
      </c>
      <c r="G233" s="176">
        <v>10062.58</v>
      </c>
      <c r="H233" s="176">
        <v>39061.279999999999</v>
      </c>
    </row>
    <row r="234" spans="1:8" x14ac:dyDescent="0.3">
      <c r="A234" s="173" t="s">
        <v>540</v>
      </c>
      <c r="B234" s="173" t="s">
        <v>573</v>
      </c>
      <c r="C234" s="173" t="s">
        <v>574</v>
      </c>
      <c r="D234" s="176">
        <v>150000</v>
      </c>
      <c r="E234" s="176">
        <v>-32119.62</v>
      </c>
      <c r="F234" s="176">
        <v>177622</v>
      </c>
      <c r="G234" s="176">
        <v>-37460.85</v>
      </c>
      <c r="H234" s="176">
        <v>31859.35</v>
      </c>
    </row>
    <row r="235" spans="1:8" x14ac:dyDescent="0.3">
      <c r="A235" s="173" t="s">
        <v>540</v>
      </c>
      <c r="B235" s="173" t="s">
        <v>575</v>
      </c>
      <c r="C235" s="173" t="s">
        <v>576</v>
      </c>
      <c r="D235" s="176">
        <v>299000</v>
      </c>
      <c r="E235" s="176">
        <v>16201.65</v>
      </c>
      <c r="F235" s="176">
        <v>291446.34000000003</v>
      </c>
      <c r="G235" s="176">
        <v>9702.84</v>
      </c>
      <c r="H235" s="176">
        <v>0</v>
      </c>
    </row>
    <row r="236" spans="1:8" x14ac:dyDescent="0.3">
      <c r="A236" s="173" t="s">
        <v>540</v>
      </c>
      <c r="B236" s="173" t="s">
        <v>577</v>
      </c>
      <c r="C236" s="173" t="s">
        <v>578</v>
      </c>
      <c r="D236" s="176">
        <v>123000</v>
      </c>
      <c r="E236" s="176">
        <v>3733.32</v>
      </c>
      <c r="F236" s="176">
        <v>275607</v>
      </c>
      <c r="G236" s="176">
        <v>8000</v>
      </c>
      <c r="H236" s="176">
        <v>14561.92</v>
      </c>
    </row>
    <row r="237" spans="1:8" x14ac:dyDescent="0.3">
      <c r="A237" s="173" t="s">
        <v>540</v>
      </c>
      <c r="B237" s="173" t="s">
        <v>579</v>
      </c>
      <c r="C237" s="173" t="s">
        <v>580</v>
      </c>
      <c r="D237" s="176">
        <v>168000</v>
      </c>
      <c r="E237" s="176">
        <v>4976.1499999999996</v>
      </c>
      <c r="F237" s="176">
        <v>178947</v>
      </c>
      <c r="G237" s="176">
        <v>-494.11</v>
      </c>
      <c r="H237" s="176">
        <v>19360.349999999999</v>
      </c>
    </row>
    <row r="238" spans="1:8" x14ac:dyDescent="0.3">
      <c r="A238" s="173" t="s">
        <v>540</v>
      </c>
      <c r="B238" s="173" t="s">
        <v>581</v>
      </c>
      <c r="C238" s="173" t="s">
        <v>582</v>
      </c>
      <c r="D238" s="176">
        <v>61000</v>
      </c>
      <c r="E238" s="176">
        <v>2048.88</v>
      </c>
      <c r="F238" s="176">
        <v>89024</v>
      </c>
      <c r="G238" s="176">
        <v>-575.17999999999995</v>
      </c>
      <c r="H238" s="176">
        <v>4166.41</v>
      </c>
    </row>
    <row r="239" spans="1:8" x14ac:dyDescent="0.3">
      <c r="A239" s="173" t="s">
        <v>540</v>
      </c>
      <c r="B239" s="173" t="s">
        <v>583</v>
      </c>
      <c r="C239" s="173" t="s">
        <v>584</v>
      </c>
      <c r="D239" s="176">
        <v>245000</v>
      </c>
      <c r="E239" s="176">
        <v>12039.83</v>
      </c>
      <c r="F239" s="176">
        <v>281233</v>
      </c>
      <c r="G239" s="176">
        <v>13896.14</v>
      </c>
      <c r="H239" s="176">
        <v>20561.77</v>
      </c>
    </row>
    <row r="240" spans="1:8" x14ac:dyDescent="0.3">
      <c r="A240" s="173" t="s">
        <v>540</v>
      </c>
      <c r="B240" s="173" t="s">
        <v>585</v>
      </c>
      <c r="C240" s="173" t="s">
        <v>586</v>
      </c>
      <c r="D240" s="176">
        <v>112000</v>
      </c>
      <c r="E240" s="176">
        <v>3046.41</v>
      </c>
      <c r="F240" s="176">
        <v>112453.55</v>
      </c>
      <c r="G240" s="176">
        <v>2612.16</v>
      </c>
      <c r="H240" s="176">
        <v>0</v>
      </c>
    </row>
    <row r="241" spans="1:8" x14ac:dyDescent="0.3">
      <c r="A241" s="173" t="s">
        <v>540</v>
      </c>
      <c r="B241" s="173" t="s">
        <v>587</v>
      </c>
      <c r="C241" s="173" t="s">
        <v>588</v>
      </c>
      <c r="D241" s="176">
        <v>50000</v>
      </c>
      <c r="E241" s="176">
        <v>1622.81</v>
      </c>
      <c r="F241" s="176">
        <v>169733</v>
      </c>
      <c r="G241" s="176">
        <v>-7044.29</v>
      </c>
      <c r="H241" s="176">
        <v>14905.3</v>
      </c>
    </row>
    <row r="242" spans="1:8" x14ac:dyDescent="0.3">
      <c r="A242" s="173" t="s">
        <v>540</v>
      </c>
      <c r="B242" s="173" t="s">
        <v>589</v>
      </c>
      <c r="C242" s="173" t="s">
        <v>590</v>
      </c>
      <c r="D242" s="176">
        <v>50000</v>
      </c>
      <c r="E242" s="176">
        <v>2071.65</v>
      </c>
      <c r="F242" s="176">
        <v>131000</v>
      </c>
      <c r="G242" s="176">
        <v>-10000.469999999999</v>
      </c>
      <c r="H242" s="176">
        <v>-5940.93</v>
      </c>
    </row>
    <row r="243" spans="1:8" x14ac:dyDescent="0.3">
      <c r="A243" s="173" t="s">
        <v>540</v>
      </c>
      <c r="B243" s="173" t="s">
        <v>591</v>
      </c>
      <c r="C243" s="173" t="s">
        <v>592</v>
      </c>
      <c r="D243" s="176">
        <v>25000</v>
      </c>
      <c r="E243" s="176">
        <v>773.22</v>
      </c>
      <c r="F243" s="176">
        <v>163200</v>
      </c>
      <c r="G243" s="176">
        <v>5079.66</v>
      </c>
      <c r="H243" s="176">
        <v>-38684.910000000003</v>
      </c>
    </row>
    <row r="244" spans="1:8" x14ac:dyDescent="0.3">
      <c r="A244" s="173" t="s">
        <v>540</v>
      </c>
      <c r="B244" s="173" t="s">
        <v>593</v>
      </c>
      <c r="C244" s="173" t="s">
        <v>594</v>
      </c>
      <c r="D244" s="176">
        <v>0</v>
      </c>
      <c r="E244" s="176">
        <v>0</v>
      </c>
      <c r="F244" s="176">
        <v>298650</v>
      </c>
      <c r="G244" s="176">
        <v>8396.84</v>
      </c>
      <c r="H244" s="176">
        <v>1182.67</v>
      </c>
    </row>
    <row r="245" spans="1:8" x14ac:dyDescent="0.3">
      <c r="A245" s="173" t="s">
        <v>540</v>
      </c>
      <c r="B245" s="173" t="s">
        <v>595</v>
      </c>
      <c r="C245" s="173" t="s">
        <v>596</v>
      </c>
      <c r="D245" s="176">
        <v>0</v>
      </c>
      <c r="E245" s="176">
        <v>0</v>
      </c>
      <c r="F245" s="176">
        <v>128814</v>
      </c>
      <c r="G245" s="176">
        <v>7239.08</v>
      </c>
      <c r="H245" s="176">
        <v>65734.47</v>
      </c>
    </row>
    <row r="246" spans="1:8" x14ac:dyDescent="0.3">
      <c r="A246" s="173" t="s">
        <v>540</v>
      </c>
      <c r="B246" s="173" t="s">
        <v>597</v>
      </c>
      <c r="C246" s="173" t="s">
        <v>598</v>
      </c>
      <c r="D246" s="176">
        <v>0</v>
      </c>
      <c r="E246" s="176">
        <v>0</v>
      </c>
      <c r="F246" s="176">
        <v>103339</v>
      </c>
      <c r="G246" s="176">
        <v>-12790.02</v>
      </c>
      <c r="H246" s="176">
        <v>47915.25</v>
      </c>
    </row>
    <row r="247" spans="1:8" x14ac:dyDescent="0.3">
      <c r="A247" s="173" t="s">
        <v>540</v>
      </c>
      <c r="B247" s="173" t="s">
        <v>599</v>
      </c>
      <c r="C247" s="173" t="s">
        <v>600</v>
      </c>
      <c r="D247" s="176">
        <v>0</v>
      </c>
      <c r="E247" s="176">
        <v>0</v>
      </c>
      <c r="F247" s="176">
        <v>143500</v>
      </c>
      <c r="G247" s="176">
        <v>4641.59</v>
      </c>
      <c r="H247" s="176">
        <v>143500</v>
      </c>
    </row>
    <row r="248" spans="1:8" x14ac:dyDescent="0.3">
      <c r="A248" s="173" t="s">
        <v>540</v>
      </c>
      <c r="B248" s="173" t="s">
        <v>601</v>
      </c>
      <c r="C248" s="173" t="s">
        <v>602</v>
      </c>
      <c r="D248" s="176">
        <v>0</v>
      </c>
      <c r="E248" s="176">
        <v>0</v>
      </c>
      <c r="F248" s="176">
        <v>269169</v>
      </c>
      <c r="G248" s="176">
        <v>8102.41</v>
      </c>
      <c r="H248" s="176">
        <v>46657.3</v>
      </c>
    </row>
    <row r="249" spans="1:8" x14ac:dyDescent="0.3">
      <c r="A249" s="173" t="s">
        <v>540</v>
      </c>
      <c r="B249" s="173" t="s">
        <v>603</v>
      </c>
      <c r="C249" s="173" t="s">
        <v>604</v>
      </c>
      <c r="D249" s="176">
        <v>0</v>
      </c>
      <c r="E249" s="176">
        <v>0</v>
      </c>
      <c r="F249" s="176">
        <v>24500</v>
      </c>
      <c r="G249" s="176">
        <v>0</v>
      </c>
      <c r="H249" s="176">
        <v>24500</v>
      </c>
    </row>
    <row r="250" spans="1:8" x14ac:dyDescent="0.3">
      <c r="A250" s="173" t="s">
        <v>540</v>
      </c>
      <c r="B250" s="173" t="s">
        <v>605</v>
      </c>
      <c r="C250" s="173" t="s">
        <v>606</v>
      </c>
      <c r="D250" s="176">
        <v>0</v>
      </c>
      <c r="E250" s="176">
        <v>0</v>
      </c>
      <c r="F250" s="176">
        <v>287705</v>
      </c>
      <c r="G250" s="176">
        <v>8632.48</v>
      </c>
      <c r="H250" s="176">
        <v>50305.34</v>
      </c>
    </row>
    <row r="251" spans="1:8" x14ac:dyDescent="0.3">
      <c r="A251" s="173" t="s">
        <v>540</v>
      </c>
      <c r="B251" s="173" t="s">
        <v>607</v>
      </c>
      <c r="C251" s="173" t="s">
        <v>608</v>
      </c>
      <c r="D251" s="176">
        <v>0</v>
      </c>
      <c r="E251" s="176">
        <v>0</v>
      </c>
      <c r="F251" s="176">
        <v>65000</v>
      </c>
      <c r="G251" s="176">
        <v>2600</v>
      </c>
      <c r="H251" s="176">
        <v>65000</v>
      </c>
    </row>
    <row r="252" spans="1:8" x14ac:dyDescent="0.3">
      <c r="A252" s="173" t="s">
        <v>609</v>
      </c>
      <c r="B252" s="173" t="s">
        <v>610</v>
      </c>
      <c r="C252" s="173" t="s">
        <v>611</v>
      </c>
      <c r="D252" s="176">
        <v>0</v>
      </c>
      <c r="E252" s="176">
        <v>-48854.89</v>
      </c>
      <c r="F252" s="176">
        <v>0</v>
      </c>
      <c r="G252" s="176">
        <v>-38722.89</v>
      </c>
      <c r="H252" s="176">
        <v>0</v>
      </c>
    </row>
    <row r="253" spans="1:8" x14ac:dyDescent="0.3">
      <c r="A253" s="173" t="s">
        <v>609</v>
      </c>
      <c r="B253" s="173" t="s">
        <v>612</v>
      </c>
      <c r="C253" s="173" t="s">
        <v>613</v>
      </c>
      <c r="D253" s="176">
        <v>190000</v>
      </c>
      <c r="E253" s="176">
        <v>2947.32</v>
      </c>
      <c r="F253" s="176">
        <v>288388</v>
      </c>
      <c r="G253" s="176">
        <v>-26000</v>
      </c>
      <c r="H253" s="176">
        <v>26014.52</v>
      </c>
    </row>
    <row r="254" spans="1:8" x14ac:dyDescent="0.3">
      <c r="A254" s="173" t="s">
        <v>609</v>
      </c>
      <c r="B254" s="173" t="s">
        <v>614</v>
      </c>
      <c r="C254" s="173" t="s">
        <v>615</v>
      </c>
      <c r="D254" s="176">
        <v>415000</v>
      </c>
      <c r="E254" s="176">
        <v>-12208.19</v>
      </c>
      <c r="F254" s="176">
        <v>442866.15</v>
      </c>
      <c r="G254" s="176">
        <v>-15157.52</v>
      </c>
      <c r="H254" s="176">
        <v>0</v>
      </c>
    </row>
    <row r="255" spans="1:8" x14ac:dyDescent="0.3">
      <c r="A255" s="173" t="s">
        <v>609</v>
      </c>
      <c r="B255" s="173" t="s">
        <v>616</v>
      </c>
      <c r="C255" s="173" t="s">
        <v>617</v>
      </c>
      <c r="D255" s="176">
        <v>41354.660000000003</v>
      </c>
      <c r="E255" s="176">
        <v>1006.93</v>
      </c>
      <c r="F255" s="176">
        <v>41354.660000000003</v>
      </c>
      <c r="G255" s="176">
        <v>996.93</v>
      </c>
      <c r="H255" s="176">
        <v>0</v>
      </c>
    </row>
    <row r="256" spans="1:8" x14ac:dyDescent="0.3">
      <c r="A256" s="173" t="s">
        <v>609</v>
      </c>
      <c r="B256" s="173" t="s">
        <v>618</v>
      </c>
      <c r="C256" s="173" t="s">
        <v>619</v>
      </c>
      <c r="D256" s="176">
        <v>49921.93</v>
      </c>
      <c r="E256" s="176">
        <v>6299.9</v>
      </c>
      <c r="F256" s="176">
        <v>49921.93</v>
      </c>
      <c r="G256" s="176">
        <v>5966.69</v>
      </c>
      <c r="H256" s="176">
        <v>0</v>
      </c>
    </row>
    <row r="257" spans="1:8" x14ac:dyDescent="0.3">
      <c r="A257" s="173" t="s">
        <v>609</v>
      </c>
      <c r="B257" s="173" t="s">
        <v>620</v>
      </c>
      <c r="C257" s="173" t="s">
        <v>621</v>
      </c>
      <c r="D257" s="176">
        <v>48000</v>
      </c>
      <c r="E257" s="176">
        <v>3586.33</v>
      </c>
      <c r="F257" s="176">
        <v>60022.51</v>
      </c>
      <c r="G257" s="176">
        <v>4002.22</v>
      </c>
      <c r="H257" s="176">
        <v>0</v>
      </c>
    </row>
    <row r="258" spans="1:8" x14ac:dyDescent="0.3">
      <c r="A258" s="173" t="s">
        <v>609</v>
      </c>
      <c r="B258" s="173" t="s">
        <v>622</v>
      </c>
      <c r="C258" s="173" t="s">
        <v>623</v>
      </c>
      <c r="D258" s="176">
        <v>42000</v>
      </c>
      <c r="E258" s="176">
        <v>2000.47</v>
      </c>
      <c r="F258" s="176">
        <v>53585</v>
      </c>
      <c r="G258" s="176">
        <v>3907.71</v>
      </c>
      <c r="H258" s="176">
        <v>0</v>
      </c>
    </row>
    <row r="259" spans="1:8" x14ac:dyDescent="0.3">
      <c r="A259" s="173" t="s">
        <v>609</v>
      </c>
      <c r="B259" s="173" t="s">
        <v>624</v>
      </c>
      <c r="C259" s="173" t="s">
        <v>625</v>
      </c>
      <c r="D259" s="176">
        <v>0</v>
      </c>
      <c r="E259" s="176">
        <v>0</v>
      </c>
      <c r="F259" s="176">
        <v>200876</v>
      </c>
      <c r="G259" s="176">
        <v>9991.1200000000008</v>
      </c>
      <c r="H259" s="176">
        <v>30495.8</v>
      </c>
    </row>
    <row r="260" spans="1:8" x14ac:dyDescent="0.3">
      <c r="A260" s="173" t="s">
        <v>609</v>
      </c>
      <c r="B260" s="173" t="s">
        <v>626</v>
      </c>
      <c r="C260" s="173" t="s">
        <v>627</v>
      </c>
      <c r="D260" s="176">
        <v>0</v>
      </c>
      <c r="E260" s="176">
        <v>0</v>
      </c>
      <c r="F260" s="176">
        <v>45058.5</v>
      </c>
      <c r="G260" s="176">
        <v>1011.47</v>
      </c>
      <c r="H260" s="176">
        <v>0</v>
      </c>
    </row>
    <row r="261" spans="1:8" x14ac:dyDescent="0.3">
      <c r="A261" s="173" t="s">
        <v>628</v>
      </c>
      <c r="B261" s="173" t="s">
        <v>629</v>
      </c>
      <c r="C261" s="173" t="s">
        <v>630</v>
      </c>
      <c r="D261" s="176">
        <v>86297202.170000002</v>
      </c>
      <c r="E261" s="176">
        <v>-4483710.01</v>
      </c>
      <c r="F261" s="176">
        <v>86297202.170000002</v>
      </c>
      <c r="G261" s="176">
        <v>-4483710.01</v>
      </c>
      <c r="H261" s="176">
        <v>0</v>
      </c>
    </row>
    <row r="262" spans="1:8" x14ac:dyDescent="0.3">
      <c r="A262" s="173" t="s">
        <v>631</v>
      </c>
      <c r="B262" s="173" t="s">
        <v>632</v>
      </c>
      <c r="C262" s="173" t="s">
        <v>633</v>
      </c>
      <c r="D262" s="176">
        <v>1172952.21</v>
      </c>
      <c r="E262" s="176">
        <v>34845.58</v>
      </c>
      <c r="F262" s="176">
        <v>1172952.21</v>
      </c>
      <c r="G262" s="176">
        <v>34845.58</v>
      </c>
      <c r="H262" s="176">
        <v>0</v>
      </c>
    </row>
    <row r="263" spans="1:8" x14ac:dyDescent="0.3">
      <c r="A263" s="173" t="s">
        <v>631</v>
      </c>
      <c r="B263" s="173" t="s">
        <v>634</v>
      </c>
      <c r="C263" s="173" t="s">
        <v>635</v>
      </c>
      <c r="D263" s="176">
        <v>0</v>
      </c>
      <c r="E263" s="176">
        <v>42049.38</v>
      </c>
      <c r="F263" s="176">
        <v>0</v>
      </c>
      <c r="G263" s="176">
        <v>42049.38</v>
      </c>
      <c r="H263" s="176">
        <v>0</v>
      </c>
    </row>
    <row r="264" spans="1:8" x14ac:dyDescent="0.3">
      <c r="A264" s="173" t="s">
        <v>636</v>
      </c>
      <c r="B264" s="173" t="s">
        <v>637</v>
      </c>
      <c r="C264" s="173" t="s">
        <v>638</v>
      </c>
      <c r="D264" s="176">
        <v>1612876.53</v>
      </c>
      <c r="E264" s="176">
        <v>208484.98</v>
      </c>
      <c r="F264" s="176">
        <v>1612876.53</v>
      </c>
      <c r="G264" s="176">
        <v>208484.98</v>
      </c>
      <c r="H264" s="176">
        <v>0</v>
      </c>
    </row>
    <row r="265" spans="1:8" x14ac:dyDescent="0.3">
      <c r="A265" s="173" t="s">
        <v>636</v>
      </c>
      <c r="B265" s="173" t="s">
        <v>639</v>
      </c>
      <c r="C265" s="173" t="s">
        <v>640</v>
      </c>
      <c r="D265" s="176">
        <v>0</v>
      </c>
      <c r="E265" s="176">
        <v>-216758.19</v>
      </c>
      <c r="F265" s="176">
        <v>0</v>
      </c>
      <c r="G265" s="176">
        <v>-216758.19</v>
      </c>
      <c r="H265" s="176">
        <v>0</v>
      </c>
    </row>
    <row r="266" spans="1:8" x14ac:dyDescent="0.3">
      <c r="A266" s="173" t="s">
        <v>641</v>
      </c>
      <c r="B266" s="173" t="s">
        <v>642</v>
      </c>
      <c r="C266" s="173" t="s">
        <v>643</v>
      </c>
      <c r="D266" s="176">
        <v>0</v>
      </c>
      <c r="E266" s="176">
        <v>0</v>
      </c>
      <c r="F266" s="176">
        <v>1326274.33</v>
      </c>
      <c r="G266" s="176">
        <v>1792081.52</v>
      </c>
      <c r="H266" s="176">
        <v>0</v>
      </c>
    </row>
    <row r="267" spans="1:8" x14ac:dyDescent="0.3">
      <c r="A267" s="173" t="s">
        <v>644</v>
      </c>
      <c r="B267" s="173" t="s">
        <v>645</v>
      </c>
      <c r="C267" s="173" t="s">
        <v>646</v>
      </c>
      <c r="D267" s="176">
        <v>2324258.5</v>
      </c>
      <c r="E267" s="176">
        <v>0</v>
      </c>
      <c r="F267" s="176">
        <v>2324258.5</v>
      </c>
      <c r="G267" s="176">
        <v>0</v>
      </c>
      <c r="H267" s="176">
        <v>0</v>
      </c>
    </row>
    <row r="268" spans="1:8" x14ac:dyDescent="0.3">
      <c r="A268" s="173" t="s">
        <v>647</v>
      </c>
      <c r="B268" s="173" t="s">
        <v>648</v>
      </c>
      <c r="C268" s="173" t="s">
        <v>649</v>
      </c>
      <c r="D268" s="176">
        <v>660117.6</v>
      </c>
      <c r="E268" s="176">
        <v>0</v>
      </c>
      <c r="F268" s="176">
        <v>660117.6</v>
      </c>
      <c r="G268" s="176">
        <v>0</v>
      </c>
      <c r="H268" s="176">
        <v>0</v>
      </c>
    </row>
    <row r="269" spans="1:8" x14ac:dyDescent="0.3">
      <c r="A269" s="173" t="s">
        <v>650</v>
      </c>
      <c r="B269" s="173" t="s">
        <v>651</v>
      </c>
      <c r="C269" s="173" t="s">
        <v>465</v>
      </c>
      <c r="D269" s="176">
        <v>8314747.0999999996</v>
      </c>
      <c r="E269" s="176">
        <v>500000.08</v>
      </c>
      <c r="F269" s="176">
        <v>8314747.0999999996</v>
      </c>
      <c r="G269" s="176">
        <v>519106.81</v>
      </c>
      <c r="H269" s="176">
        <v>0</v>
      </c>
    </row>
    <row r="270" spans="1:8" x14ac:dyDescent="0.3">
      <c r="A270" s="173" t="s">
        <v>652</v>
      </c>
      <c r="B270" s="173" t="s">
        <v>653</v>
      </c>
      <c r="C270" s="173" t="s">
        <v>654</v>
      </c>
      <c r="D270" s="176">
        <v>5720222.3600000003</v>
      </c>
      <c r="E270" s="176">
        <v>308483.86</v>
      </c>
      <c r="F270" s="176">
        <v>5720222.3600000003</v>
      </c>
      <c r="G270" s="176">
        <v>321230.09999999998</v>
      </c>
      <c r="H270" s="176">
        <v>0</v>
      </c>
    </row>
    <row r="271" spans="1:8" x14ac:dyDescent="0.3">
      <c r="A271" s="173" t="s">
        <v>655</v>
      </c>
      <c r="B271" s="173" t="s">
        <v>656</v>
      </c>
      <c r="C271" s="173" t="s">
        <v>657</v>
      </c>
      <c r="D271" s="176">
        <v>207000</v>
      </c>
      <c r="E271" s="176">
        <v>-44583.19</v>
      </c>
      <c r="F271" s="176">
        <v>207000</v>
      </c>
      <c r="G271" s="176">
        <v>-44735.41</v>
      </c>
      <c r="H271" s="176">
        <v>164957.49</v>
      </c>
    </row>
    <row r="272" spans="1:8" x14ac:dyDescent="0.3">
      <c r="A272" s="173" t="s">
        <v>658</v>
      </c>
      <c r="B272" s="173" t="s">
        <v>659</v>
      </c>
      <c r="C272" s="173" t="s">
        <v>660</v>
      </c>
      <c r="D272" s="176">
        <v>11573221.92</v>
      </c>
      <c r="E272" s="176">
        <v>-250499.53</v>
      </c>
      <c r="F272" s="176">
        <v>11576081.92</v>
      </c>
      <c r="G272" s="176">
        <v>-250000</v>
      </c>
      <c r="H272" s="176">
        <v>0</v>
      </c>
    </row>
    <row r="273" spans="1:8" x14ac:dyDescent="0.3">
      <c r="A273" s="173" t="s">
        <v>658</v>
      </c>
      <c r="B273" s="173" t="s">
        <v>661</v>
      </c>
      <c r="C273" s="173" t="s">
        <v>662</v>
      </c>
      <c r="D273" s="176">
        <v>0</v>
      </c>
      <c r="E273" s="176">
        <v>0</v>
      </c>
      <c r="F273" s="176">
        <v>0</v>
      </c>
      <c r="G273" s="176">
        <v>0</v>
      </c>
      <c r="H273" s="176">
        <v>0</v>
      </c>
    </row>
    <row r="274" spans="1:8" x14ac:dyDescent="0.3">
      <c r="A274" s="173" t="s">
        <v>663</v>
      </c>
      <c r="B274" s="173" t="s">
        <v>664</v>
      </c>
      <c r="C274" s="173" t="s">
        <v>665</v>
      </c>
      <c r="D274" s="176">
        <v>80763000.000000015</v>
      </c>
      <c r="E274" s="176">
        <v>3000050</v>
      </c>
      <c r="F274" s="176">
        <v>80749648.950000003</v>
      </c>
      <c r="G274" s="176">
        <v>5745000</v>
      </c>
      <c r="H274" s="176">
        <v>0</v>
      </c>
    </row>
    <row r="275" spans="1:8" x14ac:dyDescent="0.3">
      <c r="A275" s="173" t="s">
        <v>666</v>
      </c>
      <c r="B275" s="173" t="s">
        <v>667</v>
      </c>
      <c r="C275" s="173" t="s">
        <v>668</v>
      </c>
      <c r="D275" s="176">
        <v>8759333.4900000002</v>
      </c>
      <c r="E275" s="176">
        <v>-950217.23</v>
      </c>
      <c r="F275" s="176">
        <v>8759333.4900000002</v>
      </c>
      <c r="G275" s="176">
        <v>-946773.12</v>
      </c>
      <c r="H275" s="176">
        <v>0</v>
      </c>
    </row>
    <row r="276" spans="1:8" x14ac:dyDescent="0.3">
      <c r="A276" s="173" t="s">
        <v>669</v>
      </c>
      <c r="B276" s="173" t="s">
        <v>670</v>
      </c>
      <c r="C276" s="173" t="s">
        <v>671</v>
      </c>
      <c r="D276" s="176">
        <v>2339000</v>
      </c>
      <c r="E276" s="176">
        <v>36660.65</v>
      </c>
      <c r="F276" s="176">
        <v>2866953</v>
      </c>
      <c r="G276" s="176">
        <v>47476.9</v>
      </c>
      <c r="H276" s="176">
        <v>65886.38</v>
      </c>
    </row>
    <row r="277" spans="1:8" x14ac:dyDescent="0.3">
      <c r="A277" s="173" t="s">
        <v>672</v>
      </c>
      <c r="B277" s="173" t="s">
        <v>673</v>
      </c>
      <c r="C277" s="173" t="s">
        <v>674</v>
      </c>
      <c r="D277" s="176">
        <v>2904000</v>
      </c>
      <c r="E277" s="176">
        <v>65421.49</v>
      </c>
      <c r="F277" s="176">
        <v>4579613</v>
      </c>
      <c r="G277" s="176">
        <v>91871.38</v>
      </c>
      <c r="H277" s="176">
        <v>258384.84</v>
      </c>
    </row>
    <row r="278" spans="1:8" x14ac:dyDescent="0.3">
      <c r="A278" s="173" t="s">
        <v>675</v>
      </c>
      <c r="B278" s="173" t="s">
        <v>676</v>
      </c>
      <c r="C278" s="173" t="s">
        <v>677</v>
      </c>
      <c r="D278" s="176">
        <v>96172.9</v>
      </c>
      <c r="E278" s="176">
        <v>3204.79</v>
      </c>
      <c r="F278" s="176">
        <v>96172.9</v>
      </c>
      <c r="G278" s="176">
        <v>3204.79</v>
      </c>
      <c r="H278" s="176">
        <v>0</v>
      </c>
    </row>
    <row r="279" spans="1:8" x14ac:dyDescent="0.3">
      <c r="A279" s="173" t="s">
        <v>675</v>
      </c>
      <c r="B279" s="173" t="s">
        <v>678</v>
      </c>
      <c r="C279" s="173" t="s">
        <v>679</v>
      </c>
      <c r="D279" s="176">
        <v>151570.91</v>
      </c>
      <c r="E279" s="176">
        <v>3001.65</v>
      </c>
      <c r="F279" s="176">
        <v>151570.91</v>
      </c>
      <c r="G279" s="176">
        <v>14018.01</v>
      </c>
      <c r="H279" s="176">
        <v>0</v>
      </c>
    </row>
    <row r="280" spans="1:8" x14ac:dyDescent="0.3">
      <c r="A280" s="173" t="s">
        <v>675</v>
      </c>
      <c r="B280" s="173" t="s">
        <v>680</v>
      </c>
      <c r="C280" s="173" t="s">
        <v>681</v>
      </c>
      <c r="D280" s="176">
        <v>0</v>
      </c>
      <c r="E280" s="176">
        <v>0</v>
      </c>
      <c r="F280" s="176">
        <v>0</v>
      </c>
      <c r="G280" s="176">
        <v>0</v>
      </c>
      <c r="H280" s="176">
        <v>0</v>
      </c>
    </row>
    <row r="281" spans="1:8" x14ac:dyDescent="0.3">
      <c r="A281" s="173" t="s">
        <v>675</v>
      </c>
      <c r="B281" s="173" t="s">
        <v>682</v>
      </c>
      <c r="C281" s="173" t="s">
        <v>683</v>
      </c>
      <c r="D281" s="176">
        <v>0</v>
      </c>
      <c r="E281" s="176">
        <v>0</v>
      </c>
      <c r="F281" s="176">
        <v>0</v>
      </c>
      <c r="G281" s="176">
        <v>0</v>
      </c>
      <c r="H281" s="176">
        <v>0</v>
      </c>
    </row>
    <row r="282" spans="1:8" x14ac:dyDescent="0.3">
      <c r="A282" s="173" t="s">
        <v>684</v>
      </c>
      <c r="B282" s="173" t="s">
        <v>685</v>
      </c>
      <c r="C282" s="173" t="s">
        <v>686</v>
      </c>
      <c r="D282" s="176">
        <v>3150657.37</v>
      </c>
      <c r="E282" s="176">
        <v>10946.64</v>
      </c>
      <c r="F282" s="176">
        <v>3150657.37</v>
      </c>
      <c r="G282" s="176">
        <v>290650.71000000002</v>
      </c>
      <c r="H282" s="176">
        <v>0</v>
      </c>
    </row>
    <row r="283" spans="1:8" x14ac:dyDescent="0.3">
      <c r="A283" s="173" t="s">
        <v>687</v>
      </c>
      <c r="B283" s="173" t="s">
        <v>688</v>
      </c>
      <c r="C283" s="173" t="s">
        <v>689</v>
      </c>
      <c r="D283" s="176">
        <v>5671410</v>
      </c>
      <c r="E283" s="176">
        <v>-150122.26999999999</v>
      </c>
      <c r="F283" s="176">
        <v>5673360</v>
      </c>
      <c r="G283" s="176">
        <v>-4982.04</v>
      </c>
      <c r="H283" s="176">
        <v>0</v>
      </c>
    </row>
    <row r="284" spans="1:8" x14ac:dyDescent="0.3">
      <c r="A284" s="173" t="s">
        <v>690</v>
      </c>
      <c r="B284" s="173" t="s">
        <v>691</v>
      </c>
      <c r="C284" s="173" t="s">
        <v>692</v>
      </c>
      <c r="D284" s="176">
        <v>5671000</v>
      </c>
      <c r="E284" s="176">
        <v>-150312.89000000001</v>
      </c>
      <c r="F284" s="176">
        <v>5671000</v>
      </c>
      <c r="G284" s="176">
        <v>-16312.89</v>
      </c>
      <c r="H284" s="176">
        <v>0</v>
      </c>
    </row>
    <row r="285" spans="1:8" x14ac:dyDescent="0.3">
      <c r="A285" s="173" t="s">
        <v>693</v>
      </c>
      <c r="B285" s="173" t="s">
        <v>694</v>
      </c>
      <c r="C285" s="173" t="s">
        <v>695</v>
      </c>
      <c r="D285" s="176">
        <v>20622000</v>
      </c>
      <c r="E285" s="176">
        <v>1044767.09</v>
      </c>
      <c r="F285" s="176">
        <v>20622000</v>
      </c>
      <c r="G285" s="176">
        <v>1045729.49</v>
      </c>
      <c r="H285" s="176">
        <v>28844.2</v>
      </c>
    </row>
    <row r="286" spans="1:8" x14ac:dyDescent="0.3">
      <c r="A286" s="173" t="s">
        <v>696</v>
      </c>
      <c r="B286" s="173" t="s">
        <v>697</v>
      </c>
      <c r="C286" s="173" t="s">
        <v>698</v>
      </c>
      <c r="D286" s="176">
        <v>4487000</v>
      </c>
      <c r="E286" s="176">
        <v>302274.58</v>
      </c>
      <c r="F286" s="176">
        <v>4486928.3099999996</v>
      </c>
      <c r="G286" s="176">
        <v>300873.33</v>
      </c>
      <c r="H286" s="176">
        <v>0</v>
      </c>
    </row>
    <row r="287" spans="1:8" x14ac:dyDescent="0.3">
      <c r="A287" s="173" t="s">
        <v>699</v>
      </c>
      <c r="B287" s="173" t="s">
        <v>700</v>
      </c>
      <c r="C287" s="173" t="s">
        <v>701</v>
      </c>
      <c r="D287" s="176">
        <v>8700000</v>
      </c>
      <c r="E287" s="176">
        <v>-1818219.73</v>
      </c>
      <c r="F287" s="176">
        <v>12925041.359999999</v>
      </c>
      <c r="G287" s="176">
        <v>-1755485.72</v>
      </c>
      <c r="H287" s="176">
        <v>0</v>
      </c>
    </row>
    <row r="288" spans="1:8" x14ac:dyDescent="0.3">
      <c r="A288" s="173" t="s">
        <v>702</v>
      </c>
      <c r="B288" s="173" t="s">
        <v>703</v>
      </c>
      <c r="C288" s="173" t="s">
        <v>704</v>
      </c>
      <c r="D288" s="176">
        <v>19403000</v>
      </c>
      <c r="E288" s="176">
        <v>-455721.19</v>
      </c>
      <c r="F288" s="176">
        <v>21309333.190000001</v>
      </c>
      <c r="G288" s="176">
        <v>3560860.88</v>
      </c>
      <c r="H288" s="176">
        <v>0</v>
      </c>
    </row>
    <row r="289" spans="1:8" x14ac:dyDescent="0.3">
      <c r="A289" s="173" t="s">
        <v>705</v>
      </c>
      <c r="B289" s="173" t="s">
        <v>706</v>
      </c>
      <c r="C289" s="173" t="s">
        <v>707</v>
      </c>
      <c r="D289" s="176">
        <v>5527653.6600000001</v>
      </c>
      <c r="E289" s="176">
        <v>-1028103.97</v>
      </c>
      <c r="F289" s="176">
        <v>8033000</v>
      </c>
      <c r="G289" s="176">
        <v>-2020411.58</v>
      </c>
      <c r="H289" s="176">
        <v>116541.08</v>
      </c>
    </row>
    <row r="290" spans="1:8" x14ac:dyDescent="0.3">
      <c r="A290" s="173" t="s">
        <v>708</v>
      </c>
      <c r="B290" s="173" t="s">
        <v>709</v>
      </c>
      <c r="C290" s="173" t="s">
        <v>710</v>
      </c>
      <c r="D290" s="176">
        <v>400000</v>
      </c>
      <c r="E290" s="176">
        <v>894.97</v>
      </c>
      <c r="F290" s="176">
        <v>400000</v>
      </c>
      <c r="G290" s="176">
        <v>0</v>
      </c>
      <c r="H290" s="176">
        <v>0</v>
      </c>
    </row>
    <row r="291" spans="1:8" x14ac:dyDescent="0.3">
      <c r="A291" s="173" t="s">
        <v>711</v>
      </c>
      <c r="B291" s="173" t="s">
        <v>712</v>
      </c>
      <c r="C291" s="173" t="s">
        <v>713</v>
      </c>
      <c r="D291" s="176">
        <v>0</v>
      </c>
      <c r="E291" s="176">
        <v>0</v>
      </c>
      <c r="F291" s="176">
        <v>0</v>
      </c>
      <c r="G291" s="176">
        <v>-463.18</v>
      </c>
      <c r="H291" s="176">
        <v>0</v>
      </c>
    </row>
    <row r="292" spans="1:8" x14ac:dyDescent="0.3">
      <c r="A292" s="173" t="s">
        <v>714</v>
      </c>
      <c r="B292" s="173" t="s">
        <v>715</v>
      </c>
      <c r="C292" s="173" t="s">
        <v>716</v>
      </c>
      <c r="D292" s="176">
        <v>5000</v>
      </c>
      <c r="E292" s="176">
        <v>0</v>
      </c>
      <c r="F292" s="176">
        <v>2810106</v>
      </c>
      <c r="G292" s="176">
        <v>-499153.46</v>
      </c>
      <c r="H292" s="176">
        <v>425884.45</v>
      </c>
    </row>
    <row r="293" spans="1:8" x14ac:dyDescent="0.3">
      <c r="A293" s="173" t="s">
        <v>714</v>
      </c>
      <c r="B293" s="173" t="s">
        <v>717</v>
      </c>
      <c r="C293" s="173" t="s">
        <v>718</v>
      </c>
      <c r="D293" s="176">
        <v>0</v>
      </c>
      <c r="E293" s="176">
        <v>0</v>
      </c>
      <c r="F293" s="176">
        <v>1250000</v>
      </c>
      <c r="G293" s="176">
        <v>-117108.54</v>
      </c>
      <c r="H293" s="176">
        <v>114079.15</v>
      </c>
    </row>
    <row r="294" spans="1:8" x14ac:dyDescent="0.3">
      <c r="A294" s="173" t="s">
        <v>714</v>
      </c>
      <c r="B294" s="173" t="s">
        <v>719</v>
      </c>
      <c r="C294" s="173" t="s">
        <v>720</v>
      </c>
      <c r="D294" s="176">
        <v>0</v>
      </c>
      <c r="E294" s="176">
        <v>0</v>
      </c>
      <c r="F294" s="176">
        <v>768000</v>
      </c>
      <c r="G294" s="176">
        <v>-136144.37</v>
      </c>
      <c r="H294" s="176">
        <v>214210.05</v>
      </c>
    </row>
    <row r="295" spans="1:8" x14ac:dyDescent="0.3">
      <c r="A295" s="173" t="s">
        <v>721</v>
      </c>
      <c r="B295" s="173" t="s">
        <v>722</v>
      </c>
      <c r="C295" s="173" t="s">
        <v>723</v>
      </c>
      <c r="D295" s="176">
        <v>1990390.6300000004</v>
      </c>
      <c r="E295" s="176">
        <v>150012.63</v>
      </c>
      <c r="F295" s="176">
        <v>1990390.6300000004</v>
      </c>
      <c r="G295" s="176">
        <v>150012.63</v>
      </c>
      <c r="H295" s="176">
        <v>0</v>
      </c>
    </row>
    <row r="296" spans="1:8" x14ac:dyDescent="0.3">
      <c r="A296" s="173" t="s">
        <v>721</v>
      </c>
      <c r="B296" s="173" t="s">
        <v>724</v>
      </c>
      <c r="C296" s="173" t="s">
        <v>725</v>
      </c>
      <c r="D296" s="176">
        <v>0</v>
      </c>
      <c r="E296" s="176">
        <v>-265831.65000000002</v>
      </c>
      <c r="F296" s="176">
        <v>0</v>
      </c>
      <c r="G296" s="176">
        <v>-265831.65000000002</v>
      </c>
      <c r="H296" s="176">
        <v>0</v>
      </c>
    </row>
    <row r="297" spans="1:8" x14ac:dyDescent="0.3">
      <c r="A297" s="173" t="s">
        <v>726</v>
      </c>
      <c r="B297" s="173" t="s">
        <v>727</v>
      </c>
      <c r="C297" s="173" t="s">
        <v>728</v>
      </c>
      <c r="D297" s="176">
        <v>987512.98</v>
      </c>
      <c r="E297" s="176">
        <v>179820.32</v>
      </c>
      <c r="F297" s="176">
        <v>987512.98</v>
      </c>
      <c r="G297" s="176">
        <v>179820.32</v>
      </c>
      <c r="H297" s="176">
        <v>0</v>
      </c>
    </row>
    <row r="298" spans="1:8" x14ac:dyDescent="0.3">
      <c r="A298" s="173" t="s">
        <v>726</v>
      </c>
      <c r="B298" s="173" t="s">
        <v>729</v>
      </c>
      <c r="C298" s="173" t="s">
        <v>730</v>
      </c>
      <c r="D298" s="176">
        <v>0</v>
      </c>
      <c r="E298" s="176">
        <v>-139602.88</v>
      </c>
      <c r="F298" s="176">
        <v>0</v>
      </c>
      <c r="G298" s="176">
        <v>-139602.88</v>
      </c>
      <c r="H298" s="176">
        <v>0</v>
      </c>
    </row>
    <row r="299" spans="1:8" x14ac:dyDescent="0.3">
      <c r="A299" s="173" t="s">
        <v>731</v>
      </c>
      <c r="B299" s="173" t="s">
        <v>732</v>
      </c>
      <c r="C299" s="173" t="s">
        <v>733</v>
      </c>
      <c r="D299" s="176">
        <v>976405</v>
      </c>
      <c r="E299" s="176">
        <v>11663.72</v>
      </c>
      <c r="F299" s="176">
        <v>976405</v>
      </c>
      <c r="G299" s="176">
        <v>11663.72</v>
      </c>
      <c r="H299" s="176">
        <v>0</v>
      </c>
    </row>
    <row r="300" spans="1:8" x14ac:dyDescent="0.3">
      <c r="A300" s="173" t="s">
        <v>731</v>
      </c>
      <c r="B300" s="173" t="s">
        <v>734</v>
      </c>
      <c r="C300" s="173" t="s">
        <v>735</v>
      </c>
      <c r="D300" s="176">
        <v>0</v>
      </c>
      <c r="E300" s="176">
        <v>10000.969999999999</v>
      </c>
      <c r="F300" s="176">
        <v>0</v>
      </c>
      <c r="G300" s="176">
        <v>10000.969999999999</v>
      </c>
      <c r="H300" s="176">
        <v>0</v>
      </c>
    </row>
    <row r="301" spans="1:8" x14ac:dyDescent="0.3">
      <c r="A301" s="173" t="s">
        <v>736</v>
      </c>
      <c r="B301" s="173" t="s">
        <v>737</v>
      </c>
      <c r="C301" s="173" t="s">
        <v>738</v>
      </c>
      <c r="D301" s="176">
        <v>15289417.200000003</v>
      </c>
      <c r="E301" s="176">
        <v>2010000</v>
      </c>
      <c r="F301" s="176">
        <v>15289417.200000003</v>
      </c>
      <c r="G301" s="176">
        <v>2010000</v>
      </c>
      <c r="H301" s="176">
        <v>0</v>
      </c>
    </row>
    <row r="302" spans="1:8" x14ac:dyDescent="0.3">
      <c r="A302" s="173" t="s">
        <v>736</v>
      </c>
      <c r="B302" s="173" t="s">
        <v>739</v>
      </c>
      <c r="C302" s="173" t="s">
        <v>740</v>
      </c>
      <c r="D302" s="176">
        <v>0</v>
      </c>
      <c r="E302" s="176">
        <v>-793274.46</v>
      </c>
      <c r="F302" s="176">
        <v>0</v>
      </c>
      <c r="G302" s="176">
        <v>-792038.55</v>
      </c>
      <c r="H302" s="176">
        <v>0</v>
      </c>
    </row>
    <row r="303" spans="1:8" x14ac:dyDescent="0.3">
      <c r="A303" s="173" t="s">
        <v>741</v>
      </c>
      <c r="B303" s="173" t="s">
        <v>742</v>
      </c>
      <c r="C303" s="173" t="s">
        <v>743</v>
      </c>
      <c r="D303" s="176">
        <v>1120572.49</v>
      </c>
      <c r="E303" s="176">
        <v>10000</v>
      </c>
      <c r="F303" s="176">
        <v>1120572.49</v>
      </c>
      <c r="G303" s="176">
        <v>10000</v>
      </c>
      <c r="H303" s="176">
        <v>0</v>
      </c>
    </row>
    <row r="304" spans="1:8" x14ac:dyDescent="0.3">
      <c r="A304" s="173" t="s">
        <v>741</v>
      </c>
      <c r="B304" s="173" t="s">
        <v>744</v>
      </c>
      <c r="C304" s="173" t="s">
        <v>745</v>
      </c>
      <c r="D304" s="176">
        <v>0</v>
      </c>
      <c r="E304" s="176">
        <v>-17523.330000000002</v>
      </c>
      <c r="F304" s="176">
        <v>0</v>
      </c>
      <c r="G304" s="176">
        <v>-17523.330000000002</v>
      </c>
      <c r="H304" s="176">
        <v>0</v>
      </c>
    </row>
    <row r="305" spans="1:8" x14ac:dyDescent="0.3">
      <c r="A305" s="173" t="s">
        <v>746</v>
      </c>
      <c r="B305" s="173" t="s">
        <v>747</v>
      </c>
      <c r="C305" s="173" t="s">
        <v>748</v>
      </c>
      <c r="D305" s="176">
        <v>1965877.86</v>
      </c>
      <c r="E305" s="176">
        <v>619783.43999999994</v>
      </c>
      <c r="F305" s="176">
        <v>6624012.5</v>
      </c>
      <c r="G305" s="176">
        <v>192096.1</v>
      </c>
      <c r="H305" s="176">
        <v>0</v>
      </c>
    </row>
    <row r="306" spans="1:8" x14ac:dyDescent="0.3">
      <c r="A306" s="173" t="s">
        <v>746</v>
      </c>
      <c r="B306" s="173" t="s">
        <v>749</v>
      </c>
      <c r="C306" s="173" t="s">
        <v>750</v>
      </c>
      <c r="D306" s="176">
        <v>0</v>
      </c>
      <c r="E306" s="176">
        <v>-50001.64</v>
      </c>
      <c r="F306" s="176">
        <v>0</v>
      </c>
      <c r="G306" s="176">
        <v>-127143.42</v>
      </c>
      <c r="H306" s="176">
        <v>0</v>
      </c>
    </row>
    <row r="307" spans="1:8" x14ac:dyDescent="0.3">
      <c r="A307" s="173" t="s">
        <v>751</v>
      </c>
      <c r="B307" s="173" t="s">
        <v>752</v>
      </c>
      <c r="C307" s="173" t="s">
        <v>753</v>
      </c>
      <c r="D307" s="176">
        <v>0</v>
      </c>
      <c r="E307" s="176">
        <v>-50749.01</v>
      </c>
      <c r="F307" s="176">
        <v>0</v>
      </c>
      <c r="G307" s="176">
        <v>-68183.320000000007</v>
      </c>
      <c r="H307" s="176">
        <v>0</v>
      </c>
    </row>
    <row r="308" spans="1:8" x14ac:dyDescent="0.3">
      <c r="A308" s="173" t="s">
        <v>754</v>
      </c>
      <c r="B308" s="173" t="s">
        <v>755</v>
      </c>
      <c r="C308" s="173" t="s">
        <v>756</v>
      </c>
      <c r="D308" s="176">
        <v>0</v>
      </c>
      <c r="E308" s="176">
        <v>0</v>
      </c>
      <c r="F308" s="176">
        <v>833499</v>
      </c>
      <c r="G308" s="176">
        <v>-26144.53</v>
      </c>
      <c r="H308" s="176">
        <v>0</v>
      </c>
    </row>
    <row r="309" spans="1:8" x14ac:dyDescent="0.3">
      <c r="A309" s="173" t="s">
        <v>754</v>
      </c>
      <c r="B309" s="173" t="s">
        <v>757</v>
      </c>
      <c r="C309" s="173" t="s">
        <v>758</v>
      </c>
      <c r="D309" s="176">
        <v>0</v>
      </c>
      <c r="E309" s="176">
        <v>0</v>
      </c>
      <c r="F309" s="176">
        <v>0</v>
      </c>
      <c r="G309" s="176">
        <v>-86391.91</v>
      </c>
      <c r="H309" s="176">
        <v>0</v>
      </c>
    </row>
    <row r="310" spans="1:8" x14ac:dyDescent="0.3">
      <c r="A310" s="173" t="s">
        <v>759</v>
      </c>
      <c r="B310" s="173" t="s">
        <v>760</v>
      </c>
      <c r="C310" s="173" t="s">
        <v>761</v>
      </c>
      <c r="D310" s="176">
        <v>1355145.38</v>
      </c>
      <c r="E310" s="176">
        <v>94627.55</v>
      </c>
      <c r="F310" s="176">
        <v>1355145.38</v>
      </c>
      <c r="G310" s="176">
        <v>94627.55</v>
      </c>
      <c r="H310" s="176">
        <v>0</v>
      </c>
    </row>
    <row r="311" spans="1:8" x14ac:dyDescent="0.3">
      <c r="A311" s="173" t="s">
        <v>762</v>
      </c>
      <c r="B311" s="173" t="s">
        <v>763</v>
      </c>
      <c r="C311" s="173" t="s">
        <v>764</v>
      </c>
      <c r="D311" s="176">
        <v>0</v>
      </c>
      <c r="E311" s="176">
        <v>11495.37</v>
      </c>
      <c r="F311" s="176">
        <v>0</v>
      </c>
      <c r="G311" s="176">
        <v>11495.37</v>
      </c>
      <c r="H311" s="176">
        <v>0</v>
      </c>
    </row>
    <row r="312" spans="1:8" x14ac:dyDescent="0.3">
      <c r="A312" s="173" t="s">
        <v>762</v>
      </c>
      <c r="B312" s="173" t="s">
        <v>765</v>
      </c>
      <c r="C312" s="173" t="s">
        <v>766</v>
      </c>
      <c r="D312" s="176">
        <v>1371198.5</v>
      </c>
      <c r="E312" s="176">
        <v>-14927.45</v>
      </c>
      <c r="F312" s="176">
        <v>1371198.5</v>
      </c>
      <c r="G312" s="176">
        <v>-14927.45</v>
      </c>
      <c r="H312" s="176">
        <v>0</v>
      </c>
    </row>
    <row r="313" spans="1:8" x14ac:dyDescent="0.3">
      <c r="A313" s="173" t="s">
        <v>767</v>
      </c>
      <c r="B313" s="173" t="s">
        <v>768</v>
      </c>
      <c r="C313" s="173" t="s">
        <v>769</v>
      </c>
      <c r="D313" s="176">
        <v>0</v>
      </c>
      <c r="E313" s="176">
        <v>-8019.49</v>
      </c>
      <c r="F313" s="176">
        <v>0</v>
      </c>
      <c r="G313" s="176">
        <v>-8019.49</v>
      </c>
      <c r="H313" s="176">
        <v>0</v>
      </c>
    </row>
    <row r="314" spans="1:8" x14ac:dyDescent="0.3">
      <c r="A314" s="173" t="s">
        <v>767</v>
      </c>
      <c r="B314" s="173" t="s">
        <v>770</v>
      </c>
      <c r="C314" s="173" t="s">
        <v>771</v>
      </c>
      <c r="D314" s="176">
        <v>1048841.92</v>
      </c>
      <c r="E314" s="176">
        <v>-13753.29</v>
      </c>
      <c r="F314" s="176">
        <v>1048841.92</v>
      </c>
      <c r="G314" s="176">
        <v>-13753.29</v>
      </c>
      <c r="H314" s="176">
        <v>0</v>
      </c>
    </row>
    <row r="315" spans="1:8" x14ac:dyDescent="0.3">
      <c r="A315" s="173" t="s">
        <v>772</v>
      </c>
      <c r="B315" s="173" t="s">
        <v>773</v>
      </c>
      <c r="C315" s="173" t="s">
        <v>774</v>
      </c>
      <c r="D315" s="176">
        <v>0</v>
      </c>
      <c r="E315" s="176">
        <v>26711.08</v>
      </c>
      <c r="F315" s="176">
        <v>0</v>
      </c>
      <c r="G315" s="176">
        <v>26711.08</v>
      </c>
      <c r="H315" s="176">
        <v>0</v>
      </c>
    </row>
    <row r="316" spans="1:8" x14ac:dyDescent="0.3">
      <c r="A316" s="173" t="s">
        <v>772</v>
      </c>
      <c r="B316" s="173" t="s">
        <v>775</v>
      </c>
      <c r="C316" s="173" t="s">
        <v>776</v>
      </c>
      <c r="D316" s="176">
        <v>3245576.77</v>
      </c>
      <c r="E316" s="176">
        <v>369803.52000000002</v>
      </c>
      <c r="F316" s="176">
        <v>3245576.77</v>
      </c>
      <c r="G316" s="176">
        <v>369803.52000000002</v>
      </c>
      <c r="H316" s="176">
        <v>0</v>
      </c>
    </row>
    <row r="317" spans="1:8" x14ac:dyDescent="0.3">
      <c r="A317" s="173" t="s">
        <v>777</v>
      </c>
      <c r="B317" s="173" t="s">
        <v>778</v>
      </c>
      <c r="C317" s="173" t="s">
        <v>779</v>
      </c>
      <c r="D317" s="176">
        <v>3245214.85</v>
      </c>
      <c r="E317" s="176">
        <v>550000</v>
      </c>
      <c r="F317" s="176">
        <v>3265348.1</v>
      </c>
      <c r="G317" s="176">
        <v>550000</v>
      </c>
      <c r="H317" s="176">
        <v>0</v>
      </c>
    </row>
    <row r="318" spans="1:8" x14ac:dyDescent="0.3">
      <c r="A318" s="173" t="s">
        <v>777</v>
      </c>
      <c r="B318" s="173" t="s">
        <v>780</v>
      </c>
      <c r="C318" s="173" t="s">
        <v>781</v>
      </c>
      <c r="D318" s="176">
        <v>0</v>
      </c>
      <c r="E318" s="176">
        <v>-386052.73</v>
      </c>
      <c r="F318" s="176">
        <v>0</v>
      </c>
      <c r="G318" s="176">
        <v>-385885.03</v>
      </c>
      <c r="H318" s="176">
        <v>0</v>
      </c>
    </row>
    <row r="319" spans="1:8" x14ac:dyDescent="0.3">
      <c r="A319" s="173" t="s">
        <v>782</v>
      </c>
      <c r="B319" s="173" t="s">
        <v>783</v>
      </c>
      <c r="C319" s="173" t="s">
        <v>784</v>
      </c>
      <c r="D319" s="176">
        <v>1379278.93</v>
      </c>
      <c r="E319" s="176">
        <v>0</v>
      </c>
      <c r="F319" s="176">
        <v>1379278.93</v>
      </c>
      <c r="G319" s="176">
        <v>-585.97</v>
      </c>
      <c r="H319" s="176">
        <v>0</v>
      </c>
    </row>
    <row r="320" spans="1:8" x14ac:dyDescent="0.3">
      <c r="A320" s="173" t="s">
        <v>782</v>
      </c>
      <c r="B320" s="173" t="s">
        <v>785</v>
      </c>
      <c r="C320" s="173" t="s">
        <v>786</v>
      </c>
      <c r="D320" s="176">
        <v>0</v>
      </c>
      <c r="E320" s="176">
        <v>-108874.13</v>
      </c>
      <c r="F320" s="176">
        <v>0</v>
      </c>
      <c r="G320" s="176">
        <v>-108754.13</v>
      </c>
      <c r="H320" s="176">
        <v>0</v>
      </c>
    </row>
    <row r="321" spans="1:8" x14ac:dyDescent="0.3">
      <c r="A321" s="173" t="s">
        <v>787</v>
      </c>
      <c r="B321" s="173" t="s">
        <v>788</v>
      </c>
      <c r="C321" s="173" t="s">
        <v>789</v>
      </c>
      <c r="D321" s="176">
        <v>736000</v>
      </c>
      <c r="E321" s="176">
        <v>10000</v>
      </c>
      <c r="F321" s="176">
        <v>737147.61</v>
      </c>
      <c r="G321" s="176">
        <v>10000</v>
      </c>
      <c r="H321" s="176">
        <v>0</v>
      </c>
    </row>
    <row r="322" spans="1:8" x14ac:dyDescent="0.3">
      <c r="A322" s="173" t="s">
        <v>787</v>
      </c>
      <c r="B322" s="173" t="s">
        <v>790</v>
      </c>
      <c r="C322" s="173" t="s">
        <v>791</v>
      </c>
      <c r="D322" s="176">
        <v>0</v>
      </c>
      <c r="E322" s="176">
        <v>0</v>
      </c>
      <c r="F322" s="176">
        <v>0</v>
      </c>
      <c r="G322" s="176">
        <v>27132.1</v>
      </c>
      <c r="H322" s="176">
        <v>0</v>
      </c>
    </row>
    <row r="323" spans="1:8" x14ac:dyDescent="0.3">
      <c r="A323" s="173" t="s">
        <v>792</v>
      </c>
      <c r="B323" s="173" t="s">
        <v>793</v>
      </c>
      <c r="C323" s="173" t="s">
        <v>794</v>
      </c>
      <c r="D323" s="176">
        <v>764117.39</v>
      </c>
      <c r="E323" s="176">
        <v>0</v>
      </c>
      <c r="F323" s="176">
        <v>764117.39</v>
      </c>
      <c r="G323" s="176">
        <v>0</v>
      </c>
      <c r="H323" s="176">
        <v>0</v>
      </c>
    </row>
    <row r="324" spans="1:8" x14ac:dyDescent="0.3">
      <c r="A324" s="173" t="s">
        <v>792</v>
      </c>
      <c r="B324" s="173" t="s">
        <v>795</v>
      </c>
      <c r="C324" s="173" t="s">
        <v>796</v>
      </c>
      <c r="D324" s="176">
        <v>0</v>
      </c>
      <c r="E324" s="176">
        <v>-76375.64</v>
      </c>
      <c r="F324" s="176">
        <v>0</v>
      </c>
      <c r="G324" s="176">
        <v>-76375.64</v>
      </c>
      <c r="H324" s="176">
        <v>0</v>
      </c>
    </row>
    <row r="325" spans="1:8" x14ac:dyDescent="0.3">
      <c r="A325" s="173" t="s">
        <v>797</v>
      </c>
      <c r="B325" s="173" t="s">
        <v>798</v>
      </c>
      <c r="C325" s="173" t="s">
        <v>799</v>
      </c>
      <c r="D325" s="176">
        <v>1018500</v>
      </c>
      <c r="E325" s="176">
        <v>318000</v>
      </c>
      <c r="F325" s="176">
        <v>1018500</v>
      </c>
      <c r="G325" s="176">
        <v>318000</v>
      </c>
      <c r="H325" s="176">
        <v>0</v>
      </c>
    </row>
    <row r="326" spans="1:8" x14ac:dyDescent="0.3">
      <c r="A326" s="173" t="s">
        <v>797</v>
      </c>
      <c r="B326" s="173" t="s">
        <v>800</v>
      </c>
      <c r="C326" s="173" t="s">
        <v>801</v>
      </c>
      <c r="D326" s="176">
        <v>0</v>
      </c>
      <c r="E326" s="176">
        <v>-216864.73</v>
      </c>
      <c r="F326" s="176">
        <v>0</v>
      </c>
      <c r="G326" s="176">
        <v>-216864.73</v>
      </c>
      <c r="H326" s="176">
        <v>0</v>
      </c>
    </row>
    <row r="327" spans="1:8" x14ac:dyDescent="0.3">
      <c r="A327" s="173" t="s">
        <v>802</v>
      </c>
      <c r="B327" s="173" t="s">
        <v>803</v>
      </c>
      <c r="C327" s="173" t="s">
        <v>804</v>
      </c>
      <c r="D327" s="176">
        <v>13687000</v>
      </c>
      <c r="E327" s="176">
        <v>582271.29</v>
      </c>
      <c r="F327" s="176">
        <v>13104728.710000001</v>
      </c>
      <c r="G327" s="176">
        <v>0</v>
      </c>
      <c r="H327" s="176">
        <v>0</v>
      </c>
    </row>
    <row r="328" spans="1:8" x14ac:dyDescent="0.3">
      <c r="A328" s="173" t="s">
        <v>802</v>
      </c>
      <c r="B328" s="173" t="s">
        <v>805</v>
      </c>
      <c r="C328" s="173" t="s">
        <v>806</v>
      </c>
      <c r="D328" s="176">
        <v>0</v>
      </c>
      <c r="E328" s="176">
        <v>784890.2</v>
      </c>
      <c r="F328" s="176">
        <v>0</v>
      </c>
      <c r="G328" s="176">
        <v>-92244.24</v>
      </c>
      <c r="H328" s="176">
        <v>0</v>
      </c>
    </row>
    <row r="329" spans="1:8" x14ac:dyDescent="0.3">
      <c r="A329" s="173" t="s">
        <v>807</v>
      </c>
      <c r="B329" s="173" t="s">
        <v>808</v>
      </c>
      <c r="C329" s="173" t="s">
        <v>809</v>
      </c>
      <c r="D329" s="176">
        <v>6200000</v>
      </c>
      <c r="E329" s="176">
        <v>706000</v>
      </c>
      <c r="F329" s="176">
        <v>8004000</v>
      </c>
      <c r="G329" s="176">
        <v>889000</v>
      </c>
      <c r="H329" s="176">
        <v>0</v>
      </c>
    </row>
    <row r="330" spans="1:8" x14ac:dyDescent="0.3">
      <c r="A330" s="173" t="s">
        <v>807</v>
      </c>
      <c r="B330" s="173" t="s">
        <v>810</v>
      </c>
      <c r="C330" s="173" t="s">
        <v>811</v>
      </c>
      <c r="D330" s="176">
        <v>0</v>
      </c>
      <c r="E330" s="176">
        <v>-940000.02</v>
      </c>
      <c r="F330" s="176">
        <v>0</v>
      </c>
      <c r="G330" s="176">
        <v>-1188954.69</v>
      </c>
      <c r="H330" s="176">
        <v>0</v>
      </c>
    </row>
    <row r="331" spans="1:8" x14ac:dyDescent="0.3">
      <c r="A331" s="173" t="s">
        <v>812</v>
      </c>
      <c r="B331" s="173" t="s">
        <v>813</v>
      </c>
      <c r="C331" s="173" t="s">
        <v>814</v>
      </c>
      <c r="D331" s="176">
        <v>1000000</v>
      </c>
      <c r="E331" s="176">
        <v>0</v>
      </c>
      <c r="F331" s="176">
        <v>5212997.71</v>
      </c>
      <c r="G331" s="176">
        <v>0</v>
      </c>
      <c r="H331" s="176">
        <v>0</v>
      </c>
    </row>
    <row r="332" spans="1:8" x14ac:dyDescent="0.3">
      <c r="A332" s="173" t="s">
        <v>812</v>
      </c>
      <c r="B332" s="173" t="s">
        <v>815</v>
      </c>
      <c r="C332" s="173" t="s">
        <v>816</v>
      </c>
      <c r="D332" s="176">
        <v>0</v>
      </c>
      <c r="E332" s="176">
        <v>-119793.39</v>
      </c>
      <c r="F332" s="176">
        <v>0</v>
      </c>
      <c r="G332" s="176">
        <v>-594126.66</v>
      </c>
      <c r="H332" s="176">
        <v>0</v>
      </c>
    </row>
    <row r="333" spans="1:8" x14ac:dyDescent="0.3">
      <c r="A333" s="173" t="s">
        <v>817</v>
      </c>
      <c r="B333" s="173" t="s">
        <v>818</v>
      </c>
      <c r="C333" s="173" t="s">
        <v>819</v>
      </c>
      <c r="D333" s="176">
        <v>150000</v>
      </c>
      <c r="E333" s="176">
        <v>21000</v>
      </c>
      <c r="F333" s="176">
        <v>367500</v>
      </c>
      <c r="G333" s="176">
        <v>51450</v>
      </c>
      <c r="H333" s="176">
        <v>0</v>
      </c>
    </row>
    <row r="334" spans="1:8" x14ac:dyDescent="0.3">
      <c r="A334" s="173" t="s">
        <v>817</v>
      </c>
      <c r="B334" s="173" t="s">
        <v>820</v>
      </c>
      <c r="C334" s="173" t="s">
        <v>821</v>
      </c>
      <c r="D334" s="176">
        <v>0</v>
      </c>
      <c r="E334" s="176">
        <v>-18625.5</v>
      </c>
      <c r="F334" s="176">
        <v>0</v>
      </c>
      <c r="G334" s="176">
        <v>-45378.66</v>
      </c>
      <c r="H334" s="176">
        <v>0</v>
      </c>
    </row>
    <row r="335" spans="1:8" x14ac:dyDescent="0.3">
      <c r="A335" s="173" t="s">
        <v>822</v>
      </c>
      <c r="B335" s="173" t="s">
        <v>823</v>
      </c>
      <c r="C335" s="173" t="s">
        <v>824</v>
      </c>
      <c r="D335" s="176">
        <v>714600.81</v>
      </c>
      <c r="E335" s="176">
        <v>0</v>
      </c>
      <c r="F335" s="176">
        <v>2872923.33</v>
      </c>
      <c r="G335" s="176">
        <v>0</v>
      </c>
      <c r="H335" s="176">
        <v>0</v>
      </c>
    </row>
    <row r="336" spans="1:8" x14ac:dyDescent="0.3">
      <c r="A336" s="173" t="s">
        <v>822</v>
      </c>
      <c r="B336" s="173" t="s">
        <v>825</v>
      </c>
      <c r="C336" s="173" t="s">
        <v>826</v>
      </c>
      <c r="D336" s="176">
        <v>0</v>
      </c>
      <c r="E336" s="176">
        <v>0</v>
      </c>
      <c r="F336" s="176">
        <v>0</v>
      </c>
      <c r="G336" s="176">
        <v>0</v>
      </c>
      <c r="H336" s="176">
        <v>0</v>
      </c>
    </row>
    <row r="337" spans="1:8" x14ac:dyDescent="0.3">
      <c r="A337" s="173" t="s">
        <v>827</v>
      </c>
      <c r="B337" s="173" t="s">
        <v>828</v>
      </c>
      <c r="C337" s="173" t="s">
        <v>829</v>
      </c>
      <c r="D337" s="176">
        <v>2466000.0499999998</v>
      </c>
      <c r="E337" s="176">
        <v>0</v>
      </c>
      <c r="F337" s="176">
        <v>6055000</v>
      </c>
      <c r="G337" s="176">
        <v>0</v>
      </c>
      <c r="H337" s="176">
        <v>0</v>
      </c>
    </row>
    <row r="338" spans="1:8" x14ac:dyDescent="0.3">
      <c r="A338" s="173" t="s">
        <v>827</v>
      </c>
      <c r="B338" s="173" t="s">
        <v>830</v>
      </c>
      <c r="C338" s="173" t="s">
        <v>831</v>
      </c>
      <c r="D338" s="176">
        <v>0</v>
      </c>
      <c r="E338" s="176">
        <v>-401164.62</v>
      </c>
      <c r="F338" s="176">
        <v>0</v>
      </c>
      <c r="G338" s="176">
        <v>-1500144.25</v>
      </c>
      <c r="H338" s="176">
        <v>0</v>
      </c>
    </row>
    <row r="339" spans="1:8" x14ac:dyDescent="0.3">
      <c r="A339" s="173" t="s">
        <v>832</v>
      </c>
      <c r="B339" s="173" t="s">
        <v>833</v>
      </c>
      <c r="C339" s="173" t="s">
        <v>834</v>
      </c>
      <c r="D339" s="176">
        <v>0</v>
      </c>
      <c r="E339" s="176">
        <v>0</v>
      </c>
      <c r="F339" s="176">
        <v>300000</v>
      </c>
      <c r="G339" s="176">
        <v>9000</v>
      </c>
      <c r="H339" s="176">
        <v>0</v>
      </c>
    </row>
    <row r="340" spans="1:8" x14ac:dyDescent="0.3">
      <c r="A340" s="173" t="s">
        <v>832</v>
      </c>
      <c r="B340" s="173" t="s">
        <v>835</v>
      </c>
      <c r="C340" s="173" t="s">
        <v>836</v>
      </c>
      <c r="D340" s="176">
        <v>0</v>
      </c>
      <c r="E340" s="176">
        <v>0</v>
      </c>
      <c r="F340" s="176">
        <v>0</v>
      </c>
      <c r="G340" s="176">
        <v>-4140.01</v>
      </c>
      <c r="H340" s="176">
        <v>0</v>
      </c>
    </row>
    <row r="341" spans="1:8" x14ac:dyDescent="0.3">
      <c r="A341" s="173" t="s">
        <v>837</v>
      </c>
      <c r="B341" s="173" t="s">
        <v>838</v>
      </c>
      <c r="C341" s="173" t="s">
        <v>839</v>
      </c>
      <c r="D341" s="176">
        <v>0</v>
      </c>
      <c r="E341" s="176">
        <v>0</v>
      </c>
      <c r="F341" s="176">
        <v>1500000</v>
      </c>
      <c r="G341" s="176">
        <v>-131000</v>
      </c>
      <c r="H341" s="176">
        <v>0</v>
      </c>
    </row>
    <row r="342" spans="1:8" x14ac:dyDescent="0.3">
      <c r="A342" s="173" t="s">
        <v>837</v>
      </c>
      <c r="B342" s="173" t="s">
        <v>840</v>
      </c>
      <c r="C342" s="173" t="s">
        <v>841</v>
      </c>
      <c r="D342" s="176">
        <v>0</v>
      </c>
      <c r="E342" s="176">
        <v>0</v>
      </c>
      <c r="F342" s="176">
        <v>0</v>
      </c>
      <c r="G342" s="176">
        <v>0</v>
      </c>
      <c r="H342" s="176">
        <v>0</v>
      </c>
    </row>
    <row r="343" spans="1:8" x14ac:dyDescent="0.3">
      <c r="A343" s="173" t="s">
        <v>842</v>
      </c>
      <c r="B343" s="173" t="s">
        <v>843</v>
      </c>
      <c r="C343" s="173" t="s">
        <v>844</v>
      </c>
      <c r="D343" s="176">
        <v>0</v>
      </c>
      <c r="E343" s="176">
        <v>0</v>
      </c>
      <c r="F343" s="176">
        <v>10644248.999999998</v>
      </c>
      <c r="G343" s="176">
        <v>532212.44999999995</v>
      </c>
      <c r="H343" s="176">
        <v>0</v>
      </c>
    </row>
    <row r="344" spans="1:8" x14ac:dyDescent="0.3">
      <c r="A344" s="173" t="s">
        <v>842</v>
      </c>
      <c r="B344" s="173" t="s">
        <v>845</v>
      </c>
      <c r="C344" s="173" t="s">
        <v>846</v>
      </c>
      <c r="D344" s="176">
        <v>0</v>
      </c>
      <c r="E344" s="176">
        <v>0</v>
      </c>
      <c r="F344" s="176">
        <v>0</v>
      </c>
      <c r="G344" s="176">
        <v>0</v>
      </c>
      <c r="H344" s="176">
        <v>0</v>
      </c>
    </row>
    <row r="345" spans="1:8" x14ac:dyDescent="0.3">
      <c r="A345" s="173" t="s">
        <v>842</v>
      </c>
      <c r="B345" s="173" t="s">
        <v>847</v>
      </c>
      <c r="C345" s="173" t="s">
        <v>848</v>
      </c>
      <c r="D345" s="176">
        <v>0</v>
      </c>
      <c r="E345" s="176">
        <v>0</v>
      </c>
      <c r="F345" s="176">
        <v>0</v>
      </c>
      <c r="G345" s="176">
        <v>0</v>
      </c>
      <c r="H345" s="176">
        <v>0</v>
      </c>
    </row>
    <row r="346" spans="1:8" x14ac:dyDescent="0.3">
      <c r="A346" s="173" t="s">
        <v>849</v>
      </c>
      <c r="B346" s="173" t="s">
        <v>850</v>
      </c>
      <c r="C346" s="173" t="s">
        <v>851</v>
      </c>
      <c r="D346" s="176">
        <v>1699178.51</v>
      </c>
      <c r="E346" s="176">
        <v>760408.62</v>
      </c>
      <c r="F346" s="176">
        <v>1699178.51</v>
      </c>
      <c r="G346" s="176">
        <v>760408.62</v>
      </c>
      <c r="H346" s="176">
        <v>0</v>
      </c>
    </row>
    <row r="347" spans="1:8" x14ac:dyDescent="0.3">
      <c r="A347" s="173" t="s">
        <v>849</v>
      </c>
      <c r="B347" s="173" t="s">
        <v>852</v>
      </c>
      <c r="C347" s="173" t="s">
        <v>853</v>
      </c>
      <c r="D347" s="176">
        <v>-1699178.51</v>
      </c>
      <c r="E347" s="176">
        <v>-760408.62</v>
      </c>
      <c r="F347" s="176">
        <v>-1699178.51</v>
      </c>
      <c r="G347" s="176">
        <v>-760408.62</v>
      </c>
      <c r="H347" s="176">
        <v>0</v>
      </c>
    </row>
    <row r="348" spans="1:8" x14ac:dyDescent="0.3">
      <c r="A348" s="173" t="s">
        <v>854</v>
      </c>
      <c r="B348" s="173" t="s">
        <v>855</v>
      </c>
      <c r="C348" s="173" t="s">
        <v>856</v>
      </c>
      <c r="D348" s="176">
        <v>926516.47</v>
      </c>
      <c r="E348" s="176">
        <v>-110307.36</v>
      </c>
      <c r="F348" s="176">
        <v>926516.47</v>
      </c>
      <c r="G348" s="176">
        <v>-110307.36</v>
      </c>
      <c r="H348" s="176">
        <v>0</v>
      </c>
    </row>
    <row r="349" spans="1:8" x14ac:dyDescent="0.3">
      <c r="A349" s="173" t="s">
        <v>854</v>
      </c>
      <c r="B349" s="173" t="s">
        <v>857</v>
      </c>
      <c r="C349" s="173" t="s">
        <v>858</v>
      </c>
      <c r="D349" s="176">
        <v>-926516.47</v>
      </c>
      <c r="E349" s="176">
        <v>110307.36</v>
      </c>
      <c r="F349" s="176">
        <v>-926516.47</v>
      </c>
      <c r="G349" s="176">
        <v>110307.36</v>
      </c>
      <c r="H349" s="176">
        <v>0</v>
      </c>
    </row>
    <row r="350" spans="1:8" x14ac:dyDescent="0.3">
      <c r="A350" s="172" t="s">
        <v>859</v>
      </c>
      <c r="B350" s="173" t="s">
        <v>76</v>
      </c>
      <c r="C350" s="173" t="s">
        <v>98</v>
      </c>
      <c r="D350" s="176">
        <v>482210909.88999999</v>
      </c>
      <c r="E350" s="176">
        <v>-662846.27</v>
      </c>
      <c r="F350" s="176">
        <v>552798688.75</v>
      </c>
      <c r="G350" s="176">
        <v>2390134.37</v>
      </c>
      <c r="H350" s="176">
        <v>6147010.0499999998</v>
      </c>
    </row>
    <row r="351" spans="1:8" ht="12.75" customHeight="1" x14ac:dyDescent="0.3"/>
    <row r="352" spans="1:8" ht="12.75" customHeight="1" x14ac:dyDescent="0.3"/>
    <row r="353" spans="2:2" ht="12.75" customHeight="1" x14ac:dyDescent="0.3"/>
    <row r="354" spans="2:2" x14ac:dyDescent="0.3">
      <c r="B354" s="173" t="s">
        <v>860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9" sqref="D29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CALCUL</vt:lpstr>
      <vt:lpstr>MAGELLAN INJECTION</vt:lpstr>
      <vt:lpstr>PAT - LINEARISATION</vt:lpstr>
    </vt:vector>
  </TitlesOfParts>
  <Company>Vinci Construction Fance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KASSOUS Mejdoub</dc:creator>
  <cp:lastModifiedBy>KASSOUS Mejdoub</cp:lastModifiedBy>
  <dcterms:created xsi:type="dcterms:W3CDTF">2017-09-19T07:23:53Z</dcterms:created>
  <dcterms:modified xsi:type="dcterms:W3CDTF">2017-09-19T15:08:01Z</dcterms:modified>
</cp:coreProperties>
</file>