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 activeTab="1"/>
  </bookViews>
  <sheets>
    <sheet name="base" sheetId="1" r:id="rId1"/>
    <sheet name="résultat" sheetId="2" r:id="rId2"/>
    <sheet name="Feuil3" sheetId="3" r:id="rId3"/>
  </sheets>
  <definedNames>
    <definedName name="Matricule">base!$A$1:$A$24</definedName>
    <definedName name="Montant">base!$F:$F</definedName>
    <definedName name="Rubrique">base!$E:$E</definedName>
    <definedName name="Tableau">base!$A$2:$F$38</definedName>
  </definedNames>
  <calcPr calcId="125725"/>
</workbook>
</file>

<file path=xl/calcChain.xml><?xml version="1.0" encoding="utf-8"?>
<calcChain xmlns="http://schemas.openxmlformats.org/spreadsheetml/2006/main">
  <c r="A3" i="2"/>
  <c r="A4" s="1"/>
  <c r="E3"/>
  <c r="H3"/>
  <c r="L3"/>
  <c r="F2"/>
  <c r="G2"/>
  <c r="H2"/>
  <c r="I2"/>
  <c r="J2"/>
  <c r="K2"/>
  <c r="L2"/>
  <c r="E2"/>
  <c r="A5"/>
  <c r="C5" s="1"/>
  <c r="A6"/>
  <c r="B6" s="1"/>
  <c r="A7"/>
  <c r="A8"/>
  <c r="A9"/>
  <c r="A10"/>
  <c r="A2"/>
  <c r="A10" i="1"/>
  <c r="C23"/>
  <c r="A23"/>
  <c r="E23"/>
  <c r="L1" i="2"/>
  <c r="K1"/>
  <c r="J1"/>
  <c r="I1"/>
  <c r="H1"/>
  <c r="G1"/>
  <c r="F1"/>
  <c r="E1"/>
  <c r="C1"/>
  <c r="B1"/>
  <c r="A1"/>
  <c r="E22" i="1"/>
  <c r="C22"/>
  <c r="A22"/>
  <c r="E21"/>
  <c r="D21"/>
  <c r="C21"/>
  <c r="A21"/>
  <c r="E20"/>
  <c r="D20"/>
  <c r="C20"/>
  <c r="A20"/>
  <c r="E19"/>
  <c r="C19"/>
  <c r="A19"/>
  <c r="E18"/>
  <c r="C18"/>
  <c r="A18"/>
  <c r="E17"/>
  <c r="C17"/>
  <c r="A17"/>
  <c r="E16"/>
  <c r="C16"/>
  <c r="A16"/>
  <c r="E15"/>
  <c r="C15"/>
  <c r="A15"/>
  <c r="E14"/>
  <c r="C14"/>
  <c r="A14"/>
  <c r="E13"/>
  <c r="C13"/>
  <c r="A13"/>
  <c r="E12"/>
  <c r="C12"/>
  <c r="A12"/>
  <c r="E11"/>
  <c r="C11"/>
  <c r="A11"/>
  <c r="E10"/>
  <c r="C10"/>
  <c r="E9"/>
  <c r="C9"/>
  <c r="A9"/>
  <c r="E8"/>
  <c r="C8"/>
  <c r="A8"/>
  <c r="E7"/>
  <c r="C7"/>
  <c r="A7"/>
  <c r="E6"/>
  <c r="C6"/>
  <c r="A6"/>
  <c r="E5"/>
  <c r="C5"/>
  <c r="A5"/>
  <c r="E4"/>
  <c r="C4"/>
  <c r="A4"/>
  <c r="E3"/>
  <c r="C3"/>
  <c r="A3"/>
  <c r="E2"/>
  <c r="C2"/>
  <c r="F1"/>
  <c r="E1"/>
  <c r="D1"/>
  <c r="C1"/>
  <c r="B1"/>
  <c r="A1"/>
  <c r="F4" i="2" l="1"/>
  <c r="E4"/>
  <c r="I4"/>
  <c r="G4"/>
  <c r="K4"/>
  <c r="C3"/>
  <c r="J3"/>
  <c r="F3"/>
  <c r="B4"/>
  <c r="L4"/>
  <c r="J4"/>
  <c r="H4"/>
  <c r="D3"/>
  <c r="B3"/>
  <c r="K3"/>
  <c r="I3"/>
  <c r="G3"/>
  <c r="D5"/>
  <c r="B5"/>
  <c r="C4"/>
  <c r="C6"/>
  <c r="D6"/>
  <c r="D4"/>
  <c r="D2"/>
  <c r="B2"/>
  <c r="C2"/>
</calcChain>
</file>

<file path=xl/sharedStrings.xml><?xml version="1.0" encoding="utf-8"?>
<sst xmlns="http://schemas.openxmlformats.org/spreadsheetml/2006/main" count="26" uniqueCount="5">
  <si>
    <t>Durand</t>
  </si>
  <si>
    <t>Dupond</t>
  </si>
  <si>
    <t>Le Gall</t>
  </si>
  <si>
    <t>catégorie
=
cadre</t>
  </si>
  <si>
    <t>Etc…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</si>
</sst>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9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3" fillId="0" borderId="0" xfId="0" applyFont="1" applyFill="1"/>
    <xf numFmtId="0" fontId="3" fillId="0" borderId="0" xfId="0" applyFont="1"/>
    <xf numFmtId="0" fontId="4" fillId="0" borderId="0" xfId="0" applyFont="1" applyAlignment="1">
      <alignment horizontal="left" indent="1"/>
    </xf>
    <xf numFmtId="0" fontId="4" fillId="2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H32" sqref="H32"/>
    </sheetView>
  </sheetViews>
  <sheetFormatPr baseColWidth="10" defaultRowHeight="15"/>
  <cols>
    <col min="1" max="1" width="8.7109375" bestFit="1" customWidth="1"/>
    <col min="5" max="5" width="28.42578125" bestFit="1" customWidth="1"/>
  </cols>
  <sheetData>
    <row r="1" spans="1:7">
      <c r="A1" s="6" t="str">
        <f>"Matricule"</f>
        <v>Matricule</v>
      </c>
      <c r="B1" s="6" t="str">
        <f>"Nom"</f>
        <v>Nom</v>
      </c>
      <c r="C1" s="6" t="str">
        <f>"Prénom"</f>
        <v>Prénom</v>
      </c>
      <c r="D1" s="6" t="str">
        <f>"Code Rubrique"</f>
        <v>Code Rubrique</v>
      </c>
      <c r="E1" s="6" t="str">
        <f>"Intitulé Rubrique"</f>
        <v>Intitulé Rubrique</v>
      </c>
      <c r="F1" s="7" t="str">
        <f>"Montant salarial"</f>
        <v>Montant salarial</v>
      </c>
      <c r="G1" s="7"/>
    </row>
    <row r="2" spans="1:7">
      <c r="A2" s="1">
        <v>270</v>
      </c>
      <c r="B2" s="1" t="s">
        <v>0</v>
      </c>
      <c r="C2" s="1" t="str">
        <f t="shared" ref="C2:C12" si="0">"PATRICK"</f>
        <v>PATRICK</v>
      </c>
      <c r="D2" s="1">
        <v>1</v>
      </c>
      <c r="E2" s="1" t="str">
        <f>"Catégorie = cadre"</f>
        <v>Catégorie = cadre</v>
      </c>
      <c r="F2">
        <v>-12</v>
      </c>
    </row>
    <row r="3" spans="1:7">
      <c r="A3" s="1">
        <f>270</f>
        <v>270</v>
      </c>
      <c r="B3" s="1" t="s">
        <v>0</v>
      </c>
      <c r="C3" s="1" t="str">
        <f t="shared" si="0"/>
        <v>PATRICK</v>
      </c>
      <c r="D3" s="1">
        <v>2</v>
      </c>
      <c r="E3" s="1" t="str">
        <f>"Heures travaillées Cadres"</f>
        <v>Heures travaillées Cadres</v>
      </c>
      <c r="F3">
        <v>-1820.04</v>
      </c>
    </row>
    <row r="4" spans="1:7">
      <c r="A4" s="1">
        <f>270</f>
        <v>270</v>
      </c>
      <c r="B4" s="1" t="s">
        <v>0</v>
      </c>
      <c r="C4" s="1" t="str">
        <f t="shared" si="0"/>
        <v>PATRICK</v>
      </c>
      <c r="D4" s="1">
        <v>3</v>
      </c>
      <c r="E4" s="1" t="str">
        <f>"Heures société"</f>
        <v>Heures société</v>
      </c>
      <c r="F4">
        <v>-1820.04</v>
      </c>
    </row>
    <row r="5" spans="1:7">
      <c r="A5" s="1">
        <f>270</f>
        <v>270</v>
      </c>
      <c r="B5" s="1" t="s">
        <v>0</v>
      </c>
      <c r="C5" s="1" t="str">
        <f t="shared" si="0"/>
        <v>PATRICK</v>
      </c>
      <c r="D5" s="1">
        <v>11</v>
      </c>
      <c r="E5" s="1" t="str">
        <f>"Salaire de base points"</f>
        <v>Salaire de base points</v>
      </c>
      <c r="F5">
        <v>35776</v>
      </c>
    </row>
    <row r="6" spans="1:7">
      <c r="A6" s="1">
        <f>270</f>
        <v>270</v>
      </c>
      <c r="B6" s="1" t="s">
        <v>0</v>
      </c>
      <c r="C6" s="1" t="str">
        <f t="shared" si="0"/>
        <v>PATRICK</v>
      </c>
      <c r="D6" s="1">
        <v>47</v>
      </c>
      <c r="E6" s="1" t="str">
        <f>"Indemnité astreinte"</f>
        <v>Indemnité astreinte</v>
      </c>
      <c r="F6">
        <v>8720.4</v>
      </c>
    </row>
    <row r="7" spans="1:7">
      <c r="A7" s="1">
        <f>270</f>
        <v>270</v>
      </c>
      <c r="B7" s="1" t="s">
        <v>0</v>
      </c>
      <c r="C7" s="1" t="str">
        <f t="shared" si="0"/>
        <v>PATRICK</v>
      </c>
      <c r="D7" s="1">
        <v>51</v>
      </c>
      <c r="E7" s="1" t="str">
        <f>"Indemnités sujétion particul."</f>
        <v>Indemnités sujétion particul.</v>
      </c>
      <c r="F7">
        <v>6260.8</v>
      </c>
    </row>
    <row r="8" spans="1:7">
      <c r="A8" s="1">
        <f>270</f>
        <v>270</v>
      </c>
      <c r="B8" s="1" t="s">
        <v>0</v>
      </c>
      <c r="C8" s="1" t="str">
        <f t="shared" si="0"/>
        <v>PATRICK</v>
      </c>
      <c r="D8" s="1">
        <v>1360</v>
      </c>
      <c r="E8" s="1" t="str">
        <f>"Régul. +/-"</f>
        <v>Régul. +/-</v>
      </c>
      <c r="F8">
        <v>282</v>
      </c>
    </row>
    <row r="9" spans="1:7">
      <c r="A9" s="1">
        <f>270</f>
        <v>270</v>
      </c>
      <c r="B9" s="1" t="s">
        <v>0</v>
      </c>
      <c r="C9" s="1" t="str">
        <f t="shared" si="0"/>
        <v>PATRICK</v>
      </c>
      <c r="D9" s="1">
        <v>1880</v>
      </c>
      <c r="E9" s="1" t="str">
        <f>"Absence Congés payés"</f>
        <v>Absence Congés payés</v>
      </c>
      <c r="F9">
        <v>-4880.43</v>
      </c>
    </row>
    <row r="10" spans="1:7">
      <c r="A10" s="1">
        <f>270</f>
        <v>270</v>
      </c>
      <c r="B10" s="1" t="s">
        <v>0</v>
      </c>
      <c r="C10" s="1" t="str">
        <f t="shared" si="0"/>
        <v>PATRICK</v>
      </c>
      <c r="D10" s="1">
        <v>1895</v>
      </c>
      <c r="E10" s="1" t="str">
        <f>"Rappel (chgt valeur point)"</f>
        <v>Rappel (chgt valeur point)</v>
      </c>
      <c r="F10">
        <v>181.6</v>
      </c>
    </row>
    <row r="11" spans="1:7">
      <c r="A11" s="1">
        <f>270</f>
        <v>270</v>
      </c>
      <c r="B11" s="1" t="s">
        <v>0</v>
      </c>
      <c r="C11" s="1" t="str">
        <f t="shared" si="0"/>
        <v>PATRICK</v>
      </c>
      <c r="D11" s="1">
        <v>1900</v>
      </c>
      <c r="E11" s="1" t="str">
        <f>"Indemnité de congés payés"</f>
        <v>Indemnité de congés payés</v>
      </c>
      <c r="F11">
        <v>4919.99</v>
      </c>
    </row>
    <row r="12" spans="1:7">
      <c r="A12" s="1">
        <f>270</f>
        <v>270</v>
      </c>
      <c r="B12" s="1" t="s">
        <v>0</v>
      </c>
      <c r="C12" s="1" t="str">
        <f t="shared" si="0"/>
        <v>PATRICK</v>
      </c>
      <c r="D12" s="1">
        <v>2100</v>
      </c>
      <c r="E12" s="1" t="str">
        <f>"URSSAF Maladie vieil. veuvage"</f>
        <v>URSSAF Maladie vieil. veuvage</v>
      </c>
      <c r="F12">
        <v>435.72</v>
      </c>
    </row>
    <row r="13" spans="1:7">
      <c r="A13" s="1">
        <f>398</f>
        <v>398</v>
      </c>
      <c r="B13" s="1" t="s">
        <v>1</v>
      </c>
      <c r="C13" s="1" t="str">
        <f t="shared" ref="C13:C21" si="1">"CHRISTELLE"</f>
        <v>CHRISTELLE</v>
      </c>
      <c r="D13" s="1">
        <v>1</v>
      </c>
      <c r="E13" s="1" t="str">
        <f>"Catégorie = cadre"</f>
        <v>Catégorie = cadre</v>
      </c>
      <c r="F13">
        <v>-11</v>
      </c>
    </row>
    <row r="14" spans="1:7">
      <c r="A14" s="1">
        <f>398</f>
        <v>398</v>
      </c>
      <c r="B14" s="1" t="s">
        <v>1</v>
      </c>
      <c r="C14" s="1" t="str">
        <f t="shared" si="1"/>
        <v>CHRISTELLE</v>
      </c>
      <c r="D14" s="1">
        <v>3</v>
      </c>
      <c r="E14" s="1" t="str">
        <f>"Heures société"</f>
        <v>Heures société</v>
      </c>
      <c r="F14">
        <v>-1668.37</v>
      </c>
    </row>
    <row r="15" spans="1:7">
      <c r="A15" s="1">
        <f>398</f>
        <v>398</v>
      </c>
      <c r="B15" s="1" t="s">
        <v>1</v>
      </c>
      <c r="C15" s="1" t="str">
        <f t="shared" si="1"/>
        <v>CHRISTELLE</v>
      </c>
      <c r="D15" s="1">
        <v>5210</v>
      </c>
      <c r="E15" s="1" t="str">
        <f>"Mutuelle Prévadiès"</f>
        <v>Mutuelle Prévadiès</v>
      </c>
      <c r="F15">
        <v>288.97000000000003</v>
      </c>
    </row>
    <row r="16" spans="1:7">
      <c r="A16" s="1">
        <f>398</f>
        <v>398</v>
      </c>
      <c r="B16" s="1" t="s">
        <v>1</v>
      </c>
      <c r="C16" s="1" t="str">
        <f t="shared" si="1"/>
        <v>CHRISTELLE</v>
      </c>
      <c r="D16" s="1">
        <v>7000</v>
      </c>
      <c r="E16" s="1" t="str">
        <f>"C.S.G. non déductible"</f>
        <v>C.S.G. non déductible</v>
      </c>
      <c r="F16">
        <v>3.08</v>
      </c>
    </row>
    <row r="17" spans="1:6">
      <c r="A17" s="1">
        <f>398</f>
        <v>398</v>
      </c>
      <c r="B17" s="1" t="s">
        <v>1</v>
      </c>
      <c r="C17" s="1" t="str">
        <f t="shared" si="1"/>
        <v>CHRISTELLE</v>
      </c>
      <c r="D17" s="1">
        <v>7010</v>
      </c>
      <c r="E17" s="1" t="str">
        <f>"C.R.D.S."</f>
        <v>C.R.D.S.</v>
      </c>
      <c r="F17">
        <v>0.66</v>
      </c>
    </row>
    <row r="18" spans="1:6">
      <c r="A18" s="1">
        <f>398</f>
        <v>398</v>
      </c>
      <c r="B18" s="1" t="s">
        <v>1</v>
      </c>
      <c r="C18" s="1" t="str">
        <f t="shared" si="1"/>
        <v>CHRISTELLE</v>
      </c>
      <c r="D18" s="1">
        <v>7100</v>
      </c>
      <c r="E18" s="1" t="str">
        <f>"C.S.G Déductible"</f>
        <v>C.S.G Déductible</v>
      </c>
      <c r="F18">
        <v>6.49</v>
      </c>
    </row>
    <row r="19" spans="1:6">
      <c r="A19" s="1">
        <f>398</f>
        <v>398</v>
      </c>
      <c r="B19" s="1" t="s">
        <v>1</v>
      </c>
      <c r="C19" s="1" t="str">
        <f t="shared" si="1"/>
        <v>CHRISTELLE</v>
      </c>
      <c r="D19" s="1">
        <v>8302</v>
      </c>
      <c r="E19" s="1" t="str">
        <f>"Régul net imposable mutuelle"</f>
        <v>Régul net imposable mutuelle</v>
      </c>
      <c r="F19">
        <v>-105.08</v>
      </c>
    </row>
    <row r="20" spans="1:6">
      <c r="A20" s="1">
        <f>398</f>
        <v>398</v>
      </c>
      <c r="B20" s="1" t="s">
        <v>1</v>
      </c>
      <c r="C20" s="1" t="str">
        <f t="shared" si="1"/>
        <v>CHRISTELLE</v>
      </c>
      <c r="D20" s="1" t="str">
        <f>"PRESENCE"</f>
        <v>PRESENCE</v>
      </c>
      <c r="E20" s="1" t="str">
        <f>"Présence"</f>
        <v>Présence</v>
      </c>
      <c r="F20">
        <v>0</v>
      </c>
    </row>
    <row r="21" spans="1:6">
      <c r="A21" s="1">
        <f>398</f>
        <v>398</v>
      </c>
      <c r="B21" s="1" t="s">
        <v>1</v>
      </c>
      <c r="C21" s="1" t="str">
        <f t="shared" si="1"/>
        <v>CHRISTELLE</v>
      </c>
      <c r="D21" s="1" t="str">
        <f>"BRUT"</f>
        <v>BRUT</v>
      </c>
      <c r="E21" s="1" t="str">
        <f>"Brut"</f>
        <v>Brut</v>
      </c>
      <c r="F21">
        <v>0</v>
      </c>
    </row>
    <row r="22" spans="1:6">
      <c r="A22" s="1">
        <f>404</f>
        <v>404</v>
      </c>
      <c r="B22" s="1" t="s">
        <v>2</v>
      </c>
      <c r="C22" s="1" t="str">
        <f t="shared" ref="C22:C23" si="2">"JOSEPH"</f>
        <v>JOSEPH</v>
      </c>
      <c r="D22" s="1">
        <v>1</v>
      </c>
      <c r="E22" s="1" t="str">
        <f>"Catégorie = cadre"</f>
        <v>Catégorie = cadre</v>
      </c>
      <c r="F22">
        <v>-12</v>
      </c>
    </row>
    <row r="23" spans="1:6">
      <c r="A23" s="1">
        <f>404</f>
        <v>404</v>
      </c>
      <c r="B23" s="1" t="s">
        <v>2</v>
      </c>
      <c r="C23" s="1" t="str">
        <f t="shared" si="2"/>
        <v>JOSEPH</v>
      </c>
      <c r="D23" s="1">
        <v>47</v>
      </c>
      <c r="E23" s="1" t="str">
        <f>"Indemnité astreinte"</f>
        <v>Indemnité astreinte</v>
      </c>
      <c r="F23">
        <v>1000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>
      <selection activeCell="A3" sqref="A3"/>
    </sheetView>
  </sheetViews>
  <sheetFormatPr baseColWidth="10" defaultRowHeight="15"/>
  <cols>
    <col min="2" max="2" width="11.85546875" customWidth="1"/>
  </cols>
  <sheetData>
    <row r="1" spans="1:13" ht="36">
      <c r="A1" s="2" t="str">
        <f>"Matricule"</f>
        <v>Matricule</v>
      </c>
      <c r="B1" s="2" t="str">
        <f>"Nom"</f>
        <v>Nom</v>
      </c>
      <c r="C1" s="2" t="str">
        <f>"Prénom"</f>
        <v>Prénom</v>
      </c>
      <c r="D1" s="3" t="s">
        <v>3</v>
      </c>
      <c r="E1" s="3" t="str">
        <f>"Catégorie = cadre"</f>
        <v>Catégorie = cadre</v>
      </c>
      <c r="F1" s="3" t="str">
        <f>"Heures travaillées Cadres"</f>
        <v>Heures travaillées Cadres</v>
      </c>
      <c r="G1" s="3" t="str">
        <f>"Heures société"</f>
        <v>Heures société</v>
      </c>
      <c r="H1" s="3" t="str">
        <f>"Salaire de base points"</f>
        <v>Salaire de base points</v>
      </c>
      <c r="I1" s="3" t="str">
        <f>"Indemnité astreinte"</f>
        <v>Indemnité astreinte</v>
      </c>
      <c r="J1" s="3" t="str">
        <f>"Indemnités sujétion particul."</f>
        <v>Indemnités sujétion particul.</v>
      </c>
      <c r="K1" s="3" t="str">
        <f>"Régul. +/-"</f>
        <v>Régul. +/-</v>
      </c>
      <c r="L1" s="3" t="str">
        <f>"Indemnité de congés payés"</f>
        <v>Indemnité de congés payés</v>
      </c>
      <c r="M1" s="2" t="s">
        <v>4</v>
      </c>
    </row>
    <row r="2" spans="1:13" ht="15.75">
      <c r="A2" s="8">
        <f>SMALL(Matricule,1)</f>
        <v>270</v>
      </c>
      <c r="B2" s="8" t="str">
        <f>IF($A2="","",VLOOKUP($A2,base!$A$2:$F$28,COLUMN(),FALSE))</f>
        <v>Durand</v>
      </c>
      <c r="C2" s="8" t="str">
        <f>IF($A2="","",VLOOKUP($A2,base!$A$2:$F$28,COLUMN(),FALSE))</f>
        <v>PATRICK</v>
      </c>
      <c r="D2" s="8">
        <f>IF($A2="","",VLOOKUP($A2,base!$A$2:$F$28,COLUMN(),FALSE))</f>
        <v>1</v>
      </c>
      <c r="E2" s="8" t="e">
        <f>IF(SUMPRODUCT((Matricule=$A2)*(Rubrique=E$1))=0,"",SUMPRODUCT((Matricule=$A2)*(Rubrique=E$1),Montant))</f>
        <v>#N/A</v>
      </c>
      <c r="F2" s="8" t="e">
        <f>IF(SUMPRODUCT((Matricule=$A2)*(Rubrique=F$1))=0,"",SUMPRODUCT((Matricule=$A2)*(Rubrique=F$1),Montant))</f>
        <v>#N/A</v>
      </c>
      <c r="G2" s="8" t="e">
        <f>IF(SUMPRODUCT((Matricule=$A2)*(Rubrique=G$1))=0,"",SUMPRODUCT((Matricule=$A2)*(Rubrique=G$1),Montant))</f>
        <v>#N/A</v>
      </c>
      <c r="H2" s="8" t="e">
        <f>IF(SUMPRODUCT((Matricule=$A2)*(Rubrique=H$1))=0,"",SUMPRODUCT((Matricule=$A2)*(Rubrique=H$1),Montant))</f>
        <v>#N/A</v>
      </c>
      <c r="I2" s="8" t="e">
        <f>IF(SUMPRODUCT((Matricule=$A2)*(Rubrique=I$1))=0,"",SUMPRODUCT((Matricule=$A2)*(Rubrique=I$1),Montant))</f>
        <v>#N/A</v>
      </c>
      <c r="J2" s="8" t="e">
        <f>IF(SUMPRODUCT((Matricule=$A2)*(Rubrique=J$1))=0,"",SUMPRODUCT((Matricule=$A2)*(Rubrique=J$1),Montant))</f>
        <v>#N/A</v>
      </c>
      <c r="K2" s="8" t="e">
        <f>IF(SUMPRODUCT((Matricule=$A2)*(Rubrique=K$1))=0,"",SUMPRODUCT((Matricule=$A2)*(Rubrique=K$1),Montant))</f>
        <v>#N/A</v>
      </c>
      <c r="L2" s="8" t="e">
        <f>IF(SUMPRODUCT((Matricule=$A2)*(Rubrique=L$1))=0,"",SUMPRODUCT((Matricule=$A2)*(Rubrique=L$1),Montant))</f>
        <v>#N/A</v>
      </c>
      <c r="M2" s="4" t="s">
        <v>4</v>
      </c>
    </row>
    <row r="3" spans="1:13" ht="15.75">
      <c r="A3" s="9">
        <f>IF(COUNTIF(Matricule,"&gt;"&amp;A2)=0,"",SMALL(IF((Matricule&gt;A2),Matricule),1))</f>
        <v>0</v>
      </c>
      <c r="B3" s="8" t="e">
        <f>IF($A3="","",VLOOKUP($A3,base!$A$2:$F$28,COLUMN(),FALSE))</f>
        <v>#N/A</v>
      </c>
      <c r="C3" s="8" t="e">
        <f>IF($A3="","",VLOOKUP($A3,base!$A$2:$F$28,COLUMN(),FALSE))</f>
        <v>#N/A</v>
      </c>
      <c r="D3" s="8" t="e">
        <f>IF($A3="","",VLOOKUP($A3,base!$A$2:$F$28,COLUMN(),FALSE))</f>
        <v>#N/A</v>
      </c>
      <c r="E3" s="8" t="e">
        <f>IF(SUMPRODUCT((Matricule=$A3)*(Rubrique=E$1))=0,"",SUMPRODUCT((Matricule=$A3)*(Rubrique=E$1),Montant))</f>
        <v>#N/A</v>
      </c>
      <c r="F3" s="8" t="e">
        <f>IF(SUMPRODUCT((Matricule=$A3)*(Rubrique=F$1))=0,"",SUMPRODUCT((Matricule=$A3)*(Rubrique=F$1),Montant))</f>
        <v>#N/A</v>
      </c>
      <c r="G3" s="8" t="e">
        <f>IF(SUMPRODUCT((Matricule=$A3)*(Rubrique=G$1))=0,"",SUMPRODUCT((Matricule=$A3)*(Rubrique=G$1),Montant))</f>
        <v>#N/A</v>
      </c>
      <c r="H3" s="8" t="e">
        <f>IF(SUMPRODUCT((Matricule=$A3)*(Rubrique=H$1))=0,"",SUMPRODUCT((Matricule=$A3)*(Rubrique=H$1),Montant))</f>
        <v>#N/A</v>
      </c>
      <c r="I3" s="8" t="e">
        <f>IF(SUMPRODUCT((Matricule=$A3)*(Rubrique=I$1))=0,"",SUMPRODUCT((Matricule=$A3)*(Rubrique=I$1),Montant))</f>
        <v>#N/A</v>
      </c>
      <c r="J3" s="8" t="e">
        <f>IF(SUMPRODUCT((Matricule=$A3)*(Rubrique=J$1))=0,"",SUMPRODUCT((Matricule=$A3)*(Rubrique=J$1),Montant))</f>
        <v>#N/A</v>
      </c>
      <c r="K3" s="8" t="e">
        <f>IF(SUMPRODUCT((Matricule=$A3)*(Rubrique=K$1))=0,"",SUMPRODUCT((Matricule=$A3)*(Rubrique=K$1),Montant))</f>
        <v>#N/A</v>
      </c>
      <c r="L3" s="8" t="e">
        <f>IF(SUMPRODUCT((Matricule=$A3)*(Rubrique=L$1))=0,"",SUMPRODUCT((Matricule=$A3)*(Rubrique=L$1),Montant))</f>
        <v>#N/A</v>
      </c>
      <c r="M3" s="4" t="s">
        <v>4</v>
      </c>
    </row>
    <row r="4" spans="1:13" ht="15.75">
      <c r="A4" s="9">
        <f>IF(COUNTIF(Matricule,"&gt;"&amp;A3)=0,"",SMALL(IF((Matricule&gt;A3),Matricule),1))</f>
        <v>270</v>
      </c>
      <c r="B4" s="8" t="str">
        <f>IF($A4="","",VLOOKUP($A4,base!$A$2:$F$28,COLUMN(),FALSE))</f>
        <v>Durand</v>
      </c>
      <c r="C4" s="8" t="str">
        <f>IF($A4="","",VLOOKUP($A4,base!$A$2:$F$28,COLUMN(),FALSE))</f>
        <v>PATRICK</v>
      </c>
      <c r="D4" s="8">
        <f>IF($A4="","",VLOOKUP($A4,base!$A$2:$F$28,COLUMN(),FALSE))</f>
        <v>1</v>
      </c>
      <c r="E4" s="8" t="e">
        <f>IF(SUMPRODUCT((Matricule=$A4)*(Rubrique=E$1))=0,"",SUMPRODUCT((Matricule=$A4)*(Rubrique=E$1),Montant))</f>
        <v>#N/A</v>
      </c>
      <c r="F4" s="8" t="e">
        <f>IF(SUMPRODUCT((Matricule=$A4)*(Rubrique=F$1))=0,"",SUMPRODUCT((Matricule=$A4)*(Rubrique=F$1),Montant))</f>
        <v>#N/A</v>
      </c>
      <c r="G4" s="8" t="e">
        <f>IF(SUMPRODUCT((Matricule=$A4)*(Rubrique=G$1))=0,"",SUMPRODUCT((Matricule=$A4)*(Rubrique=G$1),Montant))</f>
        <v>#N/A</v>
      </c>
      <c r="H4" s="8" t="e">
        <f>IF(SUMPRODUCT((Matricule=$A4)*(Rubrique=H$1))=0,"",SUMPRODUCT((Matricule=$A4)*(Rubrique=H$1),Montant))</f>
        <v>#N/A</v>
      </c>
      <c r="I4" s="8" t="e">
        <f>IF(SUMPRODUCT((Matricule=$A4)*(Rubrique=I$1))=0,"",SUMPRODUCT((Matricule=$A4)*(Rubrique=I$1),Montant))</f>
        <v>#N/A</v>
      </c>
      <c r="J4" s="8" t="e">
        <f>IF(SUMPRODUCT((Matricule=$A4)*(Rubrique=J$1))=0,"",SUMPRODUCT((Matricule=$A4)*(Rubrique=J$1),Montant))</f>
        <v>#N/A</v>
      </c>
      <c r="K4" s="8" t="e">
        <f>IF(SUMPRODUCT((Matricule=$A4)*(Rubrique=K$1))=0,"",SUMPRODUCT((Matricule=$A4)*(Rubrique=K$1),Montant))</f>
        <v>#N/A</v>
      </c>
      <c r="L4" s="8" t="e">
        <f>IF(SUMPRODUCT((Matricule=$A4)*(Rubrique=L$1))=0,"",SUMPRODUCT((Matricule=$A4)*(Rubrique=L$1),Montant))</f>
        <v>#N/A</v>
      </c>
      <c r="M4" s="4"/>
    </row>
    <row r="5" spans="1:13" ht="15.75">
      <c r="A5" s="8" t="str">
        <f>IF(COUNTIF(Matricule,"&gt;"&amp;A84)=0,"",SMALL(IF((Matricule&gt;A4),Matricule),1))</f>
        <v/>
      </c>
      <c r="B5" s="8" t="str">
        <f>IF($A5="","",VLOOKUP($A5,base!$A$2:$F$28,COLUMN(),FALSE))</f>
        <v/>
      </c>
      <c r="C5" s="8" t="str">
        <f>IF($A5="","",VLOOKUP($A5,base!$A$2:$F$28,COLUMN(),FALSE))</f>
        <v/>
      </c>
      <c r="D5" s="8" t="str">
        <f>IF($A5="","",VLOOKUP($A5,base!$A$2:$F$28,COLUMN(),FALSE))</f>
        <v/>
      </c>
      <c r="E5" s="5"/>
      <c r="F5" s="5"/>
      <c r="G5" s="5"/>
      <c r="H5" s="5"/>
      <c r="I5" s="5"/>
      <c r="J5" s="5"/>
      <c r="K5" s="5"/>
      <c r="L5" s="5"/>
      <c r="M5" s="4"/>
    </row>
    <row r="6" spans="1:13" ht="15.75">
      <c r="A6" s="8" t="str">
        <f>IF(COUNTIF(Matricule,"&gt;"&amp;A85)=0,"",SMALL(IF((Matricule&gt;A5),Matricule),1))</f>
        <v/>
      </c>
      <c r="B6" s="8" t="str">
        <f>IF($A6="","",VLOOKUP($A6,base!$A$2:$F$28,COLUMN(),FALSE))</f>
        <v/>
      </c>
      <c r="C6" s="8" t="str">
        <f>IF($A6="","",VLOOKUP($A6,base!$A$2:$F$28,COLUMN(),FALSE))</f>
        <v/>
      </c>
      <c r="D6" s="8" t="str">
        <f>IF($A6="","",VLOOKUP($A6,base!$A$2:$F$28,COLUMN(),FALSE))</f>
        <v/>
      </c>
      <c r="E6" s="5"/>
      <c r="F6" s="5"/>
      <c r="G6" s="5"/>
      <c r="H6" s="5"/>
      <c r="I6" s="5"/>
      <c r="J6" s="5"/>
      <c r="K6" s="5"/>
      <c r="L6" s="5"/>
      <c r="M6" s="4"/>
    </row>
    <row r="7" spans="1:13" ht="15.75">
      <c r="A7" s="8" t="str">
        <f>IF(COUNTIF(Matricule,"&gt;"&amp;A86)=0,"",SMALL(IF((Matricule&gt;A6),Matricule),1))</f>
        <v/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4"/>
    </row>
    <row r="8" spans="1:13" ht="15.75">
      <c r="A8" s="8" t="str">
        <f>IF(COUNTIF(Matricule,"&gt;"&amp;A87)=0,"",SMALL(IF((Matricule&gt;A7),Matricule),1))</f>
        <v/>
      </c>
    </row>
    <row r="9" spans="1:13" ht="15.75">
      <c r="A9" s="8" t="str">
        <f>IF(COUNTIF(Matricule,"&gt;"&amp;A88)=0,"",SMALL(IF((Matricule&gt;A8),Matricule),1))</f>
        <v/>
      </c>
    </row>
    <row r="10" spans="1:13" ht="15.75">
      <c r="A10" s="8" t="str">
        <f>IF(COUNTIF(Matricule,"&gt;"&amp;A89)=0,"",SMALL(IF((Matricule&gt;A9),Matricule),1))</f>
        <v/>
      </c>
    </row>
    <row r="11" spans="1:13" ht="15.75">
      <c r="A11" s="8"/>
    </row>
    <row r="12" spans="1:13" ht="15.75">
      <c r="A12" s="8"/>
    </row>
    <row r="13" spans="1:13" ht="15.75">
      <c r="A13" s="8"/>
    </row>
    <row r="14" spans="1:13" ht="15.75">
      <c r="A14" s="8"/>
    </row>
    <row r="15" spans="1:13" ht="15.75">
      <c r="A15" s="8"/>
    </row>
    <row r="16" spans="1:13" ht="15.75">
      <c r="A16" s="8"/>
    </row>
    <row r="17" spans="1:1" ht="15.75">
      <c r="A17" s="8"/>
    </row>
    <row r="18" spans="1:1" ht="15.75">
      <c r="A18" s="8"/>
    </row>
    <row r="19" spans="1:1" ht="15.75">
      <c r="A19" s="8"/>
    </row>
    <row r="20" spans="1:1" ht="15.75">
      <c r="A20" s="8"/>
    </row>
    <row r="21" spans="1:1" ht="15.75">
      <c r="A21" s="8"/>
    </row>
    <row r="22" spans="1:1" ht="15.75">
      <c r="A22" s="8"/>
    </row>
    <row r="23" spans="1:1" ht="15.75">
      <c r="A23" s="8"/>
    </row>
  </sheetData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résultat</vt:lpstr>
      <vt:lpstr>Feuil3</vt:lpstr>
      <vt:lpstr>Matricule</vt:lpstr>
      <vt:lpstr>Montant</vt:lpstr>
      <vt:lpstr>Rubrique</vt:lpstr>
      <vt:lpstr>Tableau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2011-05-07T22:07:00Z</dcterms:created>
  <dcterms:modified xsi:type="dcterms:W3CDTF">2011-05-08T20:30:31Z</dcterms:modified>
</cp:coreProperties>
</file>