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760" windowHeight="5535"/>
  </bookViews>
  <sheets>
    <sheet name="C A" sheetId="1" r:id="rId1"/>
    <sheet name="C B" sheetId="2" r:id="rId2"/>
    <sheet name="C C" sheetId="3" r:id="rId3"/>
    <sheet name="C D" sheetId="4" r:id="rId4"/>
    <sheet name="C E" sheetId="5" r:id="rId5"/>
    <sheet name="C F" sheetId="6" r:id="rId6"/>
    <sheet name="C G" sheetId="7" r:id="rId7"/>
    <sheet name="C H" sheetId="8" r:id="rId8"/>
    <sheet name="C I" sheetId="9" r:id="rId9"/>
    <sheet name="C J" sheetId="10" r:id="rId10"/>
    <sheet name="C K" sheetId="11" r:id="rId1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C15" i="1"/>
  <c r="D15" i="1"/>
  <c r="E15" i="1"/>
  <c r="F15" i="1"/>
  <c r="G15" i="1"/>
  <c r="H15" i="1"/>
  <c r="I15" i="1"/>
  <c r="J15" i="1"/>
  <c r="B15" i="1"/>
  <c r="C14" i="1"/>
  <c r="D14" i="1"/>
  <c r="E14" i="1"/>
  <c r="F14" i="1"/>
  <c r="G14" i="1"/>
  <c r="H14" i="1"/>
  <c r="I14" i="1"/>
  <c r="J14" i="1"/>
  <c r="K14" i="1"/>
  <c r="B14" i="1"/>
  <c r="M6" i="1" l="1"/>
  <c r="M7" i="1" s="1"/>
  <c r="M12" i="1" s="1"/>
  <c r="M5" i="1"/>
  <c r="M10" i="1" l="1"/>
  <c r="V11" i="1" s="1"/>
  <c r="M11" i="1"/>
  <c r="W11" i="1" s="1"/>
  <c r="M14" i="1"/>
  <c r="M13" i="1"/>
  <c r="I12" i="11"/>
  <c r="H12" i="11"/>
  <c r="G12" i="11"/>
  <c r="I11" i="11"/>
  <c r="H11" i="11"/>
  <c r="G11" i="11"/>
  <c r="I10" i="11"/>
  <c r="H10" i="11"/>
  <c r="G10" i="11"/>
  <c r="I9" i="11"/>
  <c r="H9" i="11"/>
  <c r="G9" i="11"/>
  <c r="I8" i="11"/>
  <c r="H8" i="11"/>
  <c r="G8" i="11"/>
  <c r="I7" i="11"/>
  <c r="H7" i="11"/>
  <c r="G7" i="11"/>
  <c r="I6" i="11"/>
  <c r="H6" i="11"/>
  <c r="G6" i="11"/>
  <c r="I5" i="11"/>
  <c r="I13" i="11" s="1"/>
  <c r="H5" i="11"/>
  <c r="G5" i="11"/>
  <c r="I4" i="11"/>
  <c r="H4" i="11"/>
  <c r="G4" i="11"/>
  <c r="I3" i="11"/>
  <c r="H3" i="11"/>
  <c r="G3" i="11"/>
  <c r="G13" i="11" s="1"/>
  <c r="I12" i="10"/>
  <c r="H12" i="10"/>
  <c r="G12" i="10"/>
  <c r="I11" i="10"/>
  <c r="H11" i="10"/>
  <c r="G11" i="10"/>
  <c r="I10" i="10"/>
  <c r="H10" i="10"/>
  <c r="G10" i="10"/>
  <c r="I9" i="10"/>
  <c r="H9" i="10"/>
  <c r="G9" i="10"/>
  <c r="I8" i="10"/>
  <c r="H8" i="10"/>
  <c r="G8" i="10"/>
  <c r="I7" i="10"/>
  <c r="H7" i="10"/>
  <c r="G7" i="10"/>
  <c r="I6" i="10"/>
  <c r="H6" i="10"/>
  <c r="G6" i="10"/>
  <c r="I5" i="10"/>
  <c r="H5" i="10"/>
  <c r="G5" i="10"/>
  <c r="G13" i="10" s="1"/>
  <c r="I4" i="10"/>
  <c r="H4" i="10"/>
  <c r="G4" i="10"/>
  <c r="I3" i="10"/>
  <c r="I13" i="10" s="1"/>
  <c r="H3" i="10"/>
  <c r="G3" i="10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  <c r="I4" i="9"/>
  <c r="H4" i="9"/>
  <c r="G4" i="9"/>
  <c r="I3" i="9"/>
  <c r="I13" i="9" s="1"/>
  <c r="H3" i="9"/>
  <c r="G3" i="9"/>
  <c r="I12" i="8"/>
  <c r="H12" i="8"/>
  <c r="G12" i="8"/>
  <c r="I11" i="8"/>
  <c r="H11" i="8"/>
  <c r="G11" i="8"/>
  <c r="I10" i="8"/>
  <c r="H10" i="8"/>
  <c r="G10" i="8"/>
  <c r="I9" i="8"/>
  <c r="H9" i="8"/>
  <c r="G9" i="8"/>
  <c r="I8" i="8"/>
  <c r="H8" i="8"/>
  <c r="G8" i="8"/>
  <c r="I7" i="8"/>
  <c r="H7" i="8"/>
  <c r="G7" i="8"/>
  <c r="I6" i="8"/>
  <c r="H6" i="8"/>
  <c r="G6" i="8"/>
  <c r="I5" i="8"/>
  <c r="H5" i="8"/>
  <c r="G5" i="8"/>
  <c r="G13" i="8" s="1"/>
  <c r="I4" i="8"/>
  <c r="H4" i="8"/>
  <c r="G4" i="8"/>
  <c r="I3" i="8"/>
  <c r="I13" i="8" s="1"/>
  <c r="H3" i="8"/>
  <c r="G3" i="8"/>
  <c r="I12" i="7"/>
  <c r="H12" i="7"/>
  <c r="G12" i="7"/>
  <c r="I11" i="7"/>
  <c r="H11" i="7"/>
  <c r="G11" i="7"/>
  <c r="I10" i="7"/>
  <c r="H10" i="7"/>
  <c r="G10" i="7"/>
  <c r="I9" i="7"/>
  <c r="H9" i="7"/>
  <c r="G9" i="7"/>
  <c r="I8" i="7"/>
  <c r="H8" i="7"/>
  <c r="G8" i="7"/>
  <c r="I7" i="7"/>
  <c r="H7" i="7"/>
  <c r="G7" i="7"/>
  <c r="I6" i="7"/>
  <c r="H6" i="7"/>
  <c r="G6" i="7"/>
  <c r="I5" i="7"/>
  <c r="H5" i="7"/>
  <c r="G5" i="7"/>
  <c r="I4" i="7"/>
  <c r="H4" i="7"/>
  <c r="G4" i="7"/>
  <c r="I3" i="7"/>
  <c r="H3" i="7"/>
  <c r="G3" i="7"/>
  <c r="I12" i="6"/>
  <c r="H12" i="6"/>
  <c r="G12" i="6"/>
  <c r="I11" i="6"/>
  <c r="H11" i="6"/>
  <c r="G11" i="6"/>
  <c r="I10" i="6"/>
  <c r="H10" i="6"/>
  <c r="G10" i="6"/>
  <c r="I9" i="6"/>
  <c r="H9" i="6"/>
  <c r="G9" i="6"/>
  <c r="I8" i="6"/>
  <c r="H8" i="6"/>
  <c r="G8" i="6"/>
  <c r="I7" i="6"/>
  <c r="H7" i="6"/>
  <c r="G7" i="6"/>
  <c r="I6" i="6"/>
  <c r="H6" i="6"/>
  <c r="G6" i="6"/>
  <c r="I5" i="6"/>
  <c r="H5" i="6"/>
  <c r="G5" i="6"/>
  <c r="I4" i="6"/>
  <c r="H4" i="6"/>
  <c r="G4" i="6"/>
  <c r="I3" i="6"/>
  <c r="I13" i="6" s="1"/>
  <c r="H3" i="6"/>
  <c r="G3" i="6"/>
  <c r="I12" i="5"/>
  <c r="H12" i="5"/>
  <c r="G12" i="5"/>
  <c r="I11" i="5"/>
  <c r="H11" i="5"/>
  <c r="G11" i="5"/>
  <c r="I10" i="5"/>
  <c r="H10" i="5"/>
  <c r="G10" i="5"/>
  <c r="I9" i="5"/>
  <c r="H9" i="5"/>
  <c r="G9" i="5"/>
  <c r="I8" i="5"/>
  <c r="H8" i="5"/>
  <c r="G8" i="5"/>
  <c r="I7" i="5"/>
  <c r="H7" i="5"/>
  <c r="G7" i="5"/>
  <c r="I6" i="5"/>
  <c r="H6" i="5"/>
  <c r="G6" i="5"/>
  <c r="I5" i="5"/>
  <c r="H5" i="5"/>
  <c r="G5" i="5"/>
  <c r="I4" i="5"/>
  <c r="H4" i="5"/>
  <c r="G4" i="5"/>
  <c r="I3" i="5"/>
  <c r="I13" i="5" s="1"/>
  <c r="H3" i="5"/>
  <c r="G3" i="5"/>
  <c r="I12" i="4"/>
  <c r="H12" i="4"/>
  <c r="G12" i="4"/>
  <c r="I11" i="4"/>
  <c r="H11" i="4"/>
  <c r="G11" i="4"/>
  <c r="I10" i="4"/>
  <c r="H10" i="4"/>
  <c r="G10" i="4"/>
  <c r="I9" i="4"/>
  <c r="H9" i="4"/>
  <c r="G9" i="4"/>
  <c r="I8" i="4"/>
  <c r="H8" i="4"/>
  <c r="G8" i="4"/>
  <c r="I7" i="4"/>
  <c r="H7" i="4"/>
  <c r="G7" i="4"/>
  <c r="I6" i="4"/>
  <c r="H6" i="4"/>
  <c r="G6" i="4"/>
  <c r="I5" i="4"/>
  <c r="H5" i="4"/>
  <c r="G5" i="4"/>
  <c r="I4" i="4"/>
  <c r="H4" i="4"/>
  <c r="G4" i="4"/>
  <c r="I3" i="4"/>
  <c r="I13" i="4" s="1"/>
  <c r="H3" i="4"/>
  <c r="G3" i="4"/>
  <c r="I12" i="3"/>
  <c r="H12" i="3"/>
  <c r="G12" i="3"/>
  <c r="I11" i="3"/>
  <c r="H11" i="3"/>
  <c r="G11" i="3"/>
  <c r="I10" i="3"/>
  <c r="H10" i="3"/>
  <c r="G10" i="3"/>
  <c r="I9" i="3"/>
  <c r="H9" i="3"/>
  <c r="G9" i="3"/>
  <c r="I8" i="3"/>
  <c r="H8" i="3"/>
  <c r="G8" i="3"/>
  <c r="I7" i="3"/>
  <c r="H7" i="3"/>
  <c r="G7" i="3"/>
  <c r="I6" i="3"/>
  <c r="H6" i="3"/>
  <c r="G6" i="3"/>
  <c r="I5" i="3"/>
  <c r="H5" i="3"/>
  <c r="G5" i="3"/>
  <c r="G13" i="3" s="1"/>
  <c r="I4" i="3"/>
  <c r="H4" i="3"/>
  <c r="G4" i="3"/>
  <c r="I3" i="3"/>
  <c r="I13" i="3" s="1"/>
  <c r="H3" i="3"/>
  <c r="G3" i="3"/>
  <c r="I12" i="2"/>
  <c r="H12" i="2"/>
  <c r="G12" i="2"/>
  <c r="I11" i="2"/>
  <c r="H11" i="2"/>
  <c r="G11" i="2"/>
  <c r="I10" i="2"/>
  <c r="H10" i="2"/>
  <c r="G10" i="2"/>
  <c r="I9" i="2"/>
  <c r="H9" i="2"/>
  <c r="G9" i="2"/>
  <c r="I8" i="2"/>
  <c r="H8" i="2"/>
  <c r="G8" i="2"/>
  <c r="I7" i="2"/>
  <c r="H7" i="2"/>
  <c r="G7" i="2"/>
  <c r="I6" i="2"/>
  <c r="H6" i="2"/>
  <c r="G6" i="2"/>
  <c r="I5" i="2"/>
  <c r="H5" i="2"/>
  <c r="G5" i="2"/>
  <c r="I4" i="2"/>
  <c r="H4" i="2"/>
  <c r="G4" i="2"/>
  <c r="I3" i="2"/>
  <c r="H3" i="2"/>
  <c r="H13" i="2" s="1"/>
  <c r="G3" i="2"/>
  <c r="G13" i="2" s="1"/>
  <c r="M15" i="1" l="1"/>
  <c r="W3" i="1"/>
  <c r="W4" i="1"/>
  <c r="W5" i="1"/>
  <c r="W6" i="1"/>
  <c r="W7" i="1"/>
  <c r="W8" i="1"/>
  <c r="W9" i="1"/>
  <c r="W10" i="1"/>
  <c r="W2" i="1"/>
  <c r="M9" i="1"/>
  <c r="U11" i="1" s="1"/>
  <c r="V2" i="1"/>
  <c r="M8" i="1"/>
  <c r="T11" i="1" s="1"/>
  <c r="V3" i="1"/>
  <c r="V4" i="1"/>
  <c r="V5" i="1"/>
  <c r="V6" i="1"/>
  <c r="V7" i="1"/>
  <c r="V8" i="1"/>
  <c r="V9" i="1"/>
  <c r="V10" i="1"/>
  <c r="H13" i="11"/>
  <c r="H13" i="10"/>
  <c r="H13" i="9"/>
  <c r="G13" i="9"/>
  <c r="G17" i="9" s="1"/>
  <c r="H13" i="8"/>
  <c r="I13" i="7"/>
  <c r="G14" i="7" s="1"/>
  <c r="G13" i="7"/>
  <c r="H13" i="7"/>
  <c r="H13" i="6"/>
  <c r="G13" i="6"/>
  <c r="G13" i="5"/>
  <c r="G17" i="5" s="1"/>
  <c r="H13" i="5"/>
  <c r="H13" i="4"/>
  <c r="G13" i="4"/>
  <c r="G17" i="4" s="1"/>
  <c r="H13" i="3"/>
  <c r="I13" i="2"/>
  <c r="G14" i="2" s="1"/>
  <c r="G15" i="11"/>
  <c r="G14" i="11"/>
  <c r="G17" i="11"/>
  <c r="G16" i="11"/>
  <c r="G17" i="10"/>
  <c r="G15" i="10"/>
  <c r="G14" i="10"/>
  <c r="G16" i="10"/>
  <c r="G14" i="9"/>
  <c r="G17" i="8"/>
  <c r="G16" i="8"/>
  <c r="G15" i="8"/>
  <c r="G14" i="8"/>
  <c r="G15" i="7"/>
  <c r="G17" i="6"/>
  <c r="G16" i="6"/>
  <c r="G15" i="6"/>
  <c r="G14" i="6"/>
  <c r="G14" i="5"/>
  <c r="G16" i="5"/>
  <c r="G15" i="5"/>
  <c r="G16" i="4"/>
  <c r="G15" i="4"/>
  <c r="G14" i="4"/>
  <c r="G17" i="3"/>
  <c r="G16" i="3"/>
  <c r="G15" i="3"/>
  <c r="G14" i="3"/>
  <c r="T2" i="1" l="1"/>
  <c r="T3" i="1"/>
  <c r="T4" i="1"/>
  <c r="T5" i="1"/>
  <c r="T6" i="1"/>
  <c r="T7" i="1"/>
  <c r="T8" i="1"/>
  <c r="T9" i="1"/>
  <c r="T10" i="1"/>
  <c r="U3" i="1"/>
  <c r="U4" i="1"/>
  <c r="U5" i="1"/>
  <c r="U6" i="1"/>
  <c r="U7" i="1"/>
  <c r="U8" i="1"/>
  <c r="U9" i="1"/>
  <c r="U10" i="1"/>
  <c r="U2" i="1"/>
  <c r="G15" i="9"/>
  <c r="G16" i="9"/>
  <c r="G16" i="7"/>
  <c r="G17" i="7"/>
  <c r="G15" i="2"/>
  <c r="G16" i="2"/>
  <c r="G17" i="2"/>
</calcChain>
</file>

<file path=xl/sharedStrings.xml><?xml version="1.0" encoding="utf-8"?>
<sst xmlns="http://schemas.openxmlformats.org/spreadsheetml/2006/main" count="156" uniqueCount="61">
  <si>
    <t>N° échantillon</t>
  </si>
  <si>
    <t>N° Pièce</t>
  </si>
  <si>
    <t>Moyenne</t>
  </si>
  <si>
    <t>Etendu</t>
  </si>
  <si>
    <t>Ecart type
Srepro</t>
  </si>
  <si>
    <t>Moyenne des calculs</t>
  </si>
  <si>
    <t>Limite inférieur de surveillance (LIS)</t>
  </si>
  <si>
    <t>Limite supérieur de surveillance (LSS)</t>
  </si>
  <si>
    <t>Limite de contrôle supérieur (LCS)</t>
  </si>
  <si>
    <t>Limite de contrôle inférieur (LCI)</t>
  </si>
  <si>
    <t>LSS</t>
  </si>
  <si>
    <t>LIS</t>
  </si>
  <si>
    <t>LCS</t>
  </si>
  <si>
    <t>LCI</t>
  </si>
  <si>
    <t>Opérateur</t>
  </si>
  <si>
    <t>Heure</t>
  </si>
  <si>
    <t>Date</t>
  </si>
  <si>
    <t>Etendue R</t>
  </si>
  <si>
    <t>Xi 1</t>
  </si>
  <si>
    <r>
      <t xml:space="preserve">Moyenne </t>
    </r>
    <r>
      <rPr>
        <sz val="11"/>
        <rFont val="Arial"/>
        <family val="2"/>
      </rPr>
      <t>Ẋ</t>
    </r>
  </si>
  <si>
    <t>Désignation de la pièce</t>
  </si>
  <si>
    <t>Caractéristique</t>
  </si>
  <si>
    <t>Cotation</t>
  </si>
  <si>
    <t>Taille échantillonage</t>
  </si>
  <si>
    <t>N (Entre 2 et 5)</t>
  </si>
  <si>
    <t>Moyenne des Ẋ</t>
  </si>
  <si>
    <t>Carte de Contrôle de Procédé (X/R)</t>
  </si>
  <si>
    <t>Numéro de la carte</t>
  </si>
  <si>
    <t>Opération</t>
  </si>
  <si>
    <t>Cp</t>
  </si>
  <si>
    <t>Cpk</t>
  </si>
  <si>
    <r>
      <t xml:space="preserve">Ecart type </t>
    </r>
    <r>
      <rPr>
        <sz val="11"/>
        <rFont val="Arial"/>
        <family val="2"/>
      </rPr>
      <t>ϭ</t>
    </r>
  </si>
  <si>
    <t>Moyenne des R</t>
  </si>
  <si>
    <t>Constantes</t>
  </si>
  <si>
    <t>A2</t>
  </si>
  <si>
    <t>D3</t>
  </si>
  <si>
    <t>D4</t>
  </si>
  <si>
    <t>Dn</t>
  </si>
  <si>
    <t>Taille N</t>
  </si>
  <si>
    <t>Cpks</t>
  </si>
  <si>
    <t>Cpki</t>
  </si>
  <si>
    <t>Vincent</t>
  </si>
  <si>
    <t>Ligne</t>
  </si>
  <si>
    <t>Colonne</t>
  </si>
  <si>
    <t>Première colonne
Vide</t>
  </si>
  <si>
    <t>Xi 2</t>
  </si>
  <si>
    <t>Xi 3</t>
  </si>
  <si>
    <t>Xi 4</t>
  </si>
  <si>
    <t>Xi 5</t>
  </si>
  <si>
    <t>Xi 6</t>
  </si>
  <si>
    <t>Xi 7</t>
  </si>
  <si>
    <t>Xi 8</t>
  </si>
  <si>
    <t>Xi 9</t>
  </si>
  <si>
    <t>Xi 10</t>
  </si>
  <si>
    <t>A</t>
  </si>
  <si>
    <t>-0,01</t>
  </si>
  <si>
    <t xml:space="preserve">Designation </t>
  </si>
  <si>
    <t xml:space="preserve">Caract </t>
  </si>
  <si>
    <t>0,02</t>
  </si>
  <si>
    <t xml:space="preserve">Carte </t>
  </si>
  <si>
    <t xml:space="preserve"> Phase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</si>
</sst>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dd/mm/yy;@"/>
    <numFmt numFmtId="166" formatCode="h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i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20"/>
      <color theme="1"/>
      <name val="Calibri"/>
      <family val="2"/>
      <scheme val="minor"/>
    </font>
    <font>
      <b/>
      <sz val="14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0" fillId="0" borderId="0"/>
  </cellStyleXfs>
  <cellXfs count="119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64" fontId="10" fillId="0" borderId="1" xfId="1" applyNumberFormat="1" applyFont="1" applyFill="1" applyBorder="1" applyAlignment="1" applyProtection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/>
    </xf>
    <xf numFmtId="164" fontId="10" fillId="0" borderId="8" xfId="1" applyNumberFormat="1" applyFont="1" applyFill="1" applyBorder="1" applyAlignment="1" applyProtection="1">
      <alignment horizontal="center" vertical="center"/>
    </xf>
    <xf numFmtId="0" fontId="10" fillId="0" borderId="25" xfId="1" applyNumberFormat="1" applyFont="1" applyFill="1" applyBorder="1" applyAlignment="1" applyProtection="1">
      <alignment horizontal="center" vertical="center"/>
    </xf>
    <xf numFmtId="164" fontId="10" fillId="0" borderId="10" xfId="1" applyNumberFormat="1" applyFont="1" applyFill="1" applyBorder="1" applyAlignment="1" applyProtection="1">
      <alignment horizontal="center" vertical="center"/>
    </xf>
    <xf numFmtId="0" fontId="10" fillId="4" borderId="1" xfId="1" applyFont="1" applyFill="1" applyBorder="1" applyAlignment="1" applyProtection="1">
      <alignment horizontal="center" vertical="center"/>
    </xf>
    <xf numFmtId="0" fontId="10" fillId="4" borderId="7" xfId="1" applyFont="1" applyFill="1" applyBorder="1" applyAlignment="1" applyProtection="1">
      <alignment horizontal="center" vertical="center"/>
    </xf>
    <xf numFmtId="0" fontId="10" fillId="4" borderId="8" xfId="1" applyFont="1" applyFill="1" applyBorder="1" applyAlignment="1" applyProtection="1">
      <alignment horizontal="center" vertical="center"/>
    </xf>
    <xf numFmtId="164" fontId="10" fillId="0" borderId="25" xfId="1" applyNumberFormat="1" applyFont="1" applyFill="1" applyBorder="1" applyAlignment="1" applyProtection="1">
      <alignment horizontal="center" vertical="center"/>
    </xf>
    <xf numFmtId="0" fontId="10" fillId="4" borderId="4" xfId="1" applyFont="1" applyFill="1" applyBorder="1" applyAlignment="1" applyProtection="1">
      <alignment horizontal="center" vertical="center"/>
    </xf>
    <xf numFmtId="0" fontId="10" fillId="4" borderId="26" xfId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166" fontId="0" fillId="0" borderId="2" xfId="0" applyNumberForma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2" fontId="7" fillId="0" borderId="10" xfId="0" applyNumberFormat="1" applyFont="1" applyFill="1" applyBorder="1" applyAlignment="1">
      <alignment horizontal="center" vertical="center"/>
    </xf>
    <xf numFmtId="164" fontId="4" fillId="0" borderId="22" xfId="0" applyNumberFormat="1" applyFont="1" applyFill="1" applyBorder="1" applyAlignment="1">
      <alignment horizontal="center" vertical="center"/>
    </xf>
    <xf numFmtId="164" fontId="4" fillId="0" borderId="16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164" fontId="4" fillId="0" borderId="38" xfId="0" applyNumberFormat="1" applyFont="1" applyFill="1" applyBorder="1" applyAlignment="1">
      <alignment horizontal="center" vertical="center"/>
    </xf>
    <xf numFmtId="164" fontId="7" fillId="0" borderId="22" xfId="0" applyNumberFormat="1" applyFont="1" applyFill="1" applyBorder="1" applyAlignment="1">
      <alignment horizontal="center" vertical="center"/>
    </xf>
    <xf numFmtId="164" fontId="7" fillId="0" borderId="16" xfId="0" applyNumberFormat="1" applyFont="1" applyFill="1" applyBorder="1" applyAlignment="1">
      <alignment horizontal="center" vertical="center"/>
    </xf>
    <xf numFmtId="164" fontId="4" fillId="0" borderId="25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0" fontId="10" fillId="3" borderId="0" xfId="1" applyFont="1" applyFill="1" applyBorder="1" applyAlignment="1" applyProtection="1">
      <alignment horizontal="center" vertical="center"/>
    </xf>
    <xf numFmtId="164" fontId="10" fillId="3" borderId="0" xfId="1" applyNumberFormat="1" applyFont="1" applyFill="1" applyBorder="1" applyAlignment="1" applyProtection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2" fontId="4" fillId="3" borderId="0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5" xfId="0" applyNumberFormat="1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10" fillId="4" borderId="5" xfId="1" applyFont="1" applyFill="1" applyBorder="1" applyAlignment="1" applyProtection="1">
      <alignment horizontal="center" vertical="center"/>
    </xf>
    <xf numFmtId="0" fontId="10" fillId="4" borderId="23" xfId="1" applyFont="1" applyFill="1" applyBorder="1" applyAlignment="1" applyProtection="1">
      <alignment horizontal="center" vertical="center"/>
    </xf>
    <xf numFmtId="0" fontId="10" fillId="4" borderId="6" xfId="1" applyFont="1" applyFill="1" applyBorder="1" applyAlignment="1" applyProtection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Normal" xfId="0" builtinId="0"/>
    <cellStyle name="Normal_STATS_et_Carte de contrôle_sans code" xfId="1"/>
  </cellStyles>
  <dxfs count="36"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Carte de contrôle des moyennes d'échantillonage</a:t>
            </a:r>
            <a:endParaRPr lang="fr-FR">
              <a:solidFill>
                <a:srgbClr val="FF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'C A'!$B$14:$K$14</c:f>
              <c:numCache>
                <c:formatCode>0.000</c:formatCode>
                <c:ptCount val="10"/>
                <c:pt idx="0">
                  <c:v>12.605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LSS</c:v>
          </c:tx>
          <c:spPr>
            <a:ln w="1270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12700">
                <a:solidFill>
                  <a:schemeClr val="accent2"/>
                </a:solidFill>
                <a:prstDash val="dash"/>
              </a:ln>
              <a:effectLst/>
            </c:spPr>
          </c:marker>
          <c:val>
            <c:numRef>
              <c:f>'C A'!$T$2:$T$11</c:f>
              <c:numCache>
                <c:formatCode>0.000</c:formatCode>
                <c:ptCount val="10"/>
                <c:pt idx="0">
                  <c:v>16.347037333333333</c:v>
                </c:pt>
                <c:pt idx="1">
                  <c:v>16.347037333333333</c:v>
                </c:pt>
                <c:pt idx="2">
                  <c:v>16.347037333333333</c:v>
                </c:pt>
                <c:pt idx="3">
                  <c:v>16.347037333333333</c:v>
                </c:pt>
                <c:pt idx="4">
                  <c:v>16.347037333333333</c:v>
                </c:pt>
                <c:pt idx="5">
                  <c:v>16.347037333333333</c:v>
                </c:pt>
                <c:pt idx="6">
                  <c:v>16.347037333333333</c:v>
                </c:pt>
                <c:pt idx="7">
                  <c:v>16.347037333333333</c:v>
                </c:pt>
                <c:pt idx="8">
                  <c:v>16.347037333333333</c:v>
                </c:pt>
                <c:pt idx="9">
                  <c:v>16.347037333333333</c:v>
                </c:pt>
              </c:numCache>
            </c:numRef>
          </c:val>
          <c:smooth val="0"/>
        </c:ser>
        <c:ser>
          <c:idx val="2"/>
          <c:order val="2"/>
          <c:tx>
            <c:v>LIS</c:v>
          </c:tx>
          <c:spPr>
            <a:ln w="1270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12700">
                <a:solidFill>
                  <a:schemeClr val="accent2"/>
                </a:solidFill>
                <a:prstDash val="dash"/>
              </a:ln>
              <a:effectLst/>
            </c:spPr>
          </c:marker>
          <c:val>
            <c:numRef>
              <c:f>'C A'!$U$2:$U$11</c:f>
              <c:numCache>
                <c:formatCode>0.000</c:formatCode>
                <c:ptCount val="10"/>
                <c:pt idx="0">
                  <c:v>8.8629626666666681</c:v>
                </c:pt>
                <c:pt idx="1">
                  <c:v>8.8629626666666681</c:v>
                </c:pt>
                <c:pt idx="2">
                  <c:v>8.8629626666666681</c:v>
                </c:pt>
                <c:pt idx="3">
                  <c:v>8.8629626666666681</c:v>
                </c:pt>
                <c:pt idx="4">
                  <c:v>8.8629626666666681</c:v>
                </c:pt>
                <c:pt idx="5">
                  <c:v>8.8629626666666681</c:v>
                </c:pt>
                <c:pt idx="6">
                  <c:v>8.8629626666666681</c:v>
                </c:pt>
                <c:pt idx="7">
                  <c:v>8.8629626666666681</c:v>
                </c:pt>
                <c:pt idx="8">
                  <c:v>8.8629626666666681</c:v>
                </c:pt>
                <c:pt idx="9">
                  <c:v>8.8629626666666681</c:v>
                </c:pt>
              </c:numCache>
            </c:numRef>
          </c:val>
          <c:smooth val="0"/>
        </c:ser>
        <c:ser>
          <c:idx val="3"/>
          <c:order val="3"/>
          <c:tx>
            <c:v>LCS</c:v>
          </c:tx>
          <c:spPr>
            <a:ln w="1270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12700">
                <a:solidFill>
                  <a:srgbClr val="FF0000"/>
                </a:solidFill>
                <a:prstDash val="dash"/>
              </a:ln>
              <a:effectLst/>
            </c:spPr>
          </c:marker>
          <c:val>
            <c:numRef>
              <c:f>'C A'!$V$2:$V$11</c:f>
              <c:numCache>
                <c:formatCode>0.000</c:formatCode>
                <c:ptCount val="10"/>
                <c:pt idx="0">
                  <c:v>18.218056000000001</c:v>
                </c:pt>
                <c:pt idx="1">
                  <c:v>18.218056000000001</c:v>
                </c:pt>
                <c:pt idx="2">
                  <c:v>18.218056000000001</c:v>
                </c:pt>
                <c:pt idx="3">
                  <c:v>18.218056000000001</c:v>
                </c:pt>
                <c:pt idx="4">
                  <c:v>18.218056000000001</c:v>
                </c:pt>
                <c:pt idx="5">
                  <c:v>18.218056000000001</c:v>
                </c:pt>
                <c:pt idx="6">
                  <c:v>18.218056000000001</c:v>
                </c:pt>
                <c:pt idx="7">
                  <c:v>18.218056000000001</c:v>
                </c:pt>
                <c:pt idx="8">
                  <c:v>18.218056000000001</c:v>
                </c:pt>
                <c:pt idx="9">
                  <c:v>18.218056000000001</c:v>
                </c:pt>
              </c:numCache>
            </c:numRef>
          </c:val>
          <c:smooth val="0"/>
        </c:ser>
        <c:ser>
          <c:idx val="4"/>
          <c:order val="4"/>
          <c:tx>
            <c:v>LCI</c:v>
          </c:tx>
          <c:spPr>
            <a:ln w="1270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12700">
                <a:solidFill>
                  <a:srgbClr val="FF0000"/>
                </a:solidFill>
                <a:prstDash val="dash"/>
              </a:ln>
              <a:effectLst/>
            </c:spPr>
          </c:marker>
          <c:val>
            <c:numRef>
              <c:f>'C A'!$W$2:$W$11</c:f>
              <c:numCache>
                <c:formatCode>0.000</c:formatCode>
                <c:ptCount val="10"/>
                <c:pt idx="0">
                  <c:v>6.9919440000000002</c:v>
                </c:pt>
                <c:pt idx="1">
                  <c:v>6.9919440000000002</c:v>
                </c:pt>
                <c:pt idx="2">
                  <c:v>6.9919440000000002</c:v>
                </c:pt>
                <c:pt idx="3">
                  <c:v>6.9919440000000002</c:v>
                </c:pt>
                <c:pt idx="4">
                  <c:v>6.9919440000000002</c:v>
                </c:pt>
                <c:pt idx="5">
                  <c:v>6.9919440000000002</c:v>
                </c:pt>
                <c:pt idx="6">
                  <c:v>6.9919440000000002</c:v>
                </c:pt>
                <c:pt idx="7">
                  <c:v>6.9919440000000002</c:v>
                </c:pt>
                <c:pt idx="8">
                  <c:v>6.9919440000000002</c:v>
                </c:pt>
                <c:pt idx="9">
                  <c:v>6.9919440000000002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084416"/>
        <c:axId val="209086336"/>
      </c:lineChart>
      <c:catAx>
        <c:axId val="209084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086336"/>
        <c:crossesAt val="4.96"/>
        <c:auto val="1"/>
        <c:lblAlgn val="ctr"/>
        <c:lblOffset val="100"/>
        <c:noMultiLvlLbl val="0"/>
      </c:catAx>
      <c:valAx>
        <c:axId val="209086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084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270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15240</xdr:rowOff>
    </xdr:from>
    <xdr:to>
      <xdr:col>18</xdr:col>
      <xdr:colOff>7620</xdr:colOff>
      <xdr:row>30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28575</xdr:colOff>
          <xdr:row>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Cliquez ICI pour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démarrer l'acquisition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276225</xdr:colOff>
          <xdr:row>12</xdr:row>
          <xdr:rowOff>133350</xdr:rowOff>
        </xdr:from>
        <xdr:to>
          <xdr:col>21</xdr:col>
          <xdr:colOff>457200</xdr:colOff>
          <xdr:row>16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J33"/>
  <sheetViews>
    <sheetView tabSelected="1" zoomScaleNormal="100" workbookViewId="0">
      <selection activeCell="A4" sqref="A4:B4"/>
    </sheetView>
  </sheetViews>
  <sheetFormatPr baseColWidth="10" defaultColWidth="11.5703125" defaultRowHeight="15" x14ac:dyDescent="0.25"/>
  <cols>
    <col min="1" max="1" width="20.140625" style="7" customWidth="1"/>
    <col min="2" max="2" width="11.5703125" style="7" customWidth="1"/>
    <col min="3" max="9" width="11.5703125" style="7"/>
    <col min="10" max="10" width="11.7109375" style="7" customWidth="1"/>
    <col min="11" max="11" width="11.5703125" style="7"/>
    <col min="12" max="12" width="22.42578125" style="7" customWidth="1"/>
    <col min="13" max="13" width="11.5703125" style="7"/>
    <col min="14" max="18" width="10.7109375" style="7" hidden="1" customWidth="1"/>
    <col min="19" max="19" width="4.42578125" style="7" customWidth="1"/>
    <col min="20" max="26" width="10.7109375" style="7" customWidth="1"/>
    <col min="27" max="61" width="2.7109375" style="7" customWidth="1"/>
    <col min="62" max="62" width="2.7109375" style="4" customWidth="1"/>
    <col min="63" max="78" width="2.7109375" style="6" customWidth="1"/>
    <col min="79" max="16384" width="11.5703125" style="6"/>
  </cols>
  <sheetData>
    <row r="1" spans="1:62" s="17" customFormat="1" ht="42" customHeight="1" thickBot="1" x14ac:dyDescent="0.3">
      <c r="A1" s="85" t="s">
        <v>26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7"/>
      <c r="N1" s="82" t="s">
        <v>33</v>
      </c>
      <c r="O1" s="83"/>
      <c r="P1" s="83"/>
      <c r="Q1" s="83"/>
      <c r="R1" s="84"/>
      <c r="S1" s="62"/>
      <c r="T1" s="73" t="s">
        <v>10</v>
      </c>
      <c r="U1" s="74" t="s">
        <v>11</v>
      </c>
      <c r="V1" s="74" t="s">
        <v>12</v>
      </c>
      <c r="W1" s="75" t="s">
        <v>13</v>
      </c>
      <c r="X1" s="80" t="s">
        <v>44</v>
      </c>
      <c r="Y1" s="81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6"/>
    </row>
    <row r="2" spans="1:62" ht="14.45" customHeight="1" thickTop="1" x14ac:dyDescent="0.25">
      <c r="A2" s="111" t="s">
        <v>20</v>
      </c>
      <c r="B2" s="105"/>
      <c r="C2" s="104" t="s">
        <v>21</v>
      </c>
      <c r="D2" s="105"/>
      <c r="E2" s="27" t="s">
        <v>22</v>
      </c>
      <c r="F2" s="28" t="s">
        <v>54</v>
      </c>
      <c r="G2" s="88" t="s">
        <v>23</v>
      </c>
      <c r="H2" s="89"/>
      <c r="I2" s="88" t="s">
        <v>27</v>
      </c>
      <c r="J2" s="89"/>
      <c r="K2" s="88" t="s">
        <v>28</v>
      </c>
      <c r="L2" s="94"/>
      <c r="M2" s="95"/>
      <c r="N2" s="37" t="s">
        <v>38</v>
      </c>
      <c r="O2" s="36" t="s">
        <v>34</v>
      </c>
      <c r="P2" s="36" t="s">
        <v>35</v>
      </c>
      <c r="Q2" s="36" t="s">
        <v>36</v>
      </c>
      <c r="R2" s="38" t="s">
        <v>37</v>
      </c>
      <c r="S2" s="62"/>
      <c r="T2" s="72">
        <f>$M$8</f>
        <v>16.347037333333333</v>
      </c>
      <c r="U2" s="52">
        <f>$M$9</f>
        <v>8.8629626666666681</v>
      </c>
      <c r="V2" s="52">
        <f>$M$10</f>
        <v>18.218056000000001</v>
      </c>
      <c r="W2" s="53">
        <f>$M$11</f>
        <v>6.9919440000000002</v>
      </c>
      <c r="X2" s="78">
        <v>9</v>
      </c>
      <c r="Y2" s="79" t="s">
        <v>42</v>
      </c>
    </row>
    <row r="3" spans="1:62" ht="14.45" customHeight="1" thickBot="1" x14ac:dyDescent="0.3">
      <c r="A3" s="112"/>
      <c r="B3" s="107"/>
      <c r="C3" s="106"/>
      <c r="D3" s="107"/>
      <c r="E3" s="108">
        <v>10</v>
      </c>
      <c r="F3" s="14" t="s">
        <v>58</v>
      </c>
      <c r="G3" s="100" t="s">
        <v>24</v>
      </c>
      <c r="H3" s="100"/>
      <c r="I3" s="90" t="s">
        <v>59</v>
      </c>
      <c r="J3" s="91"/>
      <c r="K3" s="90" t="s">
        <v>60</v>
      </c>
      <c r="L3" s="96"/>
      <c r="M3" s="97"/>
      <c r="N3" s="37">
        <v>2</v>
      </c>
      <c r="O3" s="31">
        <v>1.88</v>
      </c>
      <c r="P3" s="32">
        <v>0</v>
      </c>
      <c r="Q3" s="31">
        <v>3.6280000000000001</v>
      </c>
      <c r="R3" s="33">
        <v>1.1279999999999999</v>
      </c>
      <c r="S3" s="63"/>
      <c r="T3" s="68">
        <f t="shared" ref="T3:T11" si="0">$M$8</f>
        <v>16.347037333333333</v>
      </c>
      <c r="U3" s="54">
        <f t="shared" ref="U3:U11" si="1">$M$9</f>
        <v>8.8629626666666681</v>
      </c>
      <c r="V3" s="54">
        <f t="shared" ref="V3:V11" si="2">$M$10</f>
        <v>18.218056000000001</v>
      </c>
      <c r="W3" s="55">
        <f t="shared" ref="W3:W11" si="3">$M$11</f>
        <v>6.9919440000000002</v>
      </c>
      <c r="X3" s="76">
        <v>8</v>
      </c>
      <c r="Y3" s="77" t="s">
        <v>43</v>
      </c>
    </row>
    <row r="4" spans="1:62" ht="15" customHeight="1" thickBot="1" x14ac:dyDescent="0.3">
      <c r="A4" s="110" t="s">
        <v>56</v>
      </c>
      <c r="B4" s="102"/>
      <c r="C4" s="101" t="s">
        <v>57</v>
      </c>
      <c r="D4" s="102"/>
      <c r="E4" s="109"/>
      <c r="F4" s="26" t="s">
        <v>55</v>
      </c>
      <c r="G4" s="103">
        <v>5</v>
      </c>
      <c r="H4" s="103"/>
      <c r="I4" s="92"/>
      <c r="J4" s="93"/>
      <c r="K4" s="92"/>
      <c r="L4" s="98"/>
      <c r="M4" s="99"/>
      <c r="N4" s="37">
        <v>3</v>
      </c>
      <c r="O4" s="31">
        <v>1.0229999999999999</v>
      </c>
      <c r="P4" s="32">
        <v>0</v>
      </c>
      <c r="Q4" s="31">
        <v>2.5739999999999998</v>
      </c>
      <c r="R4" s="33">
        <v>1.6930000000000001</v>
      </c>
      <c r="S4" s="63"/>
      <c r="T4" s="68">
        <f t="shared" si="0"/>
        <v>16.347037333333333</v>
      </c>
      <c r="U4" s="54">
        <f t="shared" si="1"/>
        <v>8.8629626666666681</v>
      </c>
      <c r="V4" s="54">
        <f t="shared" si="2"/>
        <v>18.218056000000001</v>
      </c>
      <c r="W4" s="69">
        <f t="shared" si="3"/>
        <v>6.9919440000000002</v>
      </c>
    </row>
    <row r="5" spans="1:62" ht="15" customHeight="1" x14ac:dyDescent="0.25">
      <c r="A5" s="19" t="s">
        <v>14</v>
      </c>
      <c r="B5" s="18" t="s">
        <v>41</v>
      </c>
      <c r="C5" s="29"/>
      <c r="D5" s="29"/>
      <c r="E5" s="18"/>
      <c r="F5" s="18"/>
      <c r="G5" s="29"/>
      <c r="H5" s="29"/>
      <c r="I5" s="29"/>
      <c r="J5" s="29"/>
      <c r="K5" s="30"/>
      <c r="L5" s="42" t="s">
        <v>25</v>
      </c>
      <c r="M5" s="43">
        <f>IF(ISERROR(AVERAGE(B14:K14)),"",AVERAGE(B14:K14))</f>
        <v>12.605</v>
      </c>
      <c r="N5" s="40">
        <v>4</v>
      </c>
      <c r="O5" s="31">
        <v>0.72899999999999998</v>
      </c>
      <c r="P5" s="32">
        <v>0</v>
      </c>
      <c r="Q5" s="31">
        <v>2.282</v>
      </c>
      <c r="R5" s="33">
        <v>2.0590000000000002</v>
      </c>
      <c r="S5" s="63"/>
      <c r="T5" s="68">
        <f t="shared" si="0"/>
        <v>16.347037333333333</v>
      </c>
      <c r="U5" s="54">
        <f t="shared" si="1"/>
        <v>8.8629626666666681</v>
      </c>
      <c r="V5" s="54">
        <f t="shared" si="2"/>
        <v>18.218056000000001</v>
      </c>
      <c r="W5" s="69">
        <f t="shared" si="3"/>
        <v>6.9919440000000002</v>
      </c>
    </row>
    <row r="6" spans="1:62" ht="15" customHeight="1" thickBot="1" x14ac:dyDescent="0.35">
      <c r="A6" s="20" t="s">
        <v>16</v>
      </c>
      <c r="B6" s="46">
        <v>43346</v>
      </c>
      <c r="C6" s="46"/>
      <c r="D6" s="46"/>
      <c r="E6" s="46"/>
      <c r="F6" s="46"/>
      <c r="G6" s="46"/>
      <c r="H6" s="46"/>
      <c r="I6" s="46"/>
      <c r="J6" s="46"/>
      <c r="K6" s="47"/>
      <c r="L6" s="44" t="s">
        <v>32</v>
      </c>
      <c r="M6" s="11">
        <f xml:space="preserve"> IF(ISERROR(AVERAGE(B15:K15)),"",AVERAGE(B15:K15))</f>
        <v>9.7280000000000015</v>
      </c>
      <c r="N6" s="41">
        <v>5</v>
      </c>
      <c r="O6" s="39">
        <v>0.57699999999999996</v>
      </c>
      <c r="P6" s="34">
        <v>0</v>
      </c>
      <c r="Q6" s="39">
        <v>2.1139999999999999</v>
      </c>
      <c r="R6" s="35">
        <v>2.3260000000000001</v>
      </c>
      <c r="S6" s="63"/>
      <c r="T6" s="68">
        <f t="shared" si="0"/>
        <v>16.347037333333333</v>
      </c>
      <c r="U6" s="54">
        <f t="shared" si="1"/>
        <v>8.8629626666666681</v>
      </c>
      <c r="V6" s="54">
        <f t="shared" si="2"/>
        <v>18.218056000000001</v>
      </c>
      <c r="W6" s="69">
        <f t="shared" si="3"/>
        <v>6.9919440000000002</v>
      </c>
    </row>
    <row r="7" spans="1:62" ht="15" customHeight="1" x14ac:dyDescent="0.25">
      <c r="A7" s="20" t="s">
        <v>15</v>
      </c>
      <c r="B7" s="48">
        <v>0.48958333333333331</v>
      </c>
      <c r="C7" s="48"/>
      <c r="D7" s="48"/>
      <c r="E7" s="48"/>
      <c r="F7" s="48"/>
      <c r="G7" s="48"/>
      <c r="H7" s="48"/>
      <c r="I7" s="48"/>
      <c r="J7" s="48"/>
      <c r="K7" s="49"/>
      <c r="L7" s="23" t="s">
        <v>31</v>
      </c>
      <c r="M7" s="11">
        <f>IF(G4="","",M6/(IF(N3=G4,R3,IF(N4=G4,R4,IF(N5=G4,R5,IF(N6=G4,R6))))))</f>
        <v>4.1822871883061055</v>
      </c>
      <c r="S7" s="64"/>
      <c r="T7" s="68">
        <f t="shared" si="0"/>
        <v>16.347037333333333</v>
      </c>
      <c r="U7" s="54">
        <f t="shared" si="1"/>
        <v>8.8629626666666681</v>
      </c>
      <c r="V7" s="54">
        <f t="shared" si="2"/>
        <v>18.218056000000001</v>
      </c>
      <c r="W7" s="69">
        <f t="shared" si="3"/>
        <v>6.9919440000000002</v>
      </c>
    </row>
    <row r="8" spans="1:62" ht="15.75" thickBot="1" x14ac:dyDescent="0.3">
      <c r="A8" s="21" t="s">
        <v>0</v>
      </c>
      <c r="B8" s="25" t="s">
        <v>18</v>
      </c>
      <c r="C8" s="25" t="s">
        <v>45</v>
      </c>
      <c r="D8" s="25" t="s">
        <v>46</v>
      </c>
      <c r="E8" s="25" t="s">
        <v>47</v>
      </c>
      <c r="F8" s="25" t="s">
        <v>48</v>
      </c>
      <c r="G8" s="25" t="s">
        <v>49</v>
      </c>
      <c r="H8" s="25" t="s">
        <v>50</v>
      </c>
      <c r="I8" s="25" t="s">
        <v>51</v>
      </c>
      <c r="J8" s="25" t="s">
        <v>52</v>
      </c>
      <c r="K8" s="25" t="s">
        <v>53</v>
      </c>
      <c r="L8" s="44" t="s">
        <v>10</v>
      </c>
      <c r="M8" s="12">
        <f>(2/3)*(M10-M5)+M5</f>
        <v>16.347037333333333</v>
      </c>
      <c r="S8" s="64"/>
      <c r="T8" s="68">
        <f t="shared" si="0"/>
        <v>16.347037333333333</v>
      </c>
      <c r="U8" s="54">
        <f t="shared" si="1"/>
        <v>8.8629626666666681</v>
      </c>
      <c r="V8" s="54">
        <f t="shared" si="2"/>
        <v>18.218056000000001</v>
      </c>
      <c r="W8" s="69">
        <f t="shared" si="3"/>
        <v>6.9919440000000002</v>
      </c>
    </row>
    <row r="9" spans="1:62" ht="15.75" thickTop="1" x14ac:dyDescent="0.25">
      <c r="A9" s="22">
        <v>1</v>
      </c>
      <c r="B9" s="52">
        <v>5.3220000000000001</v>
      </c>
      <c r="C9" s="52"/>
      <c r="D9" s="52"/>
      <c r="E9" s="52"/>
      <c r="F9" s="52"/>
      <c r="G9" s="52"/>
      <c r="H9" s="52"/>
      <c r="I9" s="52"/>
      <c r="J9" s="52"/>
      <c r="K9" s="53"/>
      <c r="L9" s="44" t="s">
        <v>11</v>
      </c>
      <c r="M9" s="12">
        <f>(2/3)*(M11-M5)+M5</f>
        <v>8.8629626666666681</v>
      </c>
      <c r="S9" s="64"/>
      <c r="T9" s="68">
        <f t="shared" si="0"/>
        <v>16.347037333333333</v>
      </c>
      <c r="U9" s="54">
        <f t="shared" si="1"/>
        <v>8.8629626666666681</v>
      </c>
      <c r="V9" s="54">
        <f t="shared" si="2"/>
        <v>18.218056000000001</v>
      </c>
      <c r="W9" s="69">
        <f t="shared" si="3"/>
        <v>6.9919440000000002</v>
      </c>
    </row>
    <row r="10" spans="1:62" x14ac:dyDescent="0.25">
      <c r="A10" s="23">
        <v>2</v>
      </c>
      <c r="B10" s="54">
        <v>15.05</v>
      </c>
      <c r="C10" s="54"/>
      <c r="D10" s="54"/>
      <c r="E10" s="54"/>
      <c r="F10" s="54"/>
      <c r="G10" s="54"/>
      <c r="H10" s="54"/>
      <c r="I10" s="54"/>
      <c r="J10" s="54"/>
      <c r="K10" s="55"/>
      <c r="L10" s="44" t="s">
        <v>12</v>
      </c>
      <c r="M10" s="13">
        <f>IF(ISERROR(M5+(IF(N3=G4,O3,IF(N4=G4,O4,IF(N5=G4,O5,IF(N6=G4,O6))))*M6)),"",M5+(IF(N3=G4,O3,IF(N4=G4,O4,IF(N5=G4,O5,IF(N6=G4,O6))))*M6))</f>
        <v>18.218056000000001</v>
      </c>
      <c r="S10" s="64"/>
      <c r="T10" s="68">
        <f t="shared" si="0"/>
        <v>16.347037333333333</v>
      </c>
      <c r="U10" s="54">
        <f t="shared" si="1"/>
        <v>8.8629626666666681</v>
      </c>
      <c r="V10" s="54">
        <f t="shared" si="2"/>
        <v>18.218056000000001</v>
      </c>
      <c r="W10" s="69">
        <f t="shared" si="3"/>
        <v>6.9919440000000002</v>
      </c>
    </row>
    <row r="11" spans="1:62" ht="15.75" thickBot="1" x14ac:dyDescent="0.3">
      <c r="A11" s="23">
        <v>3</v>
      </c>
      <c r="B11" s="54">
        <v>15.048</v>
      </c>
      <c r="C11" s="54"/>
      <c r="D11" s="54"/>
      <c r="E11" s="54"/>
      <c r="F11" s="54"/>
      <c r="G11" s="54"/>
      <c r="H11" s="54"/>
      <c r="I11" s="54"/>
      <c r="J11" s="54"/>
      <c r="K11" s="55"/>
      <c r="L11" s="44" t="s">
        <v>13</v>
      </c>
      <c r="M11" s="13">
        <f>IF(ISERROR(M5-(IF(N3=G4,O3,IF(N4=G4,O4,IF(N5=G4,O5,IF(N6=G4,O6))))*M6)),"",M5-(IF(N3=G4,O3,IF(N4=G4,O4,IF(N5=G4,O5,IF(N6=G4,O6))))*M6))</f>
        <v>6.9919440000000002</v>
      </c>
      <c r="S11" s="64"/>
      <c r="T11" s="70">
        <f t="shared" si="0"/>
        <v>16.347037333333333</v>
      </c>
      <c r="U11" s="60">
        <f t="shared" si="1"/>
        <v>8.8629626666666681</v>
      </c>
      <c r="V11" s="60">
        <f t="shared" si="2"/>
        <v>18.218056000000001</v>
      </c>
      <c r="W11" s="71">
        <f t="shared" si="3"/>
        <v>6.9919440000000002</v>
      </c>
    </row>
    <row r="12" spans="1:62" x14ac:dyDescent="0.25">
      <c r="A12" s="23">
        <v>4</v>
      </c>
      <c r="B12" s="54">
        <v>15</v>
      </c>
      <c r="C12" s="54"/>
      <c r="D12" s="54"/>
      <c r="E12" s="54"/>
      <c r="F12" s="54"/>
      <c r="G12" s="54"/>
      <c r="H12" s="54"/>
      <c r="I12" s="54"/>
      <c r="J12" s="54"/>
      <c r="K12" s="55"/>
      <c r="L12" s="45" t="s">
        <v>29</v>
      </c>
      <c r="M12" s="50">
        <f>((E3+F3)-(E3+F4))/(M7*6)</f>
        <v>1.1955180921052375E-3</v>
      </c>
      <c r="S12" s="64"/>
    </row>
    <row r="13" spans="1:62" ht="15.75" thickBot="1" x14ac:dyDescent="0.3">
      <c r="A13" s="21">
        <v>5</v>
      </c>
      <c r="B13" s="56"/>
      <c r="C13" s="56"/>
      <c r="D13" s="56"/>
      <c r="E13" s="56"/>
      <c r="F13" s="56"/>
      <c r="G13" s="56"/>
      <c r="H13" s="56"/>
      <c r="I13" s="56"/>
      <c r="J13" s="56"/>
      <c r="K13" s="57"/>
      <c r="L13" s="45" t="s">
        <v>39</v>
      </c>
      <c r="M13" s="50">
        <f>IF(ISERROR(((E3+F3)-M5)/(3*M7)),"",((E3+F3)-M5)/(3*M7))</f>
        <v>-0.20602761787280705</v>
      </c>
      <c r="S13" s="64"/>
    </row>
    <row r="14" spans="1:62" s="5" customFormat="1" ht="15.75" thickTop="1" x14ac:dyDescent="0.25">
      <c r="A14" s="22" t="s">
        <v>19</v>
      </c>
      <c r="B14" s="58">
        <f>IF(ISERROR(AVERAGE(B9:B13)),"",AVERAGE(B9:B13))</f>
        <v>12.605</v>
      </c>
      <c r="C14" s="58" t="str">
        <f t="shared" ref="C14:K14" si="4">IF(ISERROR(AVERAGE(C9:C13)),"",AVERAGE(C9:C13))</f>
        <v/>
      </c>
      <c r="D14" s="58" t="str">
        <f t="shared" si="4"/>
        <v/>
      </c>
      <c r="E14" s="58" t="str">
        <f t="shared" si="4"/>
        <v/>
      </c>
      <c r="F14" s="58" t="str">
        <f t="shared" si="4"/>
        <v/>
      </c>
      <c r="G14" s="58" t="str">
        <f t="shared" si="4"/>
        <v/>
      </c>
      <c r="H14" s="58" t="str">
        <f t="shared" si="4"/>
        <v/>
      </c>
      <c r="I14" s="58" t="str">
        <f t="shared" si="4"/>
        <v/>
      </c>
      <c r="J14" s="58" t="str">
        <f t="shared" si="4"/>
        <v/>
      </c>
      <c r="K14" s="59" t="str">
        <f t="shared" si="4"/>
        <v/>
      </c>
      <c r="L14" s="23" t="s">
        <v>40</v>
      </c>
      <c r="M14" s="50">
        <f>IF(ISERROR(((M5-(E3+F4))/(3*M7))),"",((M5-(E3+F4))/(3*M7)))</f>
        <v>0.20841865405701754</v>
      </c>
      <c r="N14" s="10"/>
      <c r="O14" s="10"/>
      <c r="P14" s="10"/>
      <c r="Q14" s="10"/>
      <c r="R14" s="10"/>
      <c r="S14" s="65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</row>
    <row r="15" spans="1:62" s="5" customFormat="1" ht="15.75" thickBot="1" x14ac:dyDescent="0.3">
      <c r="A15" s="24" t="s">
        <v>17</v>
      </c>
      <c r="B15" s="60">
        <f>IF(AND(ISBLANK(B9),ISBLANK(B10),ISBLANK(B11),ISBLANK(B12),ISBLANK(B13)),"",MAX(B9:B13)-MIN(B9:B13))</f>
        <v>9.7280000000000015</v>
      </c>
      <c r="C15" s="60" t="str">
        <f t="shared" ref="C15:J15" si="5">IF(AND(ISBLANK(C9),ISBLANK(C10),ISBLANK(C11),ISBLANK(C12),ISBLANK(C13)),"",MAX(C9:C13)-MIN(C9:C13))</f>
        <v/>
      </c>
      <c r="D15" s="60" t="str">
        <f t="shared" si="5"/>
        <v/>
      </c>
      <c r="E15" s="60" t="str">
        <f t="shared" si="5"/>
        <v/>
      </c>
      <c r="F15" s="60" t="str">
        <f t="shared" si="5"/>
        <v/>
      </c>
      <c r="G15" s="60" t="str">
        <f t="shared" si="5"/>
        <v/>
      </c>
      <c r="H15" s="60" t="str">
        <f t="shared" si="5"/>
        <v/>
      </c>
      <c r="I15" s="60" t="str">
        <f t="shared" si="5"/>
        <v/>
      </c>
      <c r="J15" s="60" t="str">
        <f t="shared" si="5"/>
        <v/>
      </c>
      <c r="K15" s="61" t="str">
        <f>IF(AND(ISBLANK(K9),ISBLANK(K10),ISBLANK(K11),ISBLANK(K12),ISBLANK(K13)),"",MAX(K9:K13)-MIN(K9:K13))</f>
        <v/>
      </c>
      <c r="L15" s="24" t="s">
        <v>30</v>
      </c>
      <c r="M15" s="51">
        <f>IF(ISERROR(AND(M13,M14)),"",MIN(M13,M14))</f>
        <v>-0.20602761787280705</v>
      </c>
      <c r="N15" s="10"/>
      <c r="O15" s="10"/>
      <c r="P15" s="10"/>
      <c r="Q15" s="10"/>
      <c r="R15" s="10"/>
      <c r="S15" s="65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</row>
    <row r="16" spans="1:62" s="5" customFormat="1" x14ac:dyDescent="0.25">
      <c r="A16" s="10"/>
      <c r="B16" s="9"/>
      <c r="C16" s="10"/>
      <c r="D16" s="10"/>
      <c r="E16" s="9"/>
      <c r="F16" s="10"/>
      <c r="G16" s="10"/>
      <c r="H16" s="9"/>
      <c r="I16" s="10"/>
      <c r="J16" s="10"/>
      <c r="K16" s="9"/>
      <c r="L16" s="10"/>
      <c r="M16" s="10"/>
      <c r="N16" s="10"/>
      <c r="O16" s="10"/>
      <c r="P16" s="10"/>
      <c r="Q16" s="10"/>
      <c r="R16" s="10"/>
      <c r="S16" s="65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</row>
    <row r="17" spans="1:61" s="5" customFormat="1" x14ac:dyDescent="0.25">
      <c r="A17" s="8"/>
      <c r="B17" s="9"/>
      <c r="C17" s="10"/>
      <c r="D17" s="10"/>
      <c r="E17" s="9"/>
      <c r="F17" s="10"/>
      <c r="G17" s="10"/>
      <c r="H17" s="9"/>
      <c r="I17" s="10"/>
      <c r="J17" s="10"/>
      <c r="K17" s="9"/>
      <c r="L17" s="10"/>
      <c r="M17" s="10"/>
      <c r="N17" s="10"/>
      <c r="O17" s="10"/>
      <c r="P17" s="10"/>
      <c r="Q17" s="10"/>
      <c r="R17" s="10"/>
      <c r="S17" s="65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</row>
    <row r="18" spans="1:61" s="5" customFormat="1" x14ac:dyDescent="0.25">
      <c r="A18" s="8"/>
      <c r="B18" s="9"/>
      <c r="C18" s="10"/>
      <c r="D18" s="10"/>
      <c r="E18" s="9"/>
      <c r="F18" s="10"/>
      <c r="G18" s="10"/>
      <c r="H18" s="9"/>
      <c r="I18" s="10"/>
      <c r="J18" s="10"/>
      <c r="K18" s="9"/>
      <c r="L18" s="10"/>
      <c r="M18" s="10"/>
      <c r="N18" s="10"/>
      <c r="O18" s="10"/>
      <c r="P18" s="10"/>
      <c r="Q18" s="10"/>
      <c r="R18" s="10"/>
      <c r="S18" s="65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</row>
    <row r="19" spans="1:61" s="5" customFormat="1" x14ac:dyDescent="0.25">
      <c r="A19" s="8"/>
      <c r="B19" s="9"/>
      <c r="C19" s="10"/>
      <c r="D19" s="10"/>
      <c r="E19" s="9"/>
      <c r="F19" s="10"/>
      <c r="G19" s="10"/>
      <c r="H19" s="9"/>
      <c r="I19" s="10"/>
      <c r="J19" s="10"/>
      <c r="K19" s="9"/>
      <c r="L19" s="10"/>
      <c r="M19" s="10"/>
      <c r="N19" s="10"/>
      <c r="O19" s="10"/>
      <c r="P19" s="10"/>
      <c r="Q19" s="10"/>
      <c r="R19" s="10"/>
      <c r="S19" s="65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</row>
    <row r="20" spans="1:61" s="5" customFormat="1" x14ac:dyDescent="0.25">
      <c r="A20" s="8"/>
      <c r="B20" s="9"/>
      <c r="C20" s="10"/>
      <c r="D20" s="10"/>
      <c r="E20" s="9"/>
      <c r="F20" s="10"/>
      <c r="G20" s="10"/>
      <c r="H20" s="9"/>
      <c r="I20" s="10"/>
      <c r="J20" s="10"/>
      <c r="K20" s="9"/>
      <c r="L20" s="10"/>
      <c r="M20" s="10"/>
      <c r="N20" s="10"/>
      <c r="O20" s="10"/>
      <c r="P20" s="10"/>
      <c r="Q20" s="10"/>
      <c r="R20" s="10"/>
      <c r="S20" s="65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</row>
    <row r="21" spans="1:61" s="5" customFormat="1" x14ac:dyDescent="0.25">
      <c r="A21" s="8"/>
      <c r="B21" s="9"/>
      <c r="C21" s="10"/>
      <c r="D21" s="10"/>
      <c r="E21" s="9"/>
      <c r="F21" s="10"/>
      <c r="G21" s="10"/>
      <c r="H21" s="9"/>
      <c r="I21" s="10"/>
      <c r="J21" s="10"/>
      <c r="K21" s="9"/>
      <c r="L21" s="10"/>
      <c r="M21" s="10"/>
      <c r="N21" s="10"/>
      <c r="O21" s="10"/>
      <c r="P21" s="10"/>
      <c r="Q21" s="10"/>
      <c r="R21" s="10"/>
      <c r="S21" s="65"/>
      <c r="T21"/>
      <c r="U21"/>
      <c r="V21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</row>
    <row r="22" spans="1:61" s="5" customFormat="1" x14ac:dyDescent="0.25">
      <c r="A22" s="8"/>
      <c r="B22" s="9"/>
      <c r="C22" s="10"/>
      <c r="D22" s="10"/>
      <c r="E22" s="9"/>
      <c r="F22" s="10"/>
      <c r="G22" s="10"/>
      <c r="H22" s="9"/>
      <c r="I22" s="10"/>
      <c r="J22" s="10"/>
      <c r="K22" s="9"/>
      <c r="L22" s="10"/>
      <c r="M22" s="10"/>
      <c r="N22" s="10"/>
      <c r="O22" s="10"/>
      <c r="P22" s="10"/>
      <c r="Q22" s="10"/>
      <c r="R22" s="10"/>
      <c r="S22" s="65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</row>
    <row r="23" spans="1:61" s="5" customFormat="1" x14ac:dyDescent="0.25">
      <c r="A23" s="8"/>
      <c r="B23" s="9"/>
      <c r="C23" s="10"/>
      <c r="D23" s="10"/>
      <c r="E23" s="9"/>
      <c r="F23" s="10"/>
      <c r="G23" s="10"/>
      <c r="H23" s="9"/>
      <c r="I23" s="10"/>
      <c r="J23" s="10"/>
      <c r="K23" s="9"/>
      <c r="L23" s="10"/>
      <c r="M23" s="10"/>
      <c r="N23" s="10"/>
      <c r="O23" s="10"/>
      <c r="P23" s="10"/>
      <c r="Q23" s="10"/>
      <c r="R23" s="10"/>
      <c r="S23" s="65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</row>
    <row r="24" spans="1:61" s="5" customFormat="1" x14ac:dyDescent="0.25">
      <c r="A24" s="8"/>
      <c r="B24" s="9"/>
      <c r="C24" s="10"/>
      <c r="D24" s="10"/>
      <c r="E24" s="9"/>
      <c r="F24" s="10"/>
      <c r="G24" s="10"/>
      <c r="H24" s="9"/>
      <c r="I24" s="10"/>
      <c r="J24" s="10"/>
      <c r="K24" s="9"/>
      <c r="L24" s="10"/>
      <c r="M24" s="10"/>
      <c r="N24" s="10"/>
      <c r="O24" s="10"/>
      <c r="P24" s="10"/>
      <c r="Q24" s="10"/>
      <c r="R24" s="10"/>
      <c r="S24" s="65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</row>
    <row r="25" spans="1:61" s="5" customFormat="1" x14ac:dyDescent="0.25">
      <c r="A25" s="8"/>
      <c r="B25" s="9"/>
      <c r="C25" s="10"/>
      <c r="D25" s="10"/>
      <c r="E25" s="9"/>
      <c r="F25" s="10"/>
      <c r="G25" s="10"/>
      <c r="H25" s="9"/>
      <c r="I25" s="10"/>
      <c r="J25" s="10"/>
      <c r="K25" s="9"/>
      <c r="L25" s="10"/>
      <c r="M25" s="10"/>
      <c r="N25" s="10"/>
      <c r="O25" s="10"/>
      <c r="P25" s="10"/>
      <c r="Q25" s="10"/>
      <c r="R25" s="10"/>
      <c r="S25" s="65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</row>
    <row r="26" spans="1:61" s="5" customFormat="1" x14ac:dyDescent="0.25">
      <c r="A26" s="8"/>
      <c r="B26" s="9"/>
      <c r="C26" s="10"/>
      <c r="D26" s="10"/>
      <c r="E26" s="9"/>
      <c r="F26" s="10"/>
      <c r="G26" s="10"/>
      <c r="H26" s="9"/>
      <c r="I26" s="10"/>
      <c r="J26" s="10"/>
      <c r="K26" s="9"/>
      <c r="L26" s="10"/>
      <c r="M26" s="10"/>
      <c r="N26" s="10"/>
      <c r="O26" s="10"/>
      <c r="P26" s="10"/>
      <c r="Q26" s="10"/>
      <c r="R26" s="10"/>
      <c r="S26" s="65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</row>
    <row r="27" spans="1:61" s="5" customFormat="1" x14ac:dyDescent="0.25">
      <c r="A27" s="8"/>
      <c r="B27" s="9"/>
      <c r="C27" s="10"/>
      <c r="D27" s="10"/>
      <c r="E27" s="9"/>
      <c r="F27" s="10"/>
      <c r="G27" s="10"/>
      <c r="H27" s="9"/>
      <c r="I27" s="10"/>
      <c r="J27" s="10"/>
      <c r="K27" s="9"/>
      <c r="L27" s="10"/>
      <c r="M27" s="10"/>
      <c r="N27" s="10"/>
      <c r="O27" s="10"/>
      <c r="P27" s="10"/>
      <c r="Q27" s="10"/>
      <c r="R27" s="10"/>
      <c r="S27" s="65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</row>
    <row r="28" spans="1:61" s="5" customFormat="1" x14ac:dyDescent="0.25">
      <c r="A28" s="8"/>
      <c r="B28" s="9"/>
      <c r="C28" s="10"/>
      <c r="D28" s="10"/>
      <c r="E28" s="9"/>
      <c r="F28" s="10"/>
      <c r="G28" s="10"/>
      <c r="H28" s="9"/>
      <c r="I28" s="10"/>
      <c r="J28" s="10"/>
      <c r="K28" s="9"/>
      <c r="L28" s="10"/>
      <c r="M28" s="10"/>
      <c r="N28" s="10"/>
      <c r="O28" s="10"/>
      <c r="P28" s="10"/>
      <c r="Q28" s="10"/>
      <c r="R28" s="10"/>
      <c r="S28" s="65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</row>
    <row r="29" spans="1:61" s="5" customFormat="1" x14ac:dyDescent="0.25">
      <c r="A29" s="8"/>
      <c r="B29" s="9"/>
      <c r="C29" s="10"/>
      <c r="D29" s="10"/>
      <c r="E29" s="9"/>
      <c r="F29" s="10"/>
      <c r="G29" s="10"/>
      <c r="H29" s="9"/>
      <c r="I29" s="10"/>
      <c r="J29" s="10"/>
      <c r="K29" s="9"/>
      <c r="L29" s="10"/>
      <c r="M29" s="10"/>
      <c r="N29" s="10"/>
      <c r="O29" s="10"/>
      <c r="P29" s="10"/>
      <c r="Q29" s="10"/>
      <c r="R29" s="10"/>
      <c r="S29" s="65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</row>
    <row r="30" spans="1:61" s="5" customFormat="1" x14ac:dyDescent="0.25">
      <c r="A30" s="66"/>
      <c r="B30" s="67"/>
      <c r="C30" s="65"/>
      <c r="D30" s="65"/>
      <c r="E30" s="67"/>
      <c r="F30" s="65"/>
      <c r="G30" s="65"/>
      <c r="H30" s="67"/>
      <c r="I30" s="65"/>
      <c r="J30" s="65"/>
      <c r="K30" s="67"/>
      <c r="L30" s="65"/>
      <c r="M30" s="65"/>
      <c r="N30" s="10"/>
      <c r="O30" s="10"/>
      <c r="P30" s="10"/>
      <c r="Q30" s="10"/>
      <c r="R30" s="10"/>
      <c r="S30" s="65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</row>
    <row r="31" spans="1:61" s="5" customFormat="1" x14ac:dyDescent="0.25">
      <c r="A31" s="66"/>
      <c r="B31" s="67"/>
      <c r="C31" s="65"/>
      <c r="D31" s="65"/>
      <c r="E31" s="67"/>
      <c r="F31" s="65"/>
      <c r="G31" s="65"/>
      <c r="H31" s="67"/>
      <c r="I31" s="65"/>
      <c r="J31" s="65"/>
      <c r="K31" s="67"/>
      <c r="L31" s="65"/>
      <c r="M31" s="65"/>
      <c r="N31" s="10"/>
      <c r="O31" s="10"/>
      <c r="P31" s="10"/>
      <c r="Q31" s="10"/>
      <c r="R31" s="10"/>
      <c r="S31" s="65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</row>
    <row r="32" spans="1:61" s="5" customFormat="1" x14ac:dyDescent="0.25">
      <c r="A32" s="66"/>
      <c r="B32" s="67"/>
      <c r="C32" s="65"/>
      <c r="D32" s="65"/>
      <c r="E32" s="67"/>
      <c r="F32" s="65"/>
      <c r="G32" s="65"/>
      <c r="H32" s="67"/>
      <c r="I32" s="65"/>
      <c r="J32" s="65"/>
      <c r="K32" s="67"/>
      <c r="L32" s="65"/>
      <c r="M32" s="65"/>
      <c r="N32" s="10"/>
      <c r="O32" s="10"/>
      <c r="P32" s="10"/>
      <c r="Q32" s="10"/>
      <c r="R32" s="10"/>
      <c r="S32" s="65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</row>
    <row r="33" spans="1:61" s="5" customFormat="1" x14ac:dyDescent="0.25">
      <c r="A33" s="8"/>
      <c r="B33" s="9"/>
      <c r="C33" s="10"/>
      <c r="D33" s="10"/>
      <c r="E33" s="9"/>
      <c r="F33" s="10"/>
      <c r="G33" s="10"/>
      <c r="H33" s="9"/>
      <c r="I33" s="10"/>
      <c r="J33" s="10"/>
      <c r="K33" s="9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</row>
  </sheetData>
  <mergeCells count="15">
    <mergeCell ref="X1:Y1"/>
    <mergeCell ref="N1:R1"/>
    <mergeCell ref="A1:M1"/>
    <mergeCell ref="I2:J2"/>
    <mergeCell ref="I3:J4"/>
    <mergeCell ref="K2:M2"/>
    <mergeCell ref="K3:M4"/>
    <mergeCell ref="G3:H3"/>
    <mergeCell ref="C4:D4"/>
    <mergeCell ref="G4:H4"/>
    <mergeCell ref="C2:D3"/>
    <mergeCell ref="E3:E4"/>
    <mergeCell ref="G2:H2"/>
    <mergeCell ref="A4:B4"/>
    <mergeCell ref="A2:B3"/>
  </mergeCells>
  <conditionalFormatting sqref="B14:K14">
    <cfRule type="cellIs" dxfId="35" priority="53" operator="between">
      <formula>$M$9</formula>
      <formula>$M$8</formula>
    </cfRule>
    <cfRule type="cellIs" dxfId="34" priority="52" operator="notBetween">
      <formula>$M$10</formula>
      <formula>$M$11</formula>
    </cfRule>
    <cfRule type="cellIs" dxfId="33" priority="54" operator="between">
      <formula>$M$9</formula>
      <formula>$M$11</formula>
    </cfRule>
    <cfRule type="cellIs" dxfId="32" priority="55" operator="between">
      <formula>$M$10</formula>
      <formula>$M$8</formula>
    </cfRule>
  </conditionalFormatting>
  <conditionalFormatting sqref="B9:K13">
    <cfRule type="cellIs" dxfId="31" priority="2" operator="between">
      <formula>$E$3+$F$3</formula>
      <formula>$E$3+$F$4</formula>
    </cfRule>
    <cfRule type="cellIs" dxfId="30" priority="1" operator="notBetween">
      <formula>$E$3+$F$3</formula>
      <formula>$E$3+$F$4</formula>
    </cfRule>
  </conditionalFormatting>
  <dataValidations count="1">
    <dataValidation type="list" allowBlank="1" showInputMessage="1" showErrorMessage="1" sqref="G4:H4">
      <formula1>"2,3,4,5"</formula1>
    </dataValidation>
  </dataValidations>
  <pageMargins left="0.7" right="0.7" top="0.75" bottom="0.75" header="0.3" footer="0.3"/>
  <pageSetup paperSize="9" scale="58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19</xdr:col>
                <xdr:colOff>276225</xdr:colOff>
                <xdr:row>12</xdr:row>
                <xdr:rowOff>133350</xdr:rowOff>
              </from>
              <to>
                <xdr:col>21</xdr:col>
                <xdr:colOff>457200</xdr:colOff>
                <xdr:row>16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Acquisition.Acquisition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28575</xdr:colOff>
                <xdr:row>1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  <col min="9" max="9" width="12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29" priority="1" operator="between">
      <formula>$G$15</formula>
      <formula>$G$17</formula>
    </cfRule>
    <cfRule type="cellIs" dxfId="28" priority="2" operator="between">
      <formula>$G$14</formula>
      <formula>$G$16</formula>
    </cfRule>
    <cfRule type="cellIs" dxfId="27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26" priority="1" operator="between">
      <formula>$G$15</formula>
      <formula>$G$17</formula>
    </cfRule>
    <cfRule type="cellIs" dxfId="25" priority="2" operator="between">
      <formula>$G$14</formula>
      <formula>$G$16</formula>
    </cfRule>
    <cfRule type="cellIs" dxfId="24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23" priority="1" operator="between">
      <formula>$G$15</formula>
      <formula>$G$17</formula>
    </cfRule>
    <cfRule type="cellIs" dxfId="22" priority="2" operator="between">
      <formula>$G$14</formula>
      <formula>$G$16</formula>
    </cfRule>
    <cfRule type="cellIs" dxfId="21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B13:F13"/>
    <mergeCell ref="A14:F14"/>
    <mergeCell ref="G14:I14"/>
    <mergeCell ref="A1:A2"/>
    <mergeCell ref="B1:F1"/>
    <mergeCell ref="G1:G2"/>
    <mergeCell ref="H1:H2"/>
    <mergeCell ref="I1:I2"/>
    <mergeCell ref="A15:F15"/>
    <mergeCell ref="G15:I15"/>
    <mergeCell ref="A16:F16"/>
    <mergeCell ref="G16:I16"/>
    <mergeCell ref="A17:F17"/>
    <mergeCell ref="G17:I17"/>
  </mergeCells>
  <conditionalFormatting sqref="B3:F12">
    <cfRule type="cellIs" dxfId="20" priority="1" operator="between">
      <formula>$G$15</formula>
      <formula>$G$17</formula>
    </cfRule>
    <cfRule type="cellIs" dxfId="19" priority="2" operator="between">
      <formula>$G$14</formula>
      <formula>$G$16</formula>
    </cfRule>
    <cfRule type="cellIs" dxfId="18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17" priority="1" operator="between">
      <formula>$G$15</formula>
      <formula>$G$17</formula>
    </cfRule>
    <cfRule type="cellIs" dxfId="16" priority="2" operator="between">
      <formula>$G$14</formula>
      <formula>$G$16</formula>
    </cfRule>
    <cfRule type="cellIs" dxfId="15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7"/>
  <sheetViews>
    <sheetView workbookViewId="0">
      <selection activeCell="F3" sqref="B3:F3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14" priority="1" operator="between">
      <formula>$G$15</formula>
      <formula>$G$17</formula>
    </cfRule>
    <cfRule type="cellIs" dxfId="13" priority="2" operator="between">
      <formula>$G$14</formula>
      <formula>$G$16</formula>
    </cfRule>
    <cfRule type="cellIs" dxfId="12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11" priority="1" operator="between">
      <formula>$G$15</formula>
      <formula>$G$17</formula>
    </cfRule>
    <cfRule type="cellIs" dxfId="10" priority="2" operator="between">
      <formula>$G$14</formula>
      <formula>$G$16</formula>
    </cfRule>
    <cfRule type="cellIs" dxfId="9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8" priority="1" operator="between">
      <formula>$G$15</formula>
      <formula>$G$17</formula>
    </cfRule>
    <cfRule type="cellIs" dxfId="7" priority="2" operator="between">
      <formula>$G$14</formula>
      <formula>$G$16</formula>
    </cfRule>
    <cfRule type="cellIs" dxfId="6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7"/>
  <sheetViews>
    <sheetView workbookViewId="0">
      <selection activeCell="B3" sqref="B3:F12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5" priority="1" operator="between">
      <formula>$G$15</formula>
      <formula>$G$17</formula>
    </cfRule>
    <cfRule type="cellIs" dxfId="4" priority="2" operator="between">
      <formula>$G$14</formula>
      <formula>$G$16</formula>
    </cfRule>
    <cfRule type="cellIs" dxfId="3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17"/>
  <sheetViews>
    <sheetView workbookViewId="0">
      <selection activeCell="I20" sqref="I20"/>
    </sheetView>
  </sheetViews>
  <sheetFormatPr baseColWidth="10" defaultRowHeight="15" x14ac:dyDescent="0.25"/>
  <cols>
    <col min="1" max="1" width="17.85546875" bestFit="1" customWidth="1"/>
  </cols>
  <sheetData>
    <row r="1" spans="1:9" ht="14.45" customHeight="1" x14ac:dyDescent="0.25">
      <c r="A1" s="114" t="s">
        <v>0</v>
      </c>
      <c r="B1" s="114" t="s">
        <v>1</v>
      </c>
      <c r="C1" s="114"/>
      <c r="D1" s="114"/>
      <c r="E1" s="114"/>
      <c r="F1" s="114"/>
      <c r="G1" s="114" t="s">
        <v>2</v>
      </c>
      <c r="H1" s="114" t="s">
        <v>3</v>
      </c>
      <c r="I1" s="113" t="s">
        <v>4</v>
      </c>
    </row>
    <row r="2" spans="1:9" x14ac:dyDescent="0.25">
      <c r="A2" s="114"/>
      <c r="B2" s="1">
        <v>1</v>
      </c>
      <c r="C2" s="1">
        <v>2</v>
      </c>
      <c r="D2" s="1">
        <v>3</v>
      </c>
      <c r="E2" s="1">
        <v>4</v>
      </c>
      <c r="F2" s="1">
        <v>5</v>
      </c>
      <c r="G2" s="114"/>
      <c r="H2" s="114"/>
      <c r="I2" s="114"/>
    </row>
    <row r="3" spans="1:9" ht="14.45" x14ac:dyDescent="0.3">
      <c r="A3" s="1">
        <v>1</v>
      </c>
      <c r="B3" s="2"/>
      <c r="C3" s="2"/>
      <c r="D3" s="2"/>
      <c r="E3" s="2"/>
      <c r="F3" s="2"/>
      <c r="G3" s="3" t="e">
        <f>AVERAGE(B3:F3)</f>
        <v>#DIV/0!</v>
      </c>
      <c r="H3" s="3">
        <f>MAX(B3:F3)-MIN(B3:F3)</f>
        <v>0</v>
      </c>
      <c r="I3" s="3" t="e">
        <f>STDEV(B3:F3)</f>
        <v>#DIV/0!</v>
      </c>
    </row>
    <row r="4" spans="1:9" ht="14.45" x14ac:dyDescent="0.3">
      <c r="A4" s="1">
        <v>2</v>
      </c>
      <c r="B4" s="2"/>
      <c r="C4" s="2"/>
      <c r="D4" s="2"/>
      <c r="E4" s="2"/>
      <c r="F4" s="2"/>
      <c r="G4" s="3" t="e">
        <f t="shared" ref="G4:G12" si="0">AVERAGE(B4:F4)</f>
        <v>#DIV/0!</v>
      </c>
      <c r="H4" s="3">
        <f t="shared" ref="H4:H12" si="1">MAX(B4:F4)-MIN(B4:F4)</f>
        <v>0</v>
      </c>
      <c r="I4" s="3" t="e">
        <f t="shared" ref="I4:I12" si="2">STDEV(B4:F4)</f>
        <v>#DIV/0!</v>
      </c>
    </row>
    <row r="5" spans="1:9" ht="14.45" x14ac:dyDescent="0.3">
      <c r="A5" s="1">
        <v>3</v>
      </c>
      <c r="B5" s="2"/>
      <c r="C5" s="2"/>
      <c r="D5" s="2"/>
      <c r="E5" s="2"/>
      <c r="F5" s="2"/>
      <c r="G5" s="3" t="e">
        <f t="shared" si="0"/>
        <v>#DIV/0!</v>
      </c>
      <c r="H5" s="3">
        <f t="shared" si="1"/>
        <v>0</v>
      </c>
      <c r="I5" s="3" t="e">
        <f t="shared" si="2"/>
        <v>#DIV/0!</v>
      </c>
    </row>
    <row r="6" spans="1:9" ht="14.45" x14ac:dyDescent="0.3">
      <c r="A6" s="1">
        <v>4</v>
      </c>
      <c r="B6" s="2"/>
      <c r="C6" s="2"/>
      <c r="D6" s="2"/>
      <c r="E6" s="2"/>
      <c r="F6" s="2"/>
      <c r="G6" s="3" t="e">
        <f t="shared" si="0"/>
        <v>#DIV/0!</v>
      </c>
      <c r="H6" s="3">
        <f t="shared" si="1"/>
        <v>0</v>
      </c>
      <c r="I6" s="3" t="e">
        <f t="shared" si="2"/>
        <v>#DIV/0!</v>
      </c>
    </row>
    <row r="7" spans="1:9" ht="14.45" x14ac:dyDescent="0.3">
      <c r="A7" s="1">
        <v>5</v>
      </c>
      <c r="B7" s="2"/>
      <c r="C7" s="2"/>
      <c r="D7" s="2"/>
      <c r="E7" s="2"/>
      <c r="F7" s="2"/>
      <c r="G7" s="3" t="e">
        <f t="shared" si="0"/>
        <v>#DIV/0!</v>
      </c>
      <c r="H7" s="3">
        <f t="shared" si="1"/>
        <v>0</v>
      </c>
      <c r="I7" s="3" t="e">
        <f t="shared" si="2"/>
        <v>#DIV/0!</v>
      </c>
    </row>
    <row r="8" spans="1:9" ht="14.45" x14ac:dyDescent="0.3">
      <c r="A8" s="1">
        <v>6</v>
      </c>
      <c r="B8" s="2"/>
      <c r="C8" s="2"/>
      <c r="D8" s="2"/>
      <c r="E8" s="2"/>
      <c r="F8" s="2"/>
      <c r="G8" s="3" t="e">
        <f t="shared" si="0"/>
        <v>#DIV/0!</v>
      </c>
      <c r="H8" s="3">
        <f t="shared" si="1"/>
        <v>0</v>
      </c>
      <c r="I8" s="3" t="e">
        <f t="shared" si="2"/>
        <v>#DIV/0!</v>
      </c>
    </row>
    <row r="9" spans="1:9" ht="14.45" x14ac:dyDescent="0.3">
      <c r="A9" s="1">
        <v>7</v>
      </c>
      <c r="B9" s="2"/>
      <c r="C9" s="2"/>
      <c r="D9" s="2"/>
      <c r="E9" s="2"/>
      <c r="F9" s="2"/>
      <c r="G9" s="3" t="e">
        <f t="shared" si="0"/>
        <v>#DIV/0!</v>
      </c>
      <c r="H9" s="3">
        <f t="shared" si="1"/>
        <v>0</v>
      </c>
      <c r="I9" s="3" t="e">
        <f t="shared" si="2"/>
        <v>#DIV/0!</v>
      </c>
    </row>
    <row r="10" spans="1:9" ht="14.45" x14ac:dyDescent="0.3">
      <c r="A10" s="1">
        <v>8</v>
      </c>
      <c r="B10" s="2"/>
      <c r="C10" s="2"/>
      <c r="D10" s="2"/>
      <c r="E10" s="2"/>
      <c r="F10" s="2"/>
      <c r="G10" s="3" t="e">
        <f t="shared" si="0"/>
        <v>#DIV/0!</v>
      </c>
      <c r="H10" s="3">
        <f t="shared" si="1"/>
        <v>0</v>
      </c>
      <c r="I10" s="3" t="e">
        <f t="shared" si="2"/>
        <v>#DIV/0!</v>
      </c>
    </row>
    <row r="11" spans="1:9" ht="14.45" x14ac:dyDescent="0.3">
      <c r="A11" s="1">
        <v>9</v>
      </c>
      <c r="B11" s="2"/>
      <c r="C11" s="2"/>
      <c r="D11" s="2"/>
      <c r="E11" s="2"/>
      <c r="F11" s="2"/>
      <c r="G11" s="3" t="e">
        <f t="shared" si="0"/>
        <v>#DIV/0!</v>
      </c>
      <c r="H11" s="3">
        <f t="shared" si="1"/>
        <v>0</v>
      </c>
      <c r="I11" s="3" t="e">
        <f t="shared" si="2"/>
        <v>#DIV/0!</v>
      </c>
    </row>
    <row r="12" spans="1:9" ht="14.45" x14ac:dyDescent="0.3">
      <c r="A12" s="1">
        <v>10</v>
      </c>
      <c r="B12" s="2"/>
      <c r="C12" s="2"/>
      <c r="D12" s="2"/>
      <c r="E12" s="2"/>
      <c r="F12" s="2"/>
      <c r="G12" s="3" t="e">
        <f t="shared" si="0"/>
        <v>#DIV/0!</v>
      </c>
      <c r="H12" s="3">
        <f t="shared" si="1"/>
        <v>0</v>
      </c>
      <c r="I12" s="3" t="e">
        <f t="shared" si="2"/>
        <v>#DIV/0!</v>
      </c>
    </row>
    <row r="13" spans="1:9" ht="14.45" x14ac:dyDescent="0.3">
      <c r="A13" s="1" t="s">
        <v>5</v>
      </c>
      <c r="B13" s="116"/>
      <c r="C13" s="117"/>
      <c r="D13" s="117"/>
      <c r="E13" s="117"/>
      <c r="F13" s="118"/>
      <c r="G13" s="3" t="e">
        <f>AVERAGE(G3:G12)</f>
        <v>#DIV/0!</v>
      </c>
      <c r="H13" s="3">
        <f>AVERAGE(H3:H12)</f>
        <v>0</v>
      </c>
      <c r="I13" s="3" t="e">
        <f>AVERAGE(I3:I12)</f>
        <v>#DIV/0!</v>
      </c>
    </row>
    <row r="14" spans="1:9" x14ac:dyDescent="0.25">
      <c r="A14" s="114" t="s">
        <v>7</v>
      </c>
      <c r="B14" s="114"/>
      <c r="C14" s="114"/>
      <c r="D14" s="114"/>
      <c r="E14" s="114"/>
      <c r="F14" s="114"/>
      <c r="G14" s="115" t="e">
        <f>G13+2*I13</f>
        <v>#DIV/0!</v>
      </c>
      <c r="H14" s="115"/>
      <c r="I14" s="115"/>
    </row>
    <row r="15" spans="1:9" x14ac:dyDescent="0.25">
      <c r="A15" s="114" t="s">
        <v>6</v>
      </c>
      <c r="B15" s="114"/>
      <c r="C15" s="114"/>
      <c r="D15" s="114"/>
      <c r="E15" s="114"/>
      <c r="F15" s="114"/>
      <c r="G15" s="115" t="e">
        <f>G13-2*I13</f>
        <v>#DIV/0!</v>
      </c>
      <c r="H15" s="115"/>
      <c r="I15" s="115"/>
    </row>
    <row r="16" spans="1:9" x14ac:dyDescent="0.25">
      <c r="A16" s="114" t="s">
        <v>8</v>
      </c>
      <c r="B16" s="114"/>
      <c r="C16" s="114"/>
      <c r="D16" s="114"/>
      <c r="E16" s="114"/>
      <c r="F16" s="114"/>
      <c r="G16" s="115" t="e">
        <f>G13+3*I13</f>
        <v>#DIV/0!</v>
      </c>
      <c r="H16" s="115"/>
      <c r="I16" s="115"/>
    </row>
    <row r="17" spans="1:9" x14ac:dyDescent="0.25">
      <c r="A17" s="114" t="s">
        <v>9</v>
      </c>
      <c r="B17" s="114"/>
      <c r="C17" s="114"/>
      <c r="D17" s="114"/>
      <c r="E17" s="114"/>
      <c r="F17" s="114"/>
      <c r="G17" s="115" t="e">
        <f>G13-3*I13</f>
        <v>#DIV/0!</v>
      </c>
      <c r="H17" s="115"/>
      <c r="I17" s="115"/>
    </row>
  </sheetData>
  <mergeCells count="14">
    <mergeCell ref="I1:I2"/>
    <mergeCell ref="A17:F17"/>
    <mergeCell ref="G17:I17"/>
    <mergeCell ref="A14:F14"/>
    <mergeCell ref="G14:I14"/>
    <mergeCell ref="A15:F15"/>
    <mergeCell ref="G15:I15"/>
    <mergeCell ref="A16:F16"/>
    <mergeCell ref="G16:I16"/>
    <mergeCell ref="B13:F13"/>
    <mergeCell ref="A1:A2"/>
    <mergeCell ref="B1:F1"/>
    <mergeCell ref="G1:G2"/>
    <mergeCell ref="H1:H2"/>
  </mergeCells>
  <conditionalFormatting sqref="B3:F12">
    <cfRule type="cellIs" dxfId="2" priority="1" operator="between">
      <formula>$G$15</formula>
      <formula>$G$17</formula>
    </cfRule>
    <cfRule type="cellIs" dxfId="1" priority="2" operator="between">
      <formula>$G$14</formula>
      <formula>$G$16</formula>
    </cfRule>
    <cfRule type="cellIs" dxfId="0" priority="3" operator="notBetween">
      <formula>$G$16</formula>
      <formula>$G$17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C A</vt:lpstr>
      <vt:lpstr>C B</vt:lpstr>
      <vt:lpstr>C C</vt:lpstr>
      <vt:lpstr>C D</vt:lpstr>
      <vt:lpstr>C E</vt:lpstr>
      <vt:lpstr>C F</vt:lpstr>
      <vt:lpstr>C G</vt:lpstr>
      <vt:lpstr>C H</vt:lpstr>
      <vt:lpstr>C I</vt:lpstr>
      <vt:lpstr>C J</vt:lpstr>
      <vt:lpstr>C 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qualité</dc:creator>
  <cp:lastModifiedBy>JersMath</cp:lastModifiedBy>
  <cp:lastPrinted>2018-03-07T10:05:33Z</cp:lastPrinted>
  <dcterms:created xsi:type="dcterms:W3CDTF">2018-03-05T09:43:27Z</dcterms:created>
  <dcterms:modified xsi:type="dcterms:W3CDTF">2018-03-17T15:05:35Z</dcterms:modified>
</cp:coreProperties>
</file>