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60" windowWidth="27180" windowHeight="13170" tabRatio="217"/>
  </bookViews>
  <sheets>
    <sheet name="Tableau de bord" sheetId="3" r:id="rId1"/>
    <sheet name="Source" sheetId="1" r:id="rId2"/>
    <sheet name="Liste" sheetId="2" r:id="rId3"/>
    <sheet name="Feuil1" sheetId="4" r:id="rId4"/>
  </sheets>
  <definedNames>
    <definedName name="Caf_origine__pour_leviers_locaux">Tableau1[[#All],[Caf origine (pour leviers locaux)]]</definedName>
    <definedName name="Libellé_Levier">Tableau1[Libellé du levier]</definedName>
    <definedName name="ListeDécision">Liste!$E$3:$E$5</definedName>
    <definedName name="ListeDécisionCPO">TDécisionCPO[Décision Cpo]</definedName>
    <definedName name="ListeDécisionCSP">TDécisionSCP[Décision Csp]</definedName>
    <definedName name="ListeNature">Liste!$C$3:$C$5</definedName>
    <definedName name="ListeOrigine">Liste!$A$3:$A$4</definedName>
    <definedName name="Origine_levier">Source!$A:$A</definedName>
    <definedName name="Processus_concerné">Source!$C:$C</definedName>
    <definedName name="TableauSource">Tableau1[]</definedName>
    <definedName name="Thème">Source!$D:$D</definedName>
    <definedName name="TSource">Tableau1[#All]</definedName>
  </definedNames>
  <calcPr calcId="145621"/>
</workbook>
</file>

<file path=xl/calcChain.xml><?xml version="1.0" encoding="utf-8"?>
<calcChain xmlns="http://schemas.openxmlformats.org/spreadsheetml/2006/main">
  <c r="F16" i="3" l="1"/>
  <c r="L5" i="3" l="1"/>
  <c r="L27" i="3" l="1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" i="3" l="1"/>
  <c r="L3" i="3"/>
  <c r="L2" i="3"/>
  <c r="M2" i="3" s="1"/>
  <c r="F10" i="3" l="1"/>
</calcChain>
</file>

<file path=xl/sharedStrings.xml><?xml version="1.0" encoding="utf-8"?>
<sst xmlns="http://schemas.openxmlformats.org/spreadsheetml/2006/main" count="92" uniqueCount="71">
  <si>
    <t>Caf origine (pour leviers locaux)</t>
  </si>
  <si>
    <t>Thème</t>
  </si>
  <si>
    <t>Libellé du levier</t>
  </si>
  <si>
    <t>Analyse</t>
  </si>
  <si>
    <t>Commentaire</t>
  </si>
  <si>
    <t>N</t>
  </si>
  <si>
    <t>Formation</t>
  </si>
  <si>
    <t>Donner les grands principes et les limites du processus "Référencement des personnes bénéficiaires"</t>
  </si>
  <si>
    <t>Organisationnel</t>
  </si>
  <si>
    <t>LC n° 2012-085 du 9 mai 2012</t>
  </si>
  <si>
    <t>Instruit OK</t>
  </si>
  <si>
    <t>L1206</t>
  </si>
  <si>
    <t>Recherche personne</t>
  </si>
  <si>
    <t>Automatisation du cœur du processus de recherche de la personne</t>
  </si>
  <si>
    <t>Si</t>
  </si>
  <si>
    <t>Départ personne</t>
  </si>
  <si>
    <t>Génération de certificats de mutation partiels en cas de mutation d’une seule personne d’un foyer social</t>
  </si>
  <si>
    <t>L1310</t>
  </si>
  <si>
    <t xml:space="preserve">Permettre dans CRISTAL la sortie des personnes à M + 1 </t>
  </si>
  <si>
    <t>L1306</t>
  </si>
  <si>
    <t>Réglementaire</t>
  </si>
  <si>
    <t>Instruit Ko</t>
  </si>
  <si>
    <t>Instruit Ok</t>
  </si>
  <si>
    <t>A instruire</t>
  </si>
  <si>
    <t>Origine levier</t>
  </si>
  <si>
    <t>National (N)</t>
  </si>
  <si>
    <t>Local (L)</t>
  </si>
  <si>
    <t>Décision pilote</t>
  </si>
  <si>
    <t>Nature du levier</t>
  </si>
  <si>
    <t>N° Version de mise en œuvre</t>
  </si>
  <si>
    <t>Décision Cpo</t>
  </si>
  <si>
    <t>Priorisé</t>
  </si>
  <si>
    <t>Non priorisé</t>
  </si>
  <si>
    <t>Reporté</t>
  </si>
  <si>
    <t>Décision Csp</t>
  </si>
  <si>
    <t>Validé</t>
  </si>
  <si>
    <t>Non validé</t>
  </si>
  <si>
    <t>Processus concerné</t>
  </si>
  <si>
    <t>PM21M1 RSA</t>
  </si>
  <si>
    <t>PM21G2 CGOD</t>
  </si>
  <si>
    <t>PM21A1 PAJE</t>
  </si>
  <si>
    <t>PM21L1 LOGEMENT</t>
  </si>
  <si>
    <t>PS131 PAIE</t>
  </si>
  <si>
    <t>PM131 GPERS</t>
  </si>
  <si>
    <t>PM113 CONTACTS  TELEPHONIQUES</t>
  </si>
  <si>
    <t>PS143 HABILITATIONS</t>
  </si>
  <si>
    <t>PM3 AIDES COLLECTIVES</t>
  </si>
  <si>
    <t>PM21M2 AAH</t>
  </si>
  <si>
    <t>PM21E3 ASF</t>
  </si>
  <si>
    <t>PM121 RECLAMATIONS</t>
  </si>
  <si>
    <t>PM21G3 PRODUCTION</t>
  </si>
  <si>
    <t>PM21E4 AEEH</t>
  </si>
  <si>
    <t>PM21E5 AJPP</t>
  </si>
  <si>
    <t>PS111 INFORMATION ET DOCUMENTATION GENERALE</t>
  </si>
  <si>
    <t>PM21E2 AVPF</t>
  </si>
  <si>
    <t>PM132 TIERS</t>
  </si>
  <si>
    <t>PM21S1 PRIME D'ACTIVITE</t>
  </si>
  <si>
    <t>PM24 RECOUVREMENT</t>
  </si>
  <si>
    <t>Statut</t>
  </si>
  <si>
    <t>Nombre</t>
  </si>
  <si>
    <t>Leviers retenus</t>
  </si>
  <si>
    <t>Leviers non retenus</t>
  </si>
  <si>
    <t>Leviers à instrure</t>
  </si>
  <si>
    <t>Leviers regroupés</t>
  </si>
  <si>
    <t>Processus</t>
  </si>
  <si>
    <t>Recus</t>
  </si>
  <si>
    <t>PM21E1 AF, CF, ARS</t>
  </si>
  <si>
    <t>leviers analysés</t>
  </si>
  <si>
    <t>Nombre Total de leviers reçus :</t>
  </si>
  <si>
    <t>des leviers reçus ont été analysés</t>
  </si>
  <si>
    <t xml:space="preserve">PM131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</si>
</sst>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30"/>
      <color rgb="FF0070C0"/>
      <name val="Calibri"/>
      <family val="2"/>
      <scheme val="minor"/>
    </font>
    <font>
      <b/>
      <sz val="50"/>
      <color rgb="FF7030A0"/>
      <name val="Calibri"/>
      <family val="2"/>
      <scheme val="minor"/>
    </font>
    <font>
      <i/>
      <sz val="14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i/>
      <sz val="14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  <xf numFmtId="0" fontId="0" fillId="0" borderId="0" xfId="0" applyAlignment="1"/>
    <xf numFmtId="0" fontId="7" fillId="7" borderId="0" xfId="0" applyFont="1" applyFill="1" applyAlignment="1"/>
    <xf numFmtId="0" fontId="8" fillId="7" borderId="0" xfId="0" applyFont="1" applyFill="1" applyAlignment="1"/>
    <xf numFmtId="0" fontId="7" fillId="7" borderId="0" xfId="0" applyFont="1" applyFill="1" applyBorder="1" applyAlignment="1"/>
    <xf numFmtId="0" fontId="8" fillId="7" borderId="0" xfId="0" applyFont="1" applyFill="1" applyBorder="1" applyAlignment="1"/>
    <xf numFmtId="0" fontId="6" fillId="7" borderId="0" xfId="0" applyFont="1" applyFill="1" applyAlignment="1"/>
    <xf numFmtId="0" fontId="6" fillId="7" borderId="0" xfId="0" applyFont="1" applyFill="1"/>
    <xf numFmtId="0" fontId="8" fillId="7" borderId="0" xfId="0" applyFont="1" applyFill="1"/>
    <xf numFmtId="0" fontId="0" fillId="4" borderId="0" xfId="0" applyFill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9" fillId="8" borderId="0" xfId="0" applyFont="1" applyFill="1" applyBorder="1" applyAlignment="1">
      <alignment horizontal="center" vertical="center" wrapText="1"/>
    </xf>
    <xf numFmtId="9" fontId="3" fillId="6" borderId="0" xfId="3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Normal" xfId="0" builtinId="0"/>
    <cellStyle name="Normal 2 2" xfId="1"/>
    <cellStyle name="Normal 3" xfId="2"/>
    <cellStyle name="Pourcentage" xfId="3" builtinId="5"/>
  </cellStyles>
  <dxfs count="23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indexed="22"/>
        </patternFill>
      </fill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indexed="9"/>
        </patternFill>
      </fill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3300"/>
      <color rgb="FF99CCFF"/>
      <color rgb="FF33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baseline="0">
                <a:solidFill>
                  <a:schemeClr val="tx2">
                    <a:lumMod val="75000"/>
                  </a:schemeClr>
                </a:solidFill>
              </a:rPr>
              <a:t>Statut des leviers reçus</a:t>
            </a:r>
            <a:endParaRPr lang="fr-FR">
              <a:solidFill>
                <a:schemeClr val="tx2">
                  <a:lumMod val="75000"/>
                </a:schemeClr>
              </a:solidFill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2655944602669336E-2"/>
          <c:y val="9.1840973865996794E-2"/>
          <c:w val="0.67535045868065979"/>
          <c:h val="0.84800210612244098"/>
        </c:manualLayout>
      </c:layout>
      <c:pieChart>
        <c:varyColors val="1"/>
        <c:ser>
          <c:idx val="0"/>
          <c:order val="0"/>
          <c:tx>
            <c:strRef>
              <c:f>'Tableau de bord'!$L$1</c:f>
              <c:strCache>
                <c:ptCount val="1"/>
                <c:pt idx="0">
                  <c:v>Nombre</c:v>
                </c:pt>
              </c:strCache>
            </c:strRef>
          </c:tx>
          <c:dPt>
            <c:idx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bubble3D val="0"/>
            <c:spPr>
              <a:solidFill>
                <a:srgbClr val="C00000"/>
              </a:solidFill>
            </c:spPr>
          </c:dPt>
          <c:dPt>
            <c:idx val="3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layout>
                <c:manualLayout>
                  <c:x val="-0.14383015716472342"/>
                  <c:y val="0.152210569021434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9.5805408824679514E-2"/>
                  <c:y val="-0.1201970658688811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1586103864186661E-2"/>
                  <c:y val="-0.168951246310724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16140166194828123"/>
                  <c:y val="9.64292678326634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'Tableau de bord'!$K$2:$K$5</c:f>
              <c:strCache>
                <c:ptCount val="4"/>
                <c:pt idx="0">
                  <c:v>Leviers retenus</c:v>
                </c:pt>
                <c:pt idx="1">
                  <c:v>Leviers regroupés</c:v>
                </c:pt>
                <c:pt idx="2">
                  <c:v>Leviers non retenus</c:v>
                </c:pt>
                <c:pt idx="3">
                  <c:v>Leviers à instrure</c:v>
                </c:pt>
              </c:strCache>
            </c:strRef>
          </c:cat>
          <c:val>
            <c:numRef>
              <c:f>'Tableau de bord'!$L$2:$L$5</c:f>
              <c:numCache>
                <c:formatCode>General</c:formatCode>
                <c:ptCount val="4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'Tableau de bord'!$M$1</c:f>
              <c:strCache>
                <c:ptCount val="1"/>
                <c:pt idx="0">
                  <c:v>leviers analysés</c:v>
                </c:pt>
              </c:strCache>
            </c:strRef>
          </c:tx>
          <c:cat>
            <c:strRef>
              <c:f>'Tableau de bord'!$K$2:$K$5</c:f>
              <c:strCache>
                <c:ptCount val="4"/>
                <c:pt idx="0">
                  <c:v>Leviers retenus</c:v>
                </c:pt>
                <c:pt idx="1">
                  <c:v>Leviers regroupés</c:v>
                </c:pt>
                <c:pt idx="2">
                  <c:v>Leviers non retenus</c:v>
                </c:pt>
                <c:pt idx="3">
                  <c:v>Leviers à instrure</c:v>
                </c:pt>
              </c:strCache>
            </c:strRef>
          </c:cat>
          <c:val>
            <c:numRef>
              <c:f>'Tableau de bord'!$M$2:$M$5</c:f>
              <c:numCache>
                <c:formatCode>General</c:formatCode>
                <c:ptCount val="4"/>
                <c:pt idx="0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655625414298048"/>
          <c:y val="0.76241791861906827"/>
          <c:w val="0.17649503132923511"/>
          <c:h val="0.18768691061287576"/>
        </c:manualLayout>
      </c:layout>
      <c:overlay val="0"/>
      <c:txPr>
        <a:bodyPr/>
        <a:lstStyle/>
        <a:p>
          <a:pPr>
            <a:defRPr>
              <a:solidFill>
                <a:schemeClr val="tx2">
                  <a:lumMod val="75000"/>
                </a:schemeClr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65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solidFill>
                  <a:schemeClr val="tx2">
                    <a:lumMod val="75000"/>
                  </a:schemeClr>
                </a:solidFill>
              </a:defRPr>
            </a:pPr>
            <a:r>
              <a:rPr lang="en-US">
                <a:solidFill>
                  <a:schemeClr val="tx2">
                    <a:lumMod val="75000"/>
                  </a:schemeClr>
                </a:solidFill>
              </a:rPr>
              <a:t>Leviers reçus par processus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8.7303463124512717E-2"/>
          <c:y val="0.14839475397311849"/>
          <c:w val="0.85793598339719024"/>
          <c:h val="0.4746390804597701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'Tableau de bord'!$L$26</c:f>
              <c:strCache>
                <c:ptCount val="1"/>
                <c:pt idx="0">
                  <c:v>Recus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90500" prst="cross"/>
            </a:sp3d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'Tableau de bord'!$K$27:$K$47</c:f>
              <c:strCache>
                <c:ptCount val="21"/>
                <c:pt idx="0">
                  <c:v>PM113 CONTACTS  TELEPHONIQUES</c:v>
                </c:pt>
                <c:pt idx="1">
                  <c:v>PM121 RECLAMATIONS</c:v>
                </c:pt>
                <c:pt idx="2">
                  <c:v>PM131 GPERS</c:v>
                </c:pt>
                <c:pt idx="3">
                  <c:v>PM132 TIERS</c:v>
                </c:pt>
                <c:pt idx="4">
                  <c:v>PM21A1 PAJE</c:v>
                </c:pt>
                <c:pt idx="5">
                  <c:v>PM21E1 AF, CF, ARS</c:v>
                </c:pt>
                <c:pt idx="6">
                  <c:v>PM21E2 AVPF</c:v>
                </c:pt>
                <c:pt idx="7">
                  <c:v>PM21E3 ASF</c:v>
                </c:pt>
                <c:pt idx="8">
                  <c:v>PM21E4 AEEH</c:v>
                </c:pt>
                <c:pt idx="9">
                  <c:v>PM21E5 AJPP</c:v>
                </c:pt>
                <c:pt idx="10">
                  <c:v>PM21G2 CGOD</c:v>
                </c:pt>
                <c:pt idx="11">
                  <c:v>PM21G3 PRODUCTION</c:v>
                </c:pt>
                <c:pt idx="12">
                  <c:v>PM21L1 LOGEMENT</c:v>
                </c:pt>
                <c:pt idx="13">
                  <c:v>PM21M1 RSA</c:v>
                </c:pt>
                <c:pt idx="14">
                  <c:v>PM21M2 AAH</c:v>
                </c:pt>
                <c:pt idx="15">
                  <c:v>PM21S1 PRIME D'ACTIVITE</c:v>
                </c:pt>
                <c:pt idx="16">
                  <c:v>PM24 RECOUVREMENT</c:v>
                </c:pt>
                <c:pt idx="17">
                  <c:v>PM3 AIDES COLLECTIVES</c:v>
                </c:pt>
                <c:pt idx="18">
                  <c:v>PS111 INFORMATION ET DOCUMENTATION GENERALE</c:v>
                </c:pt>
                <c:pt idx="19">
                  <c:v>PS131 PAIE</c:v>
                </c:pt>
                <c:pt idx="20">
                  <c:v>PS143 HABILITATIONS</c:v>
                </c:pt>
              </c:strCache>
            </c:strRef>
          </c:cat>
          <c:val>
            <c:numRef>
              <c:f>'Tableau de bord'!$L$27:$L$47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02432"/>
        <c:axId val="118003968"/>
      </c:barChart>
      <c:catAx>
        <c:axId val="1180024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 sz="800"/>
            </a:pPr>
            <a:endParaRPr lang="fr-FR"/>
          </a:p>
        </c:txPr>
        <c:crossAx val="118003968"/>
        <c:crosses val="autoZero"/>
        <c:auto val="1"/>
        <c:lblAlgn val="ctr"/>
        <c:lblOffset val="100"/>
        <c:noMultiLvlLbl val="0"/>
      </c:catAx>
      <c:valAx>
        <c:axId val="118003968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118002432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chemeClr val="bg1">
        <a:lumMod val="85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399318</xdr:colOff>
      <xdr:row>2</xdr:row>
      <xdr:rowOff>16119</xdr:rowOff>
    </xdr:from>
    <xdr:to>
      <xdr:col>7</xdr:col>
      <xdr:colOff>63013</xdr:colOff>
      <xdr:row>6</xdr:row>
      <xdr:rowOff>139944</xdr:rowOff>
    </xdr:to>
    <xdr:sp macro="[0]!ouvreformulaire" textlink="">
      <xdr:nvSpPr>
        <xdr:cNvPr id="2" name="Ellipse 1"/>
        <xdr:cNvSpPr/>
      </xdr:nvSpPr>
      <xdr:spPr>
        <a:xfrm>
          <a:off x="7367222" y="448407"/>
          <a:ext cx="1810483" cy="1039691"/>
        </a:xfrm>
        <a:prstGeom prst="ellipse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1500" b="1">
              <a:solidFill>
                <a:schemeClr val="tx2"/>
              </a:solidFill>
            </a:rPr>
            <a:t>AFFICHER </a:t>
          </a:r>
          <a:r>
            <a:rPr lang="fr-FR" sz="1500" b="1" baseline="0">
              <a:solidFill>
                <a:schemeClr val="tx2"/>
              </a:solidFill>
            </a:rPr>
            <a:t>LE</a:t>
          </a:r>
          <a:r>
            <a:rPr lang="fr-FR" sz="1500" b="1">
              <a:solidFill>
                <a:schemeClr val="tx2"/>
              </a:solidFill>
            </a:rPr>
            <a:t> FORMULAIRE </a:t>
          </a:r>
        </a:p>
      </xdr:txBody>
    </xdr:sp>
    <xdr:clientData/>
  </xdr:twoCellAnchor>
  <xdr:twoCellAnchor>
    <xdr:from>
      <xdr:col>0</xdr:col>
      <xdr:colOff>0</xdr:colOff>
      <xdr:row>1</xdr:row>
      <xdr:rowOff>7327</xdr:rowOff>
    </xdr:from>
    <xdr:to>
      <xdr:col>5</xdr:col>
      <xdr:colOff>1465</xdr:colOff>
      <xdr:row>25</xdr:row>
      <xdr:rowOff>14654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</xdr:row>
      <xdr:rowOff>18684</xdr:rowOff>
    </xdr:from>
    <xdr:to>
      <xdr:col>10</xdr:col>
      <xdr:colOff>7327</xdr:colOff>
      <xdr:row>47</xdr:row>
      <xdr:rowOff>190499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leau5" displayName="Tableau5" ref="K1:M5" totalsRowShown="0" headerRowDxfId="22" dataDxfId="21">
  <tableColumns count="3">
    <tableColumn id="1" name="Statut" dataDxfId="20"/>
    <tableColumn id="2" name="Nombre" dataDxfId="19"/>
    <tableColumn id="3" name="leviers analysés" dataDxfId="18">
      <calculatedColumnFormula>Tableau5[[#This Row],[Nombre]]+L3+L4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K26:L47" totalsRowShown="0" headerRowDxfId="17" dataDxfId="16">
  <autoFilter ref="K26:L47"/>
  <tableColumns count="2">
    <tableColumn id="1" name="Processus" dataDxfId="15"/>
    <tableColumn id="2" name="Recus" dataDxfId="14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L5" totalsRowShown="0" headerRowDxfId="13" dataDxfId="12">
  <autoFilter ref="A1:L5"/>
  <tableColumns count="12">
    <tableColumn id="1" name="Origine levier" dataDxfId="11"/>
    <tableColumn id="4" name="Caf origine (pour leviers locaux)" dataDxfId="10"/>
    <tableColumn id="16" name="Processus concerné" dataDxfId="9"/>
    <tableColumn id="5" name="Thème" dataDxfId="8"/>
    <tableColumn id="6" name="Libellé du levier" dataDxfId="7"/>
    <tableColumn id="7" name="Nature du levier" dataDxfId="6"/>
    <tableColumn id="9" name="Analyse" dataDxfId="5"/>
    <tableColumn id="10" name="Décision pilote" dataDxfId="4"/>
    <tableColumn id="11" name="Décision Cpo" dataDxfId="3"/>
    <tableColumn id="12" name="Décision Csp" dataDxfId="2"/>
    <tableColumn id="13" name="N° Version de mise en œuvre" dataDxfId="1"/>
    <tableColumn id="14" name="Commentair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Origine" displayName="TOrigine" ref="A2:A4" totalsRowShown="0">
  <autoFilter ref="A2:A4"/>
  <tableColumns count="1">
    <tableColumn id="1" name="Origine levie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Nature" displayName="TNature" ref="C2:C5" totalsRowShown="0">
  <autoFilter ref="C2:C5"/>
  <tableColumns count="1">
    <tableColumn id="1" name="Nature du levier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8" name="TDécision" displayName="TDécision" ref="E2:E5" totalsRowShown="0">
  <autoFilter ref="E2:E5"/>
  <tableColumns count="1">
    <tableColumn id="1" name="Décision pilote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2" name="TDécisionCPO" displayName="TDécisionCPO" ref="G2:G5" totalsRowShown="0">
  <autoFilter ref="G2:G5"/>
  <tableColumns count="1">
    <tableColumn id="1" name="Décision Cpo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3" name="TDécisionSCP" displayName="TDécisionSCP" ref="I2:I5" totalsRowShown="0">
  <autoFilter ref="I2:I5"/>
  <tableColumns count="1">
    <tableColumn id="1" name="Décision Csp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49"/>
  <sheetViews>
    <sheetView showGridLines="0" tabSelected="1" zoomScale="130" zoomScaleNormal="130" workbookViewId="0">
      <pane xSplit="23625" topLeftCell="F1"/>
      <selection activeCell="I2" sqref="I2:J8"/>
      <selection pane="topRight"/>
    </sheetView>
  </sheetViews>
  <sheetFormatPr baseColWidth="10" defaultRowHeight="15" x14ac:dyDescent="0.25"/>
  <cols>
    <col min="1" max="1" width="17.5703125" style="2" customWidth="1"/>
    <col min="2" max="2" width="20" customWidth="1"/>
    <col min="3" max="3" width="16.85546875" customWidth="1"/>
    <col min="4" max="4" width="30.42578125" customWidth="1"/>
    <col min="5" max="5" width="19.7109375" customWidth="1"/>
    <col min="6" max="6" width="23.28515625" customWidth="1"/>
    <col min="7" max="7" width="8.85546875" customWidth="1"/>
    <col min="8" max="8" width="7" customWidth="1"/>
    <col min="9" max="9" width="9" customWidth="1"/>
    <col min="10" max="10" width="16.28515625" customWidth="1"/>
    <col min="11" max="11" width="26.5703125" customWidth="1"/>
  </cols>
  <sheetData>
    <row r="1" spans="1:15" ht="15" customHeight="1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6" t="s">
        <v>58</v>
      </c>
      <c r="L1" s="6" t="s">
        <v>59</v>
      </c>
      <c r="M1" s="4" t="s">
        <v>67</v>
      </c>
    </row>
    <row r="2" spans="1:15" ht="18.75" x14ac:dyDescent="0.3">
      <c r="A2" s="3"/>
      <c r="B2" s="3"/>
      <c r="C2" s="3"/>
      <c r="D2" s="3"/>
      <c r="E2" s="3"/>
      <c r="F2" s="14"/>
      <c r="G2" s="14"/>
      <c r="H2" s="14"/>
      <c r="I2" s="18"/>
      <c r="J2" s="18"/>
      <c r="K2" s="7" t="s">
        <v>60</v>
      </c>
      <c r="L2" s="7">
        <f>COUNTIF(Source!$H:H, "instruit ok")</f>
        <v>4</v>
      </c>
      <c r="M2" s="5">
        <f>Tableau5[[#This Row],[Nombre]]+L3+L4</f>
        <v>4</v>
      </c>
      <c r="N2" s="3"/>
      <c r="O2" s="3"/>
    </row>
    <row r="3" spans="1:15" ht="18.75" x14ac:dyDescent="0.3">
      <c r="A3" s="3"/>
      <c r="B3" s="3"/>
      <c r="C3" s="3"/>
      <c r="D3" s="3"/>
      <c r="E3" s="3"/>
      <c r="F3" s="14"/>
      <c r="G3" s="14"/>
      <c r="H3" s="14"/>
      <c r="I3" s="18"/>
      <c r="J3" s="18"/>
      <c r="K3" s="7" t="s">
        <v>63</v>
      </c>
      <c r="L3" s="7">
        <f>COUNTIF(Source!$H:H, "regroupé")</f>
        <v>0</v>
      </c>
      <c r="M3" s="5"/>
      <c r="N3" s="3"/>
      <c r="O3" s="3"/>
    </row>
    <row r="4" spans="1:15" ht="18.75" x14ac:dyDescent="0.3">
      <c r="A4" s="3"/>
      <c r="B4" s="3"/>
      <c r="C4" s="3"/>
      <c r="D4" s="3"/>
      <c r="E4" s="3"/>
      <c r="F4" s="14"/>
      <c r="G4" s="14"/>
      <c r="H4" s="14"/>
      <c r="I4" s="18"/>
      <c r="J4" s="18"/>
      <c r="K4" s="7" t="s">
        <v>61</v>
      </c>
      <c r="L4" s="7">
        <f>COUNTIF(Source!$H:H, "instruit ko")</f>
        <v>0</v>
      </c>
      <c r="M4" s="5"/>
      <c r="N4" s="3"/>
      <c r="O4" s="3"/>
    </row>
    <row r="5" spans="1:15" ht="18.75" x14ac:dyDescent="0.3">
      <c r="A5" s="3"/>
      <c r="B5" s="3"/>
      <c r="C5" s="3"/>
      <c r="D5" s="3"/>
      <c r="E5" s="3"/>
      <c r="F5" s="14"/>
      <c r="G5" s="14"/>
      <c r="H5" s="14"/>
      <c r="I5" s="18"/>
      <c r="J5" s="18"/>
      <c r="K5" s="7" t="s">
        <v>62</v>
      </c>
      <c r="L5" s="7">
        <f>COUNTIF(Source!$H:H, "A instruire")</f>
        <v>0</v>
      </c>
      <c r="M5" s="5"/>
      <c r="N5" s="3"/>
      <c r="O5" s="3"/>
    </row>
    <row r="6" spans="1:15" x14ac:dyDescent="0.25">
      <c r="A6" s="3"/>
      <c r="B6" s="3"/>
      <c r="C6" s="3"/>
      <c r="D6" s="3"/>
      <c r="E6" s="3"/>
      <c r="F6" s="14"/>
      <c r="G6" s="14"/>
      <c r="H6" s="14"/>
      <c r="I6" s="18"/>
      <c r="J6" s="18"/>
      <c r="K6" s="3"/>
      <c r="L6" s="3"/>
      <c r="M6" s="3"/>
      <c r="N6" s="3"/>
      <c r="O6" s="3"/>
    </row>
    <row r="7" spans="1:15" x14ac:dyDescent="0.25">
      <c r="A7" s="3"/>
      <c r="B7" s="3"/>
      <c r="C7" s="3"/>
      <c r="D7" s="3"/>
      <c r="E7" s="3"/>
      <c r="F7" s="14"/>
      <c r="G7" s="14"/>
      <c r="H7" s="14"/>
      <c r="I7" s="18"/>
      <c r="J7" s="18"/>
      <c r="K7" s="3"/>
      <c r="L7" s="3"/>
      <c r="M7" s="3"/>
      <c r="N7" s="3"/>
      <c r="O7" s="3"/>
    </row>
    <row r="8" spans="1:15" x14ac:dyDescent="0.25">
      <c r="A8" s="3"/>
      <c r="B8" s="3"/>
      <c r="C8" s="3"/>
      <c r="D8" s="3"/>
      <c r="E8" s="3"/>
      <c r="F8" s="14"/>
      <c r="G8" s="14"/>
      <c r="H8" s="14"/>
      <c r="I8" s="18"/>
      <c r="J8" s="18"/>
      <c r="K8" s="3"/>
      <c r="L8" s="3"/>
      <c r="M8" s="3"/>
      <c r="N8" s="3"/>
      <c r="O8" s="3"/>
    </row>
    <row r="9" spans="1:15" x14ac:dyDescent="0.25">
      <c r="A9" s="3"/>
      <c r="B9" s="3"/>
      <c r="C9" s="3"/>
      <c r="D9" s="3"/>
      <c r="E9" s="3"/>
      <c r="F9" s="13"/>
      <c r="G9" s="13"/>
      <c r="H9" s="13"/>
      <c r="I9" s="13"/>
      <c r="J9" s="13"/>
      <c r="K9" s="3"/>
      <c r="L9" s="3"/>
      <c r="M9" s="3"/>
      <c r="N9" s="3"/>
      <c r="O9" s="3"/>
    </row>
    <row r="10" spans="1:15" ht="18.75" customHeight="1" x14ac:dyDescent="0.25">
      <c r="A10" s="3"/>
      <c r="B10" s="3"/>
      <c r="C10" s="3"/>
      <c r="D10" s="3"/>
      <c r="E10" s="3"/>
      <c r="F10" s="16">
        <f>M2/F16</f>
        <v>1</v>
      </c>
      <c r="G10" s="16"/>
      <c r="H10" s="16"/>
      <c r="I10" s="15" t="s">
        <v>69</v>
      </c>
      <c r="J10" s="15"/>
      <c r="L10" s="3"/>
      <c r="M10" s="3"/>
      <c r="N10" s="3"/>
      <c r="O10" s="3"/>
    </row>
    <row r="11" spans="1:15" ht="18.75" customHeight="1" x14ac:dyDescent="0.25">
      <c r="A11" s="3"/>
      <c r="B11" s="3"/>
      <c r="C11" s="3"/>
      <c r="D11" s="3"/>
      <c r="E11" s="3"/>
      <c r="F11" s="16"/>
      <c r="G11" s="16"/>
      <c r="H11" s="16"/>
      <c r="I11" s="15"/>
      <c r="J11" s="15"/>
      <c r="K11" s="3"/>
      <c r="L11" s="3"/>
      <c r="M11" s="3"/>
      <c r="N11" s="3"/>
      <c r="O11" s="3"/>
    </row>
    <row r="12" spans="1:15" ht="18.75" customHeight="1" x14ac:dyDescent="0.25">
      <c r="A12" s="3"/>
      <c r="B12" s="3"/>
      <c r="C12" s="3"/>
      <c r="D12" s="3"/>
      <c r="E12" s="3"/>
      <c r="F12" s="16"/>
      <c r="G12" s="16"/>
      <c r="H12" s="16"/>
      <c r="I12" s="15"/>
      <c r="J12" s="15"/>
      <c r="K12" s="3"/>
      <c r="L12" s="3"/>
      <c r="M12" s="3"/>
      <c r="N12" s="3"/>
      <c r="O12" s="3"/>
    </row>
    <row r="13" spans="1:15" ht="15" customHeight="1" x14ac:dyDescent="0.25">
      <c r="A13" s="3"/>
      <c r="B13" s="3"/>
      <c r="C13" s="3"/>
      <c r="D13" s="3"/>
      <c r="E13" s="3"/>
      <c r="F13" s="13"/>
      <c r="G13" s="13"/>
      <c r="H13" s="13"/>
      <c r="I13" s="13"/>
      <c r="J13" s="13"/>
      <c r="K13" s="3"/>
      <c r="N13" s="3"/>
      <c r="O13" s="3"/>
    </row>
    <row r="14" spans="1:15" ht="15" customHeight="1" x14ac:dyDescent="0.25">
      <c r="A14" s="3"/>
      <c r="B14" s="3"/>
      <c r="C14" s="3"/>
      <c r="D14" s="3"/>
      <c r="E14" s="3"/>
      <c r="F14" s="17" t="s">
        <v>68</v>
      </c>
      <c r="G14" s="17"/>
      <c r="H14" s="17"/>
      <c r="I14" s="17"/>
      <c r="J14" s="17"/>
      <c r="K14" s="3"/>
      <c r="O14" s="3"/>
    </row>
    <row r="15" spans="1:15" ht="15" customHeight="1" x14ac:dyDescent="0.25">
      <c r="A15" s="3"/>
      <c r="B15" s="3"/>
      <c r="C15" s="3"/>
      <c r="D15" s="3"/>
      <c r="E15" s="3"/>
      <c r="F15" s="17"/>
      <c r="G15" s="17"/>
      <c r="H15" s="17"/>
      <c r="I15" s="17"/>
      <c r="J15" s="17"/>
      <c r="K15" s="3"/>
      <c r="O15" s="3"/>
    </row>
    <row r="16" spans="1:15" ht="15" customHeight="1" x14ac:dyDescent="0.25">
      <c r="A16" s="3"/>
      <c r="B16" s="3"/>
      <c r="C16" s="3"/>
      <c r="D16" s="3"/>
      <c r="E16" s="3"/>
      <c r="F16" s="12">
        <f>COUNTA(Source!E:E)-1</f>
        <v>4</v>
      </c>
      <c r="G16" s="12"/>
      <c r="H16" s="12"/>
      <c r="I16" s="12"/>
      <c r="J16" s="12"/>
      <c r="K16" s="3"/>
      <c r="O16" s="3"/>
    </row>
    <row r="17" spans="1:15" ht="15" customHeight="1" x14ac:dyDescent="0.25">
      <c r="A17" s="3"/>
      <c r="B17" s="3"/>
      <c r="C17" s="3"/>
      <c r="D17" s="3"/>
      <c r="E17" s="3"/>
      <c r="F17" s="12"/>
      <c r="G17" s="12"/>
      <c r="H17" s="12"/>
      <c r="I17" s="12"/>
      <c r="J17" s="12"/>
      <c r="K17" s="3"/>
      <c r="L17" s="3"/>
      <c r="M17" s="3"/>
      <c r="O17" s="3"/>
    </row>
    <row r="18" spans="1:15" ht="15" customHeight="1" x14ac:dyDescent="0.25">
      <c r="A18" s="3"/>
      <c r="B18" s="3"/>
      <c r="C18" s="3"/>
      <c r="D18" s="3"/>
      <c r="E18" s="3"/>
      <c r="F18" s="12"/>
      <c r="G18" s="12"/>
      <c r="H18" s="12"/>
      <c r="I18" s="12"/>
      <c r="J18" s="12"/>
      <c r="K18" s="3"/>
      <c r="L18" s="3"/>
      <c r="M18" s="3"/>
      <c r="N18" s="3"/>
      <c r="O18" s="3"/>
    </row>
    <row r="19" spans="1:15" ht="15" customHeight="1" x14ac:dyDescent="0.25">
      <c r="A19" s="3"/>
      <c r="B19" s="3"/>
      <c r="C19" s="3"/>
      <c r="D19" s="3"/>
      <c r="E19" s="3"/>
      <c r="F19" s="12"/>
      <c r="G19" s="12"/>
      <c r="H19" s="12"/>
      <c r="I19" s="12"/>
      <c r="J19" s="12"/>
      <c r="K19" s="3"/>
      <c r="L19" s="3"/>
      <c r="M19" s="3"/>
      <c r="N19" s="3"/>
      <c r="O19" s="3"/>
    </row>
    <row r="20" spans="1:15" ht="15" customHeight="1" x14ac:dyDescent="0.25">
      <c r="A20" s="3"/>
      <c r="B20" s="3"/>
      <c r="C20" s="3"/>
      <c r="D20" s="3"/>
      <c r="E20" s="3"/>
      <c r="F20" s="12"/>
      <c r="G20" s="12"/>
      <c r="H20" s="12"/>
      <c r="I20" s="12"/>
      <c r="J20" s="12"/>
      <c r="K20" s="3"/>
      <c r="L20" s="3"/>
      <c r="M20" s="3"/>
      <c r="N20" s="3"/>
      <c r="O20" s="3"/>
    </row>
    <row r="21" spans="1:15" ht="15" customHeight="1" x14ac:dyDescent="0.25">
      <c r="A21" s="3"/>
      <c r="B21" s="3"/>
      <c r="C21" s="3"/>
      <c r="D21" s="3"/>
      <c r="E21" s="3"/>
      <c r="F21" s="12"/>
      <c r="G21" s="12"/>
      <c r="H21" s="12"/>
      <c r="I21" s="12"/>
      <c r="J21" s="12"/>
      <c r="K21" s="3"/>
      <c r="L21" s="3"/>
      <c r="M21" s="3"/>
      <c r="N21" s="3"/>
      <c r="O21" s="3"/>
    </row>
    <row r="22" spans="1:15" ht="15" customHeight="1" x14ac:dyDescent="0.25">
      <c r="A22" s="3"/>
      <c r="B22" s="3"/>
      <c r="C22" s="3"/>
      <c r="D22" s="3"/>
      <c r="E22" s="3"/>
      <c r="F22" s="12"/>
      <c r="G22" s="12"/>
      <c r="H22" s="12"/>
      <c r="I22" s="12"/>
      <c r="J22" s="12"/>
      <c r="K22" s="3"/>
      <c r="L22" s="3"/>
      <c r="M22" s="3"/>
      <c r="N22" s="3"/>
      <c r="O22" s="3"/>
    </row>
    <row r="23" spans="1:15" ht="15" customHeight="1" x14ac:dyDescent="0.25">
      <c r="A23" s="3"/>
      <c r="B23" s="3"/>
      <c r="C23" s="3"/>
      <c r="D23" s="3"/>
      <c r="E23" s="3"/>
      <c r="F23" s="12"/>
      <c r="G23" s="12"/>
      <c r="H23" s="12"/>
      <c r="I23" s="12"/>
      <c r="J23" s="12"/>
      <c r="K23" s="3"/>
      <c r="L23" s="3"/>
      <c r="M23" s="3"/>
      <c r="N23" s="3"/>
      <c r="O23" s="3"/>
    </row>
    <row r="24" spans="1:15" ht="12" customHeight="1" x14ac:dyDescent="0.25">
      <c r="A24" s="3"/>
      <c r="B24" s="3"/>
      <c r="C24" s="3"/>
      <c r="D24" s="3"/>
      <c r="E24" s="3"/>
      <c r="F24" s="12"/>
      <c r="G24" s="12"/>
      <c r="H24" s="12"/>
      <c r="I24" s="12"/>
      <c r="J24" s="12"/>
      <c r="K24" s="3"/>
      <c r="L24" s="3"/>
      <c r="M24" s="3"/>
      <c r="N24" s="3"/>
      <c r="O24" s="3"/>
    </row>
    <row r="25" spans="1:15" ht="14.25" customHeight="1" x14ac:dyDescent="0.25">
      <c r="A25" s="3"/>
      <c r="B25" s="3"/>
      <c r="C25" s="3"/>
      <c r="D25" s="3"/>
      <c r="E25" s="3"/>
      <c r="F25" s="12"/>
      <c r="G25" s="12"/>
      <c r="H25" s="12"/>
      <c r="I25" s="12"/>
      <c r="J25" s="12"/>
      <c r="K25" s="3"/>
      <c r="L25" s="3"/>
      <c r="M25" s="3"/>
      <c r="N25" s="3"/>
      <c r="O25" s="3"/>
    </row>
    <row r="26" spans="1:15" ht="15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4" t="s">
        <v>64</v>
      </c>
      <c r="L26" s="4" t="s">
        <v>65</v>
      </c>
      <c r="M26" s="3"/>
      <c r="N26" s="3"/>
      <c r="O26" s="3"/>
    </row>
    <row r="27" spans="1:15" ht="18.75" x14ac:dyDescent="0.3">
      <c r="A27" s="3"/>
      <c r="B27" s="3"/>
      <c r="C27" s="3"/>
      <c r="D27" s="3"/>
      <c r="E27" s="3"/>
      <c r="H27" s="3"/>
      <c r="I27" s="3"/>
      <c r="J27" s="3"/>
      <c r="K27" s="8" t="s">
        <v>44</v>
      </c>
      <c r="L27" s="5">
        <f>COUNTIF(Source!$C:C, "PM113 CONTACTS  TELEPHONIQUES")</f>
        <v>0</v>
      </c>
      <c r="M27" s="3"/>
      <c r="N27" s="3"/>
      <c r="O27" s="3"/>
    </row>
    <row r="28" spans="1:15" ht="12" customHeight="1" x14ac:dyDescent="0.3">
      <c r="A28" s="3"/>
      <c r="B28" s="3"/>
      <c r="C28" s="3"/>
      <c r="D28" s="3"/>
      <c r="E28" s="3"/>
      <c r="H28" s="3"/>
      <c r="I28" s="3"/>
      <c r="J28" s="3"/>
      <c r="K28" s="8" t="s">
        <v>49</v>
      </c>
      <c r="L28" s="5">
        <f>COUNTIF(Source!$C:C, "PM121 RECLAMATIONS")</f>
        <v>0</v>
      </c>
      <c r="M28" s="3"/>
      <c r="N28" s="3"/>
      <c r="O28" s="3"/>
    </row>
    <row r="29" spans="1:15" ht="7.5" customHeight="1" x14ac:dyDescent="0.3">
      <c r="A29" s="3"/>
      <c r="B29" s="3"/>
      <c r="C29" s="3"/>
      <c r="D29" s="3"/>
      <c r="E29" s="3"/>
      <c r="H29" s="3"/>
      <c r="I29" s="3"/>
      <c r="J29" s="3"/>
      <c r="K29" s="8" t="s">
        <v>43</v>
      </c>
      <c r="L29" s="5">
        <f>COUNTIF(Source!$C:C, "PM131 GPERS")</f>
        <v>0</v>
      </c>
      <c r="M29" s="3"/>
      <c r="N29" s="3"/>
      <c r="O29" s="3"/>
    </row>
    <row r="30" spans="1:15" ht="6" customHeight="1" x14ac:dyDescent="0.3">
      <c r="A30" s="3"/>
      <c r="B30" s="3"/>
      <c r="C30" s="3"/>
      <c r="D30" s="3"/>
      <c r="E30" s="3"/>
      <c r="H30" s="3"/>
      <c r="I30" s="3"/>
      <c r="J30" s="3"/>
      <c r="K30" s="8" t="s">
        <v>55</v>
      </c>
      <c r="L30" s="5">
        <f>COUNTIF(Source!$C:C, "PM132 TIERS")</f>
        <v>0</v>
      </c>
      <c r="M30" s="3"/>
      <c r="N30" s="3"/>
      <c r="O30" s="3"/>
    </row>
    <row r="31" spans="1:15" ht="18.75" x14ac:dyDescent="0.3">
      <c r="A31" s="3"/>
      <c r="B31" s="3"/>
      <c r="C31" s="3"/>
      <c r="D31" s="3"/>
      <c r="E31" s="3"/>
      <c r="H31" s="3"/>
      <c r="I31" s="3"/>
      <c r="J31" s="3"/>
      <c r="K31" s="8" t="s">
        <v>40</v>
      </c>
      <c r="L31" s="5">
        <f>COUNTIF(Source!$C:C, "PM21A1 PAJE")</f>
        <v>0</v>
      </c>
      <c r="M31" s="3"/>
      <c r="N31" s="3"/>
      <c r="O31" s="3"/>
    </row>
    <row r="32" spans="1:15" ht="18.75" x14ac:dyDescent="0.3">
      <c r="A32" s="3"/>
      <c r="B32" s="3"/>
      <c r="C32" s="3"/>
      <c r="D32" s="3"/>
      <c r="E32" s="3"/>
      <c r="H32" s="3"/>
      <c r="I32" s="3"/>
      <c r="J32" s="3"/>
      <c r="K32" s="8" t="s">
        <v>66</v>
      </c>
      <c r="L32" s="5">
        <f>COUNTIF(Source!$C:C, "PM21E1 AF, CF, ARS")</f>
        <v>0</v>
      </c>
      <c r="M32" s="3"/>
      <c r="N32" s="3"/>
      <c r="O32" s="3"/>
    </row>
    <row r="33" spans="1:15" ht="18.75" x14ac:dyDescent="0.3">
      <c r="A33" s="3"/>
      <c r="B33" s="3"/>
      <c r="C33" s="3"/>
      <c r="D33" s="3"/>
      <c r="E33" s="3"/>
      <c r="H33" s="3"/>
      <c r="I33" s="3"/>
      <c r="J33" s="3"/>
      <c r="K33" s="8" t="s">
        <v>54</v>
      </c>
      <c r="L33" s="5">
        <f>COUNTIF(Source!$C:C, "PM21E2 AVPF")</f>
        <v>0</v>
      </c>
      <c r="M33" s="3"/>
      <c r="N33" s="3"/>
      <c r="O33" s="3"/>
    </row>
    <row r="34" spans="1:15" ht="18.75" x14ac:dyDescent="0.3">
      <c r="A34" s="3"/>
      <c r="B34" s="3"/>
      <c r="C34" s="3"/>
      <c r="D34" s="3"/>
      <c r="E34" s="3"/>
      <c r="H34" s="3"/>
      <c r="I34" s="3"/>
      <c r="J34" s="3"/>
      <c r="K34" s="8" t="s">
        <v>48</v>
      </c>
      <c r="L34" s="5">
        <f>COUNTIF(Source!$C:C, "PM21E3 ASF")</f>
        <v>0</v>
      </c>
      <c r="M34" s="3"/>
      <c r="N34" s="3"/>
      <c r="O34" s="3"/>
    </row>
    <row r="35" spans="1:15" ht="18.75" x14ac:dyDescent="0.3">
      <c r="A35" s="3"/>
      <c r="B35" s="3"/>
      <c r="C35" s="3"/>
      <c r="D35" s="3"/>
      <c r="E35" s="3"/>
      <c r="H35" s="3"/>
      <c r="I35" s="3"/>
      <c r="J35" s="3"/>
      <c r="K35" s="8" t="s">
        <v>51</v>
      </c>
      <c r="L35" s="5">
        <f>COUNTIF(Source!$C:C, "PM21E4 AEEH")</f>
        <v>0</v>
      </c>
      <c r="M35" s="3"/>
      <c r="N35" s="3"/>
      <c r="O35" s="3"/>
    </row>
    <row r="36" spans="1:15" ht="18.75" x14ac:dyDescent="0.3">
      <c r="A36" s="3"/>
      <c r="B36" s="3"/>
      <c r="C36" s="3"/>
      <c r="D36" s="3"/>
      <c r="E36" s="3"/>
      <c r="H36" s="3"/>
      <c r="I36" s="3"/>
      <c r="J36" s="3"/>
      <c r="K36" s="8" t="s">
        <v>52</v>
      </c>
      <c r="L36" s="5">
        <f>COUNTIF(Source!$C:C, "PM21E5 AJPP")</f>
        <v>0</v>
      </c>
      <c r="M36" s="3"/>
      <c r="N36" s="3"/>
      <c r="O36" s="3"/>
    </row>
    <row r="37" spans="1:15" ht="18.75" x14ac:dyDescent="0.3">
      <c r="A37" s="3"/>
      <c r="B37" s="3"/>
      <c r="C37" s="3"/>
      <c r="D37" s="3"/>
      <c r="E37" s="3"/>
      <c r="H37" s="3"/>
      <c r="I37" s="3"/>
      <c r="J37" s="3"/>
      <c r="K37" s="9" t="s">
        <v>39</v>
      </c>
      <c r="L37" s="10">
        <f>COUNTIF(Source!$C:C, "PM21G2 CGOD")</f>
        <v>0</v>
      </c>
      <c r="M37" s="3"/>
      <c r="N37" s="3"/>
      <c r="O37" s="3"/>
    </row>
    <row r="38" spans="1:15" ht="18.75" x14ac:dyDescent="0.3">
      <c r="A38" s="3"/>
      <c r="B38" s="3"/>
      <c r="C38" s="3"/>
      <c r="D38" s="3"/>
      <c r="E38" s="3"/>
      <c r="H38" s="3"/>
      <c r="I38" s="3"/>
      <c r="J38" s="3"/>
      <c r="K38" s="9" t="s">
        <v>50</v>
      </c>
      <c r="L38" s="10">
        <f>COUNTIF(Source!$C:C, "PM21G3 PRODUCTION")</f>
        <v>0</v>
      </c>
      <c r="N38" s="3"/>
      <c r="O38" s="3"/>
    </row>
    <row r="39" spans="1:15" ht="18.75" x14ac:dyDescent="0.3">
      <c r="H39" s="3"/>
      <c r="I39" s="3"/>
      <c r="J39" s="3"/>
      <c r="K39" s="9" t="s">
        <v>41</v>
      </c>
      <c r="L39" s="10">
        <f>COUNTIF(Source!$C:C, "PM21L1 LOGEMENT")</f>
        <v>0</v>
      </c>
    </row>
    <row r="40" spans="1:15" ht="18.75" x14ac:dyDescent="0.3">
      <c r="H40" s="3"/>
      <c r="I40" s="3"/>
      <c r="J40" s="3"/>
      <c r="K40" s="9" t="s">
        <v>38</v>
      </c>
      <c r="L40" s="10">
        <f>COUNTIF(Source!$C:C, "PM21M1 RSA")</f>
        <v>0</v>
      </c>
    </row>
    <row r="41" spans="1:15" ht="18.75" x14ac:dyDescent="0.3">
      <c r="H41" s="3"/>
      <c r="I41" s="3"/>
      <c r="J41" s="3"/>
      <c r="K41" s="9" t="s">
        <v>47</v>
      </c>
      <c r="L41" s="10">
        <f>COUNTIF(Source!$C:C, "PM21M2 AAH")</f>
        <v>0</v>
      </c>
    </row>
    <row r="42" spans="1:15" ht="18.75" x14ac:dyDescent="0.3">
      <c r="H42" s="3"/>
      <c r="I42" s="3"/>
      <c r="J42" s="3"/>
      <c r="K42" s="9" t="s">
        <v>56</v>
      </c>
      <c r="L42" s="10">
        <f>COUNTIF(Source!$C:C, "PM21S1 PRIME D'ACTIVITE")</f>
        <v>0</v>
      </c>
    </row>
    <row r="43" spans="1:15" ht="18.75" x14ac:dyDescent="0.3">
      <c r="H43" s="3"/>
      <c r="I43" s="3"/>
      <c r="J43" s="3"/>
      <c r="K43" s="9" t="s">
        <v>57</v>
      </c>
      <c r="L43" s="10">
        <f>COUNTIF(Source!$C:C, "PM24 RECOUVREMENT")</f>
        <v>0</v>
      </c>
    </row>
    <row r="44" spans="1:15" ht="18.75" x14ac:dyDescent="0.3">
      <c r="H44" s="3"/>
      <c r="I44" s="3"/>
      <c r="J44" s="3"/>
      <c r="K44" s="9" t="s">
        <v>46</v>
      </c>
      <c r="L44" s="10">
        <f>COUNTIF(Source!$C:C, "PM3 AIDES COLLECTIVES")</f>
        <v>0</v>
      </c>
    </row>
    <row r="45" spans="1:15" ht="18.75" x14ac:dyDescent="0.3">
      <c r="H45" s="3"/>
      <c r="I45" s="3"/>
      <c r="J45" s="3"/>
      <c r="K45" s="9" t="s">
        <v>53</v>
      </c>
      <c r="L45" s="10">
        <f>COUNTIF(Source!$C:C, "PS111 INFORMATION ET DOCUMENTATION GENERALE")</f>
        <v>0</v>
      </c>
    </row>
    <row r="46" spans="1:15" ht="18.75" x14ac:dyDescent="0.3">
      <c r="H46" s="3"/>
      <c r="I46" s="3"/>
      <c r="J46" s="3"/>
      <c r="K46" s="9" t="s">
        <v>42</v>
      </c>
      <c r="L46" s="10">
        <f>COUNTIF(Source!$C:C, "PS131 PAIE")</f>
        <v>0</v>
      </c>
    </row>
    <row r="47" spans="1:15" ht="18.75" x14ac:dyDescent="0.3">
      <c r="H47" s="3"/>
      <c r="I47" s="3"/>
      <c r="J47" s="3"/>
      <c r="K47" s="9" t="s">
        <v>45</v>
      </c>
      <c r="L47" s="10">
        <f>COUNTIF(Source!$C:C, "PS143 HABILITATIONS")</f>
        <v>0</v>
      </c>
    </row>
    <row r="48" spans="1:15" x14ac:dyDescent="0.25">
      <c r="H48" s="3"/>
      <c r="I48" s="3"/>
      <c r="J48" s="3"/>
    </row>
    <row r="49" spans="1:10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</row>
  </sheetData>
  <mergeCells count="11">
    <mergeCell ref="A26:J26"/>
    <mergeCell ref="A1:J1"/>
    <mergeCell ref="A49:J49"/>
    <mergeCell ref="F16:J25"/>
    <mergeCell ref="F9:J9"/>
    <mergeCell ref="F2:H8"/>
    <mergeCell ref="I10:J12"/>
    <mergeCell ref="F10:H12"/>
    <mergeCell ref="F14:J15"/>
    <mergeCell ref="F13:J13"/>
    <mergeCell ref="I2:J8"/>
  </mergeCells>
  <pageMargins left="0.7" right="0.7" top="0.17" bottom="0.17" header="0.17" footer="0.17"/>
  <pageSetup paperSize="9" scale="57" fitToHeight="0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workbookViewId="0">
      <selection activeCell="D9" sqref="D9"/>
    </sheetView>
  </sheetViews>
  <sheetFormatPr baseColWidth="10" defaultRowHeight="15" x14ac:dyDescent="0.25"/>
  <cols>
    <col min="1" max="1" width="16.28515625" style="1" customWidth="1"/>
    <col min="2" max="4" width="18.140625" style="1" customWidth="1"/>
    <col min="5" max="5" width="98.140625" style="1" customWidth="1"/>
    <col min="6" max="6" width="16" style="1" customWidth="1"/>
    <col min="7" max="7" width="55" style="1" customWidth="1"/>
    <col min="8" max="8" width="20" style="1" customWidth="1"/>
    <col min="9" max="9" width="16.7109375" style="1" customWidth="1"/>
    <col min="10" max="10" width="11.42578125" style="1"/>
    <col min="11" max="11" width="12.42578125" style="1" customWidth="1"/>
    <col min="12" max="12" width="52.5703125" style="1" customWidth="1"/>
    <col min="13" max="16384" width="11.42578125" style="1"/>
  </cols>
  <sheetData>
    <row r="1" spans="1:12" ht="45" x14ac:dyDescent="0.25">
      <c r="A1" s="1" t="s">
        <v>24</v>
      </c>
      <c r="B1" s="1" t="s">
        <v>0</v>
      </c>
      <c r="C1" s="1" t="s">
        <v>37</v>
      </c>
      <c r="D1" s="1" t="s">
        <v>1</v>
      </c>
      <c r="E1" s="1" t="s">
        <v>2</v>
      </c>
      <c r="F1" s="1" t="s">
        <v>28</v>
      </c>
      <c r="G1" s="1" t="s">
        <v>3</v>
      </c>
      <c r="H1" s="1" t="s">
        <v>27</v>
      </c>
      <c r="I1" s="1" t="s">
        <v>30</v>
      </c>
      <c r="J1" s="1" t="s">
        <v>34</v>
      </c>
      <c r="K1" s="1" t="s">
        <v>29</v>
      </c>
      <c r="L1" s="1" t="s">
        <v>4</v>
      </c>
    </row>
    <row r="2" spans="1:12" x14ac:dyDescent="0.25">
      <c r="A2" s="1" t="s">
        <v>5</v>
      </c>
      <c r="C2" s="1" t="s">
        <v>70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K2" s="1" t="s">
        <v>11</v>
      </c>
    </row>
    <row r="3" spans="1:12" ht="30" x14ac:dyDescent="0.25">
      <c r="A3" s="1" t="s">
        <v>5</v>
      </c>
      <c r="C3" s="1" t="s">
        <v>70</v>
      </c>
      <c r="D3" s="1" t="s">
        <v>12</v>
      </c>
      <c r="E3" s="1" t="s">
        <v>13</v>
      </c>
      <c r="F3" s="1" t="s">
        <v>14</v>
      </c>
      <c r="H3" s="1" t="s">
        <v>10</v>
      </c>
      <c r="K3" s="1" t="s">
        <v>11</v>
      </c>
    </row>
    <row r="4" spans="1:12" x14ac:dyDescent="0.25">
      <c r="A4" s="1" t="s">
        <v>5</v>
      </c>
      <c r="C4" s="1" t="s">
        <v>70</v>
      </c>
      <c r="D4" s="1" t="s">
        <v>15</v>
      </c>
      <c r="E4" s="1" t="s">
        <v>16</v>
      </c>
      <c r="F4" s="1" t="s">
        <v>14</v>
      </c>
      <c r="H4" s="1" t="s">
        <v>10</v>
      </c>
      <c r="K4" s="1" t="s">
        <v>17</v>
      </c>
    </row>
    <row r="5" spans="1:12" x14ac:dyDescent="0.25">
      <c r="A5" s="1" t="s">
        <v>5</v>
      </c>
      <c r="C5" s="1" t="s">
        <v>70</v>
      </c>
      <c r="D5" s="1" t="s">
        <v>15</v>
      </c>
      <c r="E5" s="1" t="s">
        <v>18</v>
      </c>
      <c r="F5" s="1" t="s">
        <v>14</v>
      </c>
      <c r="H5" s="1" t="s">
        <v>10</v>
      </c>
      <c r="K5" s="1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5"/>
  <sheetViews>
    <sheetView workbookViewId="0">
      <selection activeCell="I19" sqref="I19"/>
    </sheetView>
  </sheetViews>
  <sheetFormatPr baseColWidth="10" defaultRowHeight="15" x14ac:dyDescent="0.25"/>
  <cols>
    <col min="1" max="1" width="15.140625" customWidth="1"/>
    <col min="2" max="2" width="13.140625" customWidth="1"/>
    <col min="3" max="3" width="17.42578125" customWidth="1"/>
    <col min="5" max="5" width="16.28515625" customWidth="1"/>
    <col min="7" max="7" width="15.42578125" customWidth="1"/>
    <col min="9" max="9" width="14.140625" customWidth="1"/>
  </cols>
  <sheetData>
    <row r="2" spans="1:9" x14ac:dyDescent="0.25">
      <c r="A2" t="s">
        <v>24</v>
      </c>
      <c r="C2" t="s">
        <v>28</v>
      </c>
      <c r="E2" t="s">
        <v>27</v>
      </c>
      <c r="G2" t="s">
        <v>30</v>
      </c>
      <c r="I2" t="s">
        <v>34</v>
      </c>
    </row>
    <row r="3" spans="1:9" x14ac:dyDescent="0.25">
      <c r="A3" t="s">
        <v>25</v>
      </c>
      <c r="C3" t="s">
        <v>20</v>
      </c>
      <c r="E3" t="s">
        <v>23</v>
      </c>
      <c r="G3" t="s">
        <v>31</v>
      </c>
      <c r="I3" t="s">
        <v>35</v>
      </c>
    </row>
    <row r="4" spans="1:9" x14ac:dyDescent="0.25">
      <c r="A4" t="s">
        <v>26</v>
      </c>
      <c r="C4" t="s">
        <v>8</v>
      </c>
      <c r="E4" t="s">
        <v>22</v>
      </c>
      <c r="G4" t="s">
        <v>32</v>
      </c>
      <c r="I4" t="s">
        <v>36</v>
      </c>
    </row>
    <row r="5" spans="1:9" x14ac:dyDescent="0.25">
      <c r="C5" t="s">
        <v>14</v>
      </c>
      <c r="E5" t="s">
        <v>21</v>
      </c>
      <c r="G5" t="s">
        <v>33</v>
      </c>
      <c r="I5" t="s">
        <v>33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Tableau de bord</vt:lpstr>
      <vt:lpstr>Source</vt:lpstr>
      <vt:lpstr>Liste</vt:lpstr>
      <vt:lpstr>Feuil1</vt:lpstr>
      <vt:lpstr>Caf_origine__pour_leviers_locaux</vt:lpstr>
      <vt:lpstr>Libellé_Levier</vt:lpstr>
      <vt:lpstr>ListeDécision</vt:lpstr>
      <vt:lpstr>ListeDécisionCPO</vt:lpstr>
      <vt:lpstr>ListeDécisionCSP</vt:lpstr>
      <vt:lpstr>ListeNature</vt:lpstr>
      <vt:lpstr>ListeOrigine</vt:lpstr>
      <vt:lpstr>Origine_levier</vt:lpstr>
      <vt:lpstr>Processus_concerné</vt:lpstr>
      <vt:lpstr>TableauSource</vt:lpstr>
      <vt:lpstr>Thème</vt:lpstr>
      <vt:lpstr>TSource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Alida MIDETE 698</dc:creator>
  <cp:lastModifiedBy>Alida MIDETE 698</cp:lastModifiedBy>
  <cp:lastPrinted>2017-08-01T14:06:53Z</cp:lastPrinted>
  <dcterms:created xsi:type="dcterms:W3CDTF">2017-07-25T11:37:35Z</dcterms:created>
  <dcterms:modified xsi:type="dcterms:W3CDTF">2017-09-14T15:00:56Z</dcterms:modified>
</cp:coreProperties>
</file>