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Annonces" sheetId="1" r:id="rId1"/>
    <sheet name="Statistiques" sheetId="7" r:id="rId2"/>
    <sheet name="Divers" sheetId="6" r:id="rId3"/>
  </sheets>
  <externalReferences>
    <externalReference r:id="rId4"/>
  </externalReferences>
  <definedNames>
    <definedName name="Code_rum">Annonces!$C$4:$C$1048576</definedName>
    <definedName name="Date_parution">Annonces!$E$4:$E$1048576</definedName>
    <definedName name="Date_suppression">Annonces!$F$4:$F$1048576</definedName>
    <definedName name="Etat">Annonces!$D$4:$D$1048576</definedName>
    <definedName name="Nombre_candidatures">Annonces!$H$4:$H$1048576</definedName>
    <definedName name="Prestations">Divers!$A$3:$A$7</definedName>
    <definedName name="recherche_reference">Annonces!$C$1</definedName>
    <definedName name="Reference">Annonces!$A$13:$A$1048576</definedName>
    <definedName name="Titre_prestations">Annonces!$B$4:$B$1048576</definedName>
  </definedNames>
  <calcPr calcId="152511"/>
</workbook>
</file>

<file path=xl/calcChain.xml><?xml version="1.0" encoding="utf-8"?>
<calcChain xmlns="http://schemas.openxmlformats.org/spreadsheetml/2006/main">
  <c r="H20" i="7" l="1"/>
  <c r="J19" i="7"/>
  <c r="H17" i="7"/>
  <c r="J16" i="7"/>
  <c r="H14" i="7"/>
  <c r="J13" i="7"/>
  <c r="H11" i="7"/>
  <c r="J10" i="7"/>
  <c r="H8" i="7"/>
  <c r="J7" i="7"/>
  <c r="J5" i="7"/>
  <c r="H4" i="7"/>
  <c r="J3" i="7"/>
  <c r="C20" i="7"/>
  <c r="E19" i="7"/>
  <c r="C17" i="7"/>
  <c r="E16" i="7"/>
  <c r="C14" i="7"/>
  <c r="E13" i="7"/>
  <c r="C11" i="7"/>
  <c r="E10" i="7"/>
  <c r="C8" i="7"/>
  <c r="E7" i="7"/>
  <c r="C4" i="7"/>
  <c r="E3" i="7"/>
  <c r="H6" i="7"/>
</calcChain>
</file>

<file path=xl/sharedStrings.xml><?xml version="1.0" encoding="utf-8"?>
<sst xmlns="http://schemas.openxmlformats.org/spreadsheetml/2006/main" count="100" uniqueCount="42">
  <si>
    <t>Référence</t>
  </si>
  <si>
    <t>Titre</t>
  </si>
  <si>
    <t>Code rum</t>
  </si>
  <si>
    <t>Etat</t>
  </si>
  <si>
    <t>Date parution</t>
  </si>
  <si>
    <t>Date suppression</t>
  </si>
  <si>
    <t>OUI</t>
  </si>
  <si>
    <t>NON</t>
  </si>
  <si>
    <t>Par qui?</t>
  </si>
  <si>
    <t>Choix</t>
  </si>
  <si>
    <t>Noms</t>
  </si>
  <si>
    <t>Recherche référénce:</t>
  </si>
  <si>
    <t>Nombre candidature</t>
  </si>
  <si>
    <t>Publiée</t>
  </si>
  <si>
    <t>Supprimée</t>
  </si>
  <si>
    <t>Nombre d'annonces postées</t>
  </si>
  <si>
    <t>Année:</t>
  </si>
  <si>
    <t>Actuel:</t>
  </si>
  <si>
    <t>Nombre d'annonces "Publiée"</t>
  </si>
  <si>
    <t>Nombre d'annonces "Supprimée"</t>
  </si>
  <si>
    <t>gh</t>
  </si>
  <si>
    <t>uhk</t>
  </si>
  <si>
    <t>rdtfyguhjn</t>
  </si>
  <si>
    <t>M/R</t>
  </si>
  <si>
    <t>GE</t>
  </si>
  <si>
    <t>GE-3</t>
  </si>
  <si>
    <t>J</t>
  </si>
  <si>
    <t>C</t>
  </si>
  <si>
    <t>S</t>
  </si>
  <si>
    <t>E</t>
  </si>
  <si>
    <t>Nombre d'annonces "M/R"</t>
  </si>
  <si>
    <t>Nombre d'annonces "GE"</t>
  </si>
  <si>
    <t>Nombre d'annonces "GE-3"</t>
  </si>
  <si>
    <t>Nombre d'annonces "J"</t>
  </si>
  <si>
    <t>Nombre d'annonces "C"</t>
  </si>
  <si>
    <t>Nombre de candidatures "M/R"</t>
  </si>
  <si>
    <t>Nombre de candidatures "GE"</t>
  </si>
  <si>
    <t>Nombre de candidatures "GE-3"</t>
  </si>
  <si>
    <t>Nombre de candidatures "J"</t>
  </si>
  <si>
    <t>Nombre de candidatures "C"</t>
  </si>
  <si>
    <t>bloup</t>
  </si>
  <si>
    <t>blap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</si>
</sst>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03030"/>
      <name val="Verdana"/>
      <family val="2"/>
    </font>
    <font>
      <sz val="11"/>
      <color rgb="FF000000"/>
      <name val="Calibri"/>
      <family val="2"/>
    </font>
    <font>
      <sz val="8"/>
      <color rgb="FF111111"/>
      <name val="Courier New"/>
      <family val="3"/>
    </font>
    <font>
      <sz val="9"/>
      <color rgb="FF111111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wrapText="1"/>
    </xf>
    <xf numFmtId="0" fontId="1" fillId="3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1" fillId="2" borderId="0" xfId="0" applyNumberFormat="1" applyFont="1" applyFill="1"/>
    <xf numFmtId="0" fontId="1" fillId="4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22" fmlaLink="$H$13" max="30000" page="10" val="2"/>
</file>

<file path=xl/ctrlProps/ctrlProp3.xml><?xml version="1.0" encoding="utf-8"?>
<formControlPr xmlns="http://schemas.microsoft.com/office/spreadsheetml/2009/9/main" objectType="Spin" dx="22" fmlaLink="$H$13" max="30000" page="10" val="2"/>
</file>

<file path=xl/ctrlProps/ctrlProp4.xml><?xml version="1.0" encoding="utf-8"?>
<formControlPr xmlns="http://schemas.microsoft.com/office/spreadsheetml/2009/9/main" objectType="Spin" dx="22" fmlaLink="$H$13" max="30000" page="10" val="2"/>
</file>

<file path=xl/ctrlProps/ctrlProp5.xml><?xml version="1.0" encoding="utf-8"?>
<formControlPr xmlns="http://schemas.microsoft.com/office/spreadsheetml/2009/9/main" objectType="Spin" dx="22" fmlaLink="$H$13" max="30000" page="10" val="2"/>
</file>

<file path=xl/ctrlProps/ctrlProp6.xml><?xml version="1.0" encoding="utf-8"?>
<formControlPr xmlns="http://schemas.microsoft.com/office/spreadsheetml/2009/9/main" objectType="Spin" dx="22" fmlaLink="$H$13" max="30000" page="10" val="2"/>
</file>

<file path=xl/ctrlProps/ctrlProp7.xml><?xml version="1.0" encoding="utf-8"?>
<formControlPr xmlns="http://schemas.microsoft.com/office/spreadsheetml/2009/9/main" objectType="Spin" dx="22" fmlaLink="$H$13" max="30000" page="10" val="2"/>
</file>

<file path=xl/ctrlProps/ctrlProp8.xml><?xml version="1.0" encoding="utf-8"?>
<formControlPr xmlns="http://schemas.microsoft.com/office/spreadsheetml/2009/9/main" objectType="Spin" dx="22" fmlaLink="$H$13" max="30000" page="10" val="2"/>
</file>

<file path=xl/ctrlProps/ctrlProp9.xml><?xml version="1.0" encoding="utf-8"?>
<formControlPr xmlns="http://schemas.microsoft.com/office/spreadsheetml/2009/9/main" objectType="Spin" dx="22" fmlaLink="$H$13" max="30000" page="10" val="2"/>
</file>

<file path=xl/ctrlProps/ctrlProp10.xml><?xml version="1.0" encoding="utf-8"?>
<formControlPr xmlns="http://schemas.microsoft.com/office/spreadsheetml/2009/9/main" objectType="Spin" dx="22" fmlaLink="$H$13" max="30000" page="10" val="2"/>
</file>

<file path=xl/ctrlProps/ctrlProp11.xml><?xml version="1.0" encoding="utf-8"?>
<formControlPr xmlns="http://schemas.microsoft.com/office/spreadsheetml/2009/9/main" objectType="Spin" dx="22" fmlaLink="$H$13" max="30000" page="10" val="2"/>
</file>

<file path=xl/ctrlProps/ctrlProp12.xml><?xml version="1.0" encoding="utf-8"?>
<formControlPr xmlns="http://schemas.microsoft.com/office/spreadsheetml/2009/9/main" objectType="Spin" dx="22" fmlaLink="$H$13" max="30000" page="10" val="2"/>
</file>

<file path=xl/ctrlProps/ctrlProp13.xml><?xml version="1.0" encoding="utf-8"?>
<formControlPr xmlns="http://schemas.microsoft.com/office/spreadsheetml/2009/9/main" objectType="Spin" dx="22" fmlaLink="$H$13" max="30000" page="10" val="2"/>
</file>

<file path=xl/ctrlProps/ctrlProp14.xml><?xml version="1.0" encoding="utf-8"?>
<formControlPr xmlns="http://schemas.microsoft.com/office/spreadsheetml/2009/9/main" objectType="Spin" dx="22" fmlaLink="$H$13" max="30000" page="10" val="2"/>
</file>

<file path=xl/ctrlProps/ctrlProp15.xml><?xml version="1.0" encoding="utf-8"?>
<formControlPr xmlns="http://schemas.microsoft.com/office/spreadsheetml/2009/9/main" objectType="Spin" dx="22" fmlaLink="$H$13" max="30000" page="10" val="2"/>
</file>

<file path=xl/ctrlProps/ctrlProp16.xml><?xml version="1.0" encoding="utf-8"?>
<formControlPr xmlns="http://schemas.microsoft.com/office/spreadsheetml/2009/9/main" objectType="Spin" dx="22" fmlaLink="$H$13" max="30000" page="10" val="2"/>
</file>

<file path=xl/ctrlProps/ctrlProp17.xml><?xml version="1.0" encoding="utf-8"?>
<formControlPr xmlns="http://schemas.microsoft.com/office/spreadsheetml/2009/9/main" objectType="Spin" dx="22" fmlaLink="$H$13" max="30000" page="10" val="2"/>
</file>

<file path=xl/ctrlProps/ctrlProp18.xml><?xml version="1.0" encoding="utf-8"?>
<formControlPr xmlns="http://schemas.microsoft.com/office/spreadsheetml/2009/9/main" objectType="Spin" dx="22" fmlaLink="$H$13" max="30000" page="10" val="2"/>
</file>

<file path=xl/ctrlProps/ctrlProp19.xml><?xml version="1.0" encoding="utf-8"?>
<formControlPr xmlns="http://schemas.microsoft.com/office/spreadsheetml/2009/9/main" objectType="Spin" dx="22" fmlaLink="H13" max="30000" page="10" val="2"/>
</file>

<file path=xl/ctrlProps/ctrlProp20.xml><?xml version="1.0" encoding="utf-8"?>
<formControlPr xmlns="http://schemas.microsoft.com/office/spreadsheetml/2009/9/main" objectType="Spin" dx="22" fmlaLink="$H$13" max="30000" page="10" val="2"/>
</file>

<file path=xl/ctrlProps/ctrlProp21.xml><?xml version="1.0" encoding="utf-8"?>
<formControlPr xmlns="http://schemas.microsoft.com/office/spreadsheetml/2009/9/main" objectType="Spin" dx="22" fmlaLink="$H$13" max="30000" page="10" val="2"/>
</file>

<file path=xl/ctrlProps/ctrlProp22.xml><?xml version="1.0" encoding="utf-8"?>
<formControlPr xmlns="http://schemas.microsoft.com/office/spreadsheetml/2009/9/main" objectType="Spin" dx="22" fmlaLink="$H$13" max="30000" page="10" val="2"/>
</file>

<file path=xl/ctrlProps/ctrlProp23.xml><?xml version="1.0" encoding="utf-8"?>
<formControlPr xmlns="http://schemas.microsoft.com/office/spreadsheetml/2009/9/main" objectType="Spin" dx="22" fmlaLink="$H$13" max="30000" page="10" val="2"/>
</file>

<file path=xl/ctrlProps/ctrlProp24.xml><?xml version="1.0" encoding="utf-8"?>
<formControlPr xmlns="http://schemas.microsoft.com/office/spreadsheetml/2009/9/main" objectType="Spin" dx="22" fmlaLink="$H$13" max="30000" page="10" val="2"/>
</file>

<file path=xl/ctrlProps/ctrlProp25.xml><?xml version="1.0" encoding="utf-8"?>
<formControlPr xmlns="http://schemas.microsoft.com/office/spreadsheetml/2009/9/main" objectType="Spin" dx="22" fmlaLink="$H$13" max="30000" page="10" val="2"/>
</file>

<file path=xl/ctrlProps/ctrlProp26.xml><?xml version="1.0" encoding="utf-8"?>
<formControlPr xmlns="http://schemas.microsoft.com/office/spreadsheetml/2009/9/main" objectType="Spin" dx="22" fmlaLink="$H$13" max="30000" page="10" val="2"/>
</file>

<file path=xl/ctrlProps/ctrlProp27.xml><?xml version="1.0" encoding="utf-8"?>
<formControlPr xmlns="http://schemas.microsoft.com/office/spreadsheetml/2009/9/main" objectType="Spin" dx="22" fmlaLink="$H$13" max="30000" page="10" val="2"/>
</file>

<file path=xl/ctrlProps/ctrlProp28.xml><?xml version="1.0" encoding="utf-8"?>
<formControlPr xmlns="http://schemas.microsoft.com/office/spreadsheetml/2009/9/main" objectType="Spin" dx="22" fmlaLink="H13" max="30000" page="10" val="2"/>
</file>

<file path=xl/ctrlProps/ctrlProp29.xml><?xml version="1.0" encoding="utf-8"?>
<formControlPr xmlns="http://schemas.microsoft.com/office/spreadsheetml/2009/9/main" objectType="Spin" dx="22" fmlaLink="$H$13" max="30000" page="10" val="2"/>
</file>

<file path=xl/ctrlProps/ctrlProp30.xml><?xml version="1.0" encoding="utf-8"?>
<formControlPr xmlns="http://schemas.microsoft.com/office/spreadsheetml/2009/9/main" objectType="Spin" dx="22" fmlaLink="$H$13" max="30000" page="10" val="2"/>
</file>

<file path=xl/ctrlProps/ctrlProp31.xml><?xml version="1.0" encoding="utf-8"?>
<formControlPr xmlns="http://schemas.microsoft.com/office/spreadsheetml/2009/9/main" objectType="Spin" dx="22" fmlaLink="$H$13" max="30000" page="10" val="2"/>
</file>

<file path=xl/ctrlProps/ctrlProp32.xml><?xml version="1.0" encoding="utf-8"?>
<formControlPr xmlns="http://schemas.microsoft.com/office/spreadsheetml/2009/9/main" objectType="Spin" dx="22" fmlaLink="$H$13" max="30000" page="10" val="2"/>
</file>

<file path=xl/ctrlProps/ctrlProp33.xml><?xml version="1.0" encoding="utf-8"?>
<formControlPr xmlns="http://schemas.microsoft.com/office/spreadsheetml/2009/9/main" objectType="Spin" dx="22" fmlaLink="$H$13" max="30000" page="10" val="2"/>
</file>

<file path=xl/ctrlProps/ctrlProp34.xml><?xml version="1.0" encoding="utf-8"?>
<formControlPr xmlns="http://schemas.microsoft.com/office/spreadsheetml/2009/9/main" objectType="Spin" dx="22" fmlaLink="$H$13" max="30000" page="10" val="2"/>
</file>

<file path=xl/ctrlProps/ctrlProp35.xml><?xml version="1.0" encoding="utf-8"?>
<formControlPr xmlns="http://schemas.microsoft.com/office/spreadsheetml/2009/9/main" objectType="Spin" dx="22" fmlaLink="$H$13" max="30000" page="10" val="2"/>
</file>

<file path=xl/ctrlProps/ctrlProp36.xml><?xml version="1.0" encoding="utf-8"?>
<formControlPr xmlns="http://schemas.microsoft.com/office/spreadsheetml/2009/9/main" objectType="Spin" dx="22" fmlaLink="$H$13" max="30000" page="10" val="2"/>
</file>

<file path=xl/ctrlProps/ctrlProp37.xml><?xml version="1.0" encoding="utf-8"?>
<formControlPr xmlns="http://schemas.microsoft.com/office/spreadsheetml/2009/9/main" objectType="Spin" dx="22" fmlaLink="H13" max="30000" page="10" val="2"/>
</file>

<file path=xl/ctrlProps/ctrlProp38.xml><?xml version="1.0" encoding="utf-8"?>
<formControlPr xmlns="http://schemas.microsoft.com/office/spreadsheetml/2009/9/main" objectType="Spin" dx="22" fmlaLink="$H$13" max="30000" page="10" val="2"/>
</file>

<file path=xl/ctrlProps/ctrlProp39.xml><?xml version="1.0" encoding="utf-8"?>
<formControlPr xmlns="http://schemas.microsoft.com/office/spreadsheetml/2009/9/main" objectType="Spin" dx="22" fmlaLink="$H$13" max="30000" page="10" val="2"/>
</file>

<file path=xl/ctrlProps/ctrlProp40.xml><?xml version="1.0" encoding="utf-8"?>
<formControlPr xmlns="http://schemas.microsoft.com/office/spreadsheetml/2009/9/main" objectType="Spin" dx="22" fmlaLink="$H$13" max="30000" page="10" val="2"/>
</file>

<file path=xl/ctrlProps/ctrlProp41.xml><?xml version="1.0" encoding="utf-8"?>
<formControlPr xmlns="http://schemas.microsoft.com/office/spreadsheetml/2009/9/main" objectType="Spin" dx="22" fmlaLink="$H$13" max="30000" page="10" val="2"/>
</file>

<file path=xl/ctrlProps/ctrlProp42.xml><?xml version="1.0" encoding="utf-8"?>
<formControlPr xmlns="http://schemas.microsoft.com/office/spreadsheetml/2009/9/main" objectType="Spin" dx="22" fmlaLink="$H$13" max="30000" page="10" val="2"/>
</file>

<file path=xl/ctrlProps/ctrlProp43.xml><?xml version="1.0" encoding="utf-8"?>
<formControlPr xmlns="http://schemas.microsoft.com/office/spreadsheetml/2009/9/main" objectType="Spin" dx="22" fmlaLink="$H$13" max="30000" page="10" val="2"/>
</file>

<file path=xl/ctrlProps/ctrlProp44.xml><?xml version="1.0" encoding="utf-8"?>
<formControlPr xmlns="http://schemas.microsoft.com/office/spreadsheetml/2009/9/main" objectType="Spin" dx="22" fmlaLink="$H$13" max="30000" page="10" val="2"/>
</file>

<file path=xl/ctrlProps/ctrlProp45.xml><?xml version="1.0" encoding="utf-8"?>
<formControlPr xmlns="http://schemas.microsoft.com/office/spreadsheetml/2009/9/main" objectType="Spin" dx="22" fmlaLink="$H$13" max="30000" page="10" val="2"/>
</file>

<file path=xl/ctrlProps/ctrlProp46.xml><?xml version="1.0" encoding="utf-8"?>
<formControlPr xmlns="http://schemas.microsoft.com/office/spreadsheetml/2009/9/main" objectType="Spin" dx="22" fmlaLink="H13" max="30000" page="10" val="2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19050</xdr:rowOff>
        </xdr:from>
        <xdr:to>
          <xdr:col>2</xdr:col>
          <xdr:colOff>19050</xdr:colOff>
          <xdr:row>3</xdr:row>
          <xdr:rowOff>28575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référence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38" name="Spinner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39" name="Spinner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1" name="Spinner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2" name="Spinner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3" name="Spinner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5" name="Spinner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6" name="Spinner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7" name="Spinner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0" name="Spinner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1" name="Spinner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2" name="Spinner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3" name="Spinner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4" name="Spinner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5" name="Spinner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6" name="Spinner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7" name="Spinner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8" name="Spinner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9" name="Spinner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0" name="Spinner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1" name="Spinner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2" name="Spinner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3" name="Spinner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4" name="Spinner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5" name="Spinner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6" name="Spinner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7" name="Spinner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8" name="Spinner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9" name="Spinner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0" name="Spinner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1" name="Spinner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2" name="Spinner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3" name="Spinner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4" name="Spinner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5" name="Spinner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6" name="Spinner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7" name="Spinner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8" name="Spinner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9" name="Spinner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0" name="Spinner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1" name="Spinner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2" name="Spinner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3" name="Spinner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4" name="Spinner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5" name="Spinner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9525</xdr:rowOff>
        </xdr:from>
        <xdr:to>
          <xdr:col>5</xdr:col>
          <xdr:colOff>28575</xdr:colOff>
          <xdr:row>1</xdr:row>
          <xdr:rowOff>28575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19050</xdr:rowOff>
        </xdr:from>
        <xdr:to>
          <xdr:col>2</xdr:col>
          <xdr:colOff>19050</xdr:colOff>
          <xdr:row>3</xdr:row>
          <xdr:rowOff>28575</xdr:rowOff>
        </xdr:to>
        <xdr:sp macro="" textlink="">
          <xdr:nvSpPr>
            <xdr:cNvPr id="3" name="Button -1022" hidden="1">
              <a:extLst>
                <a:ext uri="{63B3BB69-23CF-44E3-9099-C40C66FF867C}">
                  <a14:compatExt spid="_x0000_s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annonce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19050</xdr:rowOff>
        </xdr:from>
        <xdr:to>
          <xdr:col>2</xdr:col>
          <xdr:colOff>19050</xdr:colOff>
          <xdr:row>3</xdr:row>
          <xdr:rowOff>28575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annonce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19050</xdr:rowOff>
        </xdr:from>
        <xdr:to>
          <xdr:col>2</xdr:col>
          <xdr:colOff>19050</xdr:colOff>
          <xdr:row>3</xdr:row>
          <xdr:rowOff>28575</xdr:rowOff>
        </xdr:to>
        <xdr:sp macro="" textlink="">
          <xdr:nvSpPr>
            <xdr:cNvPr id="1106" name="Button -102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annonce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orence\Desktop\AZAE\Outils%20de%20suivi\Suivi%20Annonces%20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onces"/>
      <sheetName val="Statistiques"/>
      <sheetName val="Divers"/>
    </sheetNames>
    <sheetDataSet>
      <sheetData sheetId="0">
        <row r="8">
          <cell r="B8" t="str">
            <v>Garde d'enfant - 3 ans</v>
          </cell>
          <cell r="D8" t="str">
            <v>Publiée</v>
          </cell>
          <cell r="E8">
            <v>36526</v>
          </cell>
          <cell r="H8">
            <v>4</v>
          </cell>
        </row>
        <row r="9">
          <cell r="B9" t="str">
            <v>Garde d'enfant - 3 ans</v>
          </cell>
          <cell r="D9" t="str">
            <v>Publiée</v>
          </cell>
          <cell r="E9">
            <v>36526</v>
          </cell>
          <cell r="H9">
            <v>5</v>
          </cell>
        </row>
        <row r="10">
          <cell r="B10" t="str">
            <v>Jardinage</v>
          </cell>
          <cell r="D10" t="str">
            <v>Supprimée</v>
          </cell>
          <cell r="E10">
            <v>42856</v>
          </cell>
          <cell r="H10">
            <v>4</v>
          </cell>
        </row>
        <row r="11">
          <cell r="B11" t="str">
            <v>Jardinage</v>
          </cell>
          <cell r="D11" t="str">
            <v>Supprimée</v>
          </cell>
          <cell r="E11">
            <v>42856</v>
          </cell>
          <cell r="H11">
            <v>7</v>
          </cell>
        </row>
        <row r="12">
          <cell r="B12" t="str">
            <v>Jardinage</v>
          </cell>
          <cell r="D12" t="str">
            <v>Supprimée</v>
          </cell>
          <cell r="E12">
            <v>42856</v>
          </cell>
          <cell r="H12">
            <v>5</v>
          </cell>
        </row>
        <row r="13">
          <cell r="B13" t="str">
            <v>Jardinage</v>
          </cell>
          <cell r="D13" t="str">
            <v>Supprimée</v>
          </cell>
          <cell r="E13">
            <v>42856</v>
          </cell>
          <cell r="H13">
            <v>4</v>
          </cell>
        </row>
        <row r="14">
          <cell r="B14" t="str">
            <v>Garde d'enfant</v>
          </cell>
          <cell r="D14" t="str">
            <v>Publiée</v>
          </cell>
          <cell r="E14">
            <v>42856</v>
          </cell>
          <cell r="H14">
            <v>3</v>
          </cell>
        </row>
        <row r="15">
          <cell r="B15" t="str">
            <v>Garde d'enfant</v>
          </cell>
          <cell r="D15" t="str">
            <v>Publiée</v>
          </cell>
          <cell r="E15">
            <v>42856</v>
          </cell>
          <cell r="H15">
            <v>1</v>
          </cell>
        </row>
        <row r="16">
          <cell r="B16" t="str">
            <v>Ménage/repassage</v>
          </cell>
          <cell r="D16" t="str">
            <v>Publiée</v>
          </cell>
          <cell r="E16">
            <v>42370</v>
          </cell>
          <cell r="H16">
            <v>2</v>
          </cell>
        </row>
        <row r="17">
          <cell r="B17" t="str">
            <v>Cuisine</v>
          </cell>
          <cell r="E17">
            <v>42856</v>
          </cell>
          <cell r="H17">
            <v>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3"/>
  <sheetViews>
    <sheetView workbookViewId="0">
      <selection activeCell="D2" sqref="D2"/>
    </sheetView>
  </sheetViews>
  <sheetFormatPr baseColWidth="10" defaultColWidth="9.140625" defaultRowHeight="15" x14ac:dyDescent="0.25"/>
  <cols>
    <col min="1" max="1" width="11.28515625" customWidth="1"/>
    <col min="2" max="2" width="20.5703125" customWidth="1"/>
    <col min="3" max="3" width="11.5703125" customWidth="1"/>
    <col min="5" max="5" width="13.5703125" style="1" customWidth="1"/>
    <col min="6" max="6" width="17.42578125" style="1" customWidth="1"/>
    <col min="8" max="8" width="19.5703125" style="7" customWidth="1"/>
  </cols>
  <sheetData>
    <row r="1" spans="1:8" x14ac:dyDescent="0.25">
      <c r="A1" s="16" t="s">
        <v>11</v>
      </c>
      <c r="B1" s="16"/>
      <c r="C1" s="17" t="s">
        <v>40</v>
      </c>
      <c r="D1" s="17"/>
      <c r="E1"/>
      <c r="F1"/>
    </row>
    <row r="2" spans="1:8" x14ac:dyDescent="0.25">
      <c r="E2"/>
      <c r="F2"/>
    </row>
    <row r="3" spans="1:8" x14ac:dyDescent="0.25">
      <c r="E3"/>
      <c r="F3"/>
    </row>
    <row r="4" spans="1:8" x14ac:dyDescent="0.25">
      <c r="A4" s="2" t="s">
        <v>0</v>
      </c>
      <c r="B4" s="2" t="s">
        <v>1</v>
      </c>
      <c r="C4" s="2" t="s">
        <v>2</v>
      </c>
      <c r="D4" s="2" t="s">
        <v>3</v>
      </c>
      <c r="E4" s="10" t="s">
        <v>4</v>
      </c>
      <c r="F4" s="10" t="s">
        <v>5</v>
      </c>
      <c r="G4" s="2" t="s">
        <v>8</v>
      </c>
      <c r="H4" s="6" t="s">
        <v>12</v>
      </c>
    </row>
    <row r="5" spans="1:8" x14ac:dyDescent="0.25">
      <c r="A5" t="s">
        <v>22</v>
      </c>
      <c r="B5" t="s">
        <v>25</v>
      </c>
      <c r="C5">
        <v>87645</v>
      </c>
      <c r="D5" t="s">
        <v>13</v>
      </c>
      <c r="E5" s="1">
        <v>36526</v>
      </c>
      <c r="F5" s="1">
        <v>36526</v>
      </c>
      <c r="G5" t="s">
        <v>29</v>
      </c>
      <c r="H5" s="8">
        <v>4</v>
      </c>
    </row>
    <row r="6" spans="1:8" x14ac:dyDescent="0.25">
      <c r="A6" t="s">
        <v>22</v>
      </c>
      <c r="B6" t="s">
        <v>25</v>
      </c>
      <c r="C6">
        <v>87645</v>
      </c>
      <c r="D6" t="s">
        <v>13</v>
      </c>
      <c r="E6" s="1">
        <v>36526</v>
      </c>
      <c r="F6" s="1">
        <v>36526</v>
      </c>
      <c r="G6" t="s">
        <v>28</v>
      </c>
      <c r="H6" s="8">
        <v>5</v>
      </c>
    </row>
    <row r="7" spans="1:8" x14ac:dyDescent="0.25">
      <c r="A7" t="s">
        <v>21</v>
      </c>
      <c r="B7" t="s">
        <v>26</v>
      </c>
      <c r="C7">
        <v>65431</v>
      </c>
      <c r="D7" t="s">
        <v>14</v>
      </c>
      <c r="E7" s="1">
        <v>42856</v>
      </c>
      <c r="F7" s="1">
        <v>42887</v>
      </c>
      <c r="G7" t="s">
        <v>29</v>
      </c>
      <c r="H7" s="7">
        <v>4</v>
      </c>
    </row>
    <row r="8" spans="1:8" x14ac:dyDescent="0.25">
      <c r="A8" t="s">
        <v>21</v>
      </c>
      <c r="B8" t="s">
        <v>26</v>
      </c>
      <c r="C8">
        <v>65431</v>
      </c>
      <c r="D8" t="s">
        <v>14</v>
      </c>
      <c r="E8" s="1">
        <v>42856</v>
      </c>
      <c r="F8" s="1">
        <v>42887</v>
      </c>
      <c r="G8" t="s">
        <v>29</v>
      </c>
      <c r="H8" s="7">
        <v>7</v>
      </c>
    </row>
    <row r="9" spans="1:8" x14ac:dyDescent="0.25">
      <c r="A9" t="s">
        <v>21</v>
      </c>
      <c r="B9" t="s">
        <v>26</v>
      </c>
      <c r="C9">
        <v>65431</v>
      </c>
      <c r="D9" t="s">
        <v>14</v>
      </c>
      <c r="E9" s="1">
        <v>42856</v>
      </c>
      <c r="F9" s="1">
        <v>42887</v>
      </c>
      <c r="G9" t="s">
        <v>28</v>
      </c>
      <c r="H9" s="7">
        <v>5</v>
      </c>
    </row>
    <row r="10" spans="1:8" x14ac:dyDescent="0.25">
      <c r="A10" t="s">
        <v>21</v>
      </c>
      <c r="B10" t="s">
        <v>27</v>
      </c>
      <c r="C10">
        <v>65431</v>
      </c>
      <c r="D10" t="s">
        <v>14</v>
      </c>
      <c r="E10" s="1">
        <v>42856</v>
      </c>
      <c r="F10" s="1">
        <v>42887</v>
      </c>
      <c r="G10" t="s">
        <v>28</v>
      </c>
      <c r="H10" s="7">
        <v>4</v>
      </c>
    </row>
    <row r="11" spans="1:8" x14ac:dyDescent="0.25">
      <c r="A11" t="s">
        <v>20</v>
      </c>
      <c r="B11" t="s">
        <v>26</v>
      </c>
      <c r="C11">
        <v>8645312</v>
      </c>
      <c r="D11" t="s">
        <v>13</v>
      </c>
      <c r="E11" s="1">
        <v>42856</v>
      </c>
      <c r="F11" s="1">
        <v>42887</v>
      </c>
      <c r="G11" t="s">
        <v>29</v>
      </c>
      <c r="H11" s="7">
        <v>3</v>
      </c>
    </row>
    <row r="12" spans="1:8" x14ac:dyDescent="0.25">
      <c r="A12" t="s">
        <v>41</v>
      </c>
      <c r="B12" t="s">
        <v>24</v>
      </c>
      <c r="C12">
        <v>8645312</v>
      </c>
      <c r="D12" t="s">
        <v>13</v>
      </c>
      <c r="E12" s="1">
        <v>42856</v>
      </c>
      <c r="F12" s="1">
        <v>42887</v>
      </c>
      <c r="G12" t="s">
        <v>28</v>
      </c>
      <c r="H12" s="7">
        <v>1</v>
      </c>
    </row>
    <row r="13" spans="1:8" x14ac:dyDescent="0.25">
      <c r="A13" t="s">
        <v>40</v>
      </c>
      <c r="B13" t="s">
        <v>23</v>
      </c>
      <c r="C13">
        <v>532</v>
      </c>
      <c r="D13" t="s">
        <v>13</v>
      </c>
      <c r="E13" s="1">
        <v>42736</v>
      </c>
      <c r="F13" s="1">
        <v>36526</v>
      </c>
      <c r="G13" t="s">
        <v>28</v>
      </c>
      <c r="H13" s="7">
        <v>2</v>
      </c>
    </row>
  </sheetData>
  <mergeCells count="2">
    <mergeCell ref="A1:B1"/>
    <mergeCell ref="C1:D1"/>
  </mergeCells>
  <dataValidations count="1">
    <dataValidation type="list" allowBlank="1" showInputMessage="1" showErrorMessage="1" sqref="B5:B1048576">
      <formula1>Prestations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Ajouter_reference">
                <anchor moveWithCells="1" sizeWithCells="1">
                  <from>
                    <xdr:col>0</xdr:col>
                    <xdr:colOff>19050</xdr:colOff>
                    <xdr:row>1</xdr:row>
                    <xdr:rowOff>19050</xdr:rowOff>
                  </from>
                  <to>
                    <xdr:col>2</xdr:col>
                    <xdr:colOff>19050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Spinner 1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Spinner 14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Spinner 15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Spinner 1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9" name="Spinner 1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Spinner 1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1" name="Spinner 2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2" name="Spinner 22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3" name="Spinner 2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4" name="Spinner 26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5" name="Spinner 2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6" name="Spinner 2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7" name="Spinner 2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8" name="Spinner 30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9" name="Spinner 3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0" name="Spinner 32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1" name="Spinner 3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2" name="Spinner 34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3" name="Spinner 35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4" name="Spinner 36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5" name="Spinner 3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6" name="Spinner 3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7" name="Spinner 3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8" name="Spinner 40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29" name="Spinner 4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0" name="Spinner 42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1" name="Spinner 4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2" name="Spinner 44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3" name="Spinner 45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4" name="Spinner 46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5" name="Spinner 4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6" name="Spinner 4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7" name="Spinner 4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8" name="Spinner 50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9" name="Spinner 5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0" name="Spinner 52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1" name="Spinner 5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2" name="Spinner 54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3" name="Spinner 55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4" name="Spinner 56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5" name="Spinner 5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6" name="Spinner 5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7" name="Spinner 5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8" name="Spinner 60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49" name="Spinner 6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50" name="Button 80">
              <controlPr defaultSize="0" print="0" autoFill="0" autoPict="0" macro="[0]!Rechercher">
                <anchor moveWithCells="1" sizeWithCells="1">
                  <from>
                    <xdr:col>4</xdr:col>
                    <xdr:colOff>9525</xdr:colOff>
                    <xdr:row>0</xdr:row>
                    <xdr:rowOff>9525</xdr:rowOff>
                  </from>
                  <to>
                    <xdr:col>5</xdr:col>
                    <xdr:colOff>28575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51" name="Button 81">
              <controlPr defaultSize="0" print="0" autoFill="0" autoPict="0" macro="[0]!Ajouter_reference">
                <anchor moveWithCells="1" sizeWithCells="1">
                  <from>
                    <xdr:col>0</xdr:col>
                    <xdr:colOff>19050</xdr:colOff>
                    <xdr:row>1</xdr:row>
                    <xdr:rowOff>19050</xdr:rowOff>
                  </from>
                  <to>
                    <xdr:col>2</xdr:col>
                    <xdr:colOff>19050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52" name="Button -1022">
              <controlPr defaultSize="0" print="0" autoFill="0" autoPict="0" macro="[0]!Ajouter_reference">
                <anchor moveWithCells="1" sizeWithCells="1">
                  <from>
                    <xdr:col>0</xdr:col>
                    <xdr:colOff>19050</xdr:colOff>
                    <xdr:row>1</xdr:row>
                    <xdr:rowOff>19050</xdr:rowOff>
                  </from>
                  <to>
                    <xdr:col>2</xdr:col>
                    <xdr:colOff>19050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" r:id="rId53" name="Button -1022">
              <controlPr defaultSize="0" print="0" autoFill="0" autoPict="0" macro="[0]!Ajouter_reference">
                <anchor moveWithCells="1" sizeWithCells="1">
                  <from>
                    <xdr:col>0</xdr:col>
                    <xdr:colOff>19050</xdr:colOff>
                    <xdr:row>1</xdr:row>
                    <xdr:rowOff>19050</xdr:rowOff>
                  </from>
                  <to>
                    <xdr:col>2</xdr:col>
                    <xdr:colOff>19050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Divers!$D$3:$D$4</xm:f>
          </x14:formula1>
          <xm:sqref>G5:G1048576</xm:sqref>
        </x14:dataValidation>
        <x14:dataValidation type="list" allowBlank="1" showInputMessage="1" showErrorMessage="1">
          <x14:formula1>
            <xm:f>Divers!$B$3:$B$4</xm:f>
          </x14:formula1>
          <xm:sqref>D5:D1048576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0"/>
  <sheetViews>
    <sheetView tabSelected="1" topLeftCell="A2" zoomScale="90" zoomScaleNormal="90" workbookViewId="0">
      <selection activeCell="H6" sqref="H6"/>
    </sheetView>
  </sheetViews>
  <sheetFormatPr baseColWidth="10" defaultRowHeight="15" x14ac:dyDescent="0.25"/>
  <cols>
    <col min="1" max="1" width="26.140625" customWidth="1"/>
    <col min="2" max="2" width="7.5703125" customWidth="1"/>
    <col min="3" max="3" width="9" customWidth="1"/>
    <col min="4" max="4" width="7.140625" customWidth="1"/>
    <col min="5" max="5" width="7.42578125" customWidth="1"/>
    <col min="6" max="6" width="27.5703125" customWidth="1"/>
    <col min="7" max="7" width="7.140625" customWidth="1"/>
    <col min="8" max="8" width="8.42578125" customWidth="1"/>
    <col min="9" max="9" width="7.42578125" customWidth="1"/>
    <col min="10" max="10" width="8.28515625" customWidth="1"/>
    <col min="11" max="11" width="31.85546875" customWidth="1"/>
    <col min="12" max="12" width="7" customWidth="1"/>
    <col min="14" max="14" width="6.85546875" customWidth="1"/>
  </cols>
  <sheetData>
    <row r="3" spans="1:10" x14ac:dyDescent="0.25">
      <c r="A3" s="5" t="s">
        <v>15</v>
      </c>
      <c r="B3" s="11" t="s">
        <v>16</v>
      </c>
      <c r="C3" s="12">
        <v>2000</v>
      </c>
      <c r="D3" s="11" t="s">
        <v>17</v>
      </c>
      <c r="E3" s="9">
        <f>COUNTA(Date_parution)-1</f>
        <v>9</v>
      </c>
      <c r="F3" s="5" t="s">
        <v>18</v>
      </c>
      <c r="G3" s="11" t="s">
        <v>16</v>
      </c>
      <c r="H3" s="12">
        <v>2017</v>
      </c>
      <c r="I3" s="11" t="s">
        <v>17</v>
      </c>
      <c r="J3" s="9">
        <f>COUNTIF(Etat,"Publiée")</f>
        <v>5</v>
      </c>
    </row>
    <row r="4" spans="1:10" x14ac:dyDescent="0.25">
      <c r="B4" s="12"/>
      <c r="C4" s="12">
        <f>COUNTIF(Date_parution,"C3")</f>
        <v>0</v>
      </c>
      <c r="D4" s="12"/>
      <c r="E4" s="9"/>
      <c r="G4" s="12"/>
      <c r="H4" s="12">
        <f>SUMPRODUCT(--([1]Annonces!D8:D1048576="Publiée")*(YEAR([1]Annonces!E8:E1048576)=H3))</f>
        <v>2</v>
      </c>
      <c r="I4" s="12"/>
      <c r="J4" s="9"/>
    </row>
    <row r="5" spans="1:10" ht="30" x14ac:dyDescent="0.25">
      <c r="B5" s="12"/>
      <c r="C5" s="12"/>
      <c r="D5" s="12"/>
      <c r="E5" s="9"/>
      <c r="F5" s="4" t="s">
        <v>19</v>
      </c>
      <c r="G5" s="11" t="s">
        <v>16</v>
      </c>
      <c r="H5" s="12">
        <v>2017</v>
      </c>
      <c r="I5" s="11" t="s">
        <v>17</v>
      </c>
      <c r="J5" s="9">
        <f>COUNTIF(Etat,"Supprimée")</f>
        <v>4</v>
      </c>
    </row>
    <row r="6" spans="1:10" x14ac:dyDescent="0.25">
      <c r="B6" s="12"/>
      <c r="C6" s="12"/>
      <c r="D6" s="12"/>
      <c r="E6" s="12"/>
      <c r="G6" s="12"/>
      <c r="H6" s="12" t="e">
        <f ca="1">SUMPRODUCT(--(INDIRECT("Annonces!$D$5:D1048576")="Supprimée")*(YEAR(INDIRECT("Annonces!$E$6:E1048576")))=H5)</f>
        <v>#N/A</v>
      </c>
      <c r="I6" s="12"/>
      <c r="J6" s="9"/>
    </row>
    <row r="7" spans="1:10" ht="30" x14ac:dyDescent="0.25">
      <c r="A7" s="4" t="s">
        <v>30</v>
      </c>
      <c r="B7" s="11" t="s">
        <v>16</v>
      </c>
      <c r="C7" s="12">
        <v>2016</v>
      </c>
      <c r="D7" s="11" t="s">
        <v>17</v>
      </c>
      <c r="E7" s="9">
        <f>COUNTIF(Titre_prestations,"Ménage/repassage")</f>
        <v>0</v>
      </c>
      <c r="F7" s="4" t="s">
        <v>35</v>
      </c>
      <c r="G7" s="11" t="s">
        <v>16</v>
      </c>
      <c r="H7" s="15">
        <v>2017</v>
      </c>
      <c r="I7" s="11" t="s">
        <v>17</v>
      </c>
      <c r="J7" s="9">
        <f>SUMIF(Titre_prestations,"Ménage/repassage",Nombre_candidatures)</f>
        <v>0</v>
      </c>
    </row>
    <row r="8" spans="1:10" x14ac:dyDescent="0.25">
      <c r="B8" s="12"/>
      <c r="C8" s="12">
        <f>SUMPRODUCT(--([1]Annonces!B8:B1048576="Ménage/repassage")*(YEAR([1]Annonces!E8:E1048576)=C7))</f>
        <v>1</v>
      </c>
      <c r="D8" s="13"/>
      <c r="E8" s="9"/>
      <c r="G8" s="12"/>
      <c r="H8" s="15">
        <f>SUMPRODUCT(--([1]Annonces!B8:B1048576="Ménage/Repassage")*(YEAR([1]Annonces!E8:E1048576)=H7)*([1]Annonces!H8:H1048576))</f>
        <v>0</v>
      </c>
      <c r="I8" s="12"/>
      <c r="J8" s="9"/>
    </row>
    <row r="10" spans="1:10" ht="30" x14ac:dyDescent="0.25">
      <c r="A10" s="4" t="s">
        <v>31</v>
      </c>
      <c r="B10" s="11" t="s">
        <v>16</v>
      </c>
      <c r="C10" s="12">
        <v>2017</v>
      </c>
      <c r="D10" s="11" t="s">
        <v>17</v>
      </c>
      <c r="E10" s="9">
        <f>COUNTIF(Titre_prestations,"Garde d'enfant")</f>
        <v>0</v>
      </c>
      <c r="F10" s="4" t="s">
        <v>36</v>
      </c>
      <c r="G10" s="11" t="s">
        <v>16</v>
      </c>
      <c r="H10" s="12">
        <v>2017</v>
      </c>
      <c r="I10" s="11" t="s">
        <v>17</v>
      </c>
      <c r="J10" s="9">
        <f>SUMIF(Titre_prestations,"Garde d'enfant",Nombre_candidatures)</f>
        <v>0</v>
      </c>
    </row>
    <row r="11" spans="1:10" x14ac:dyDescent="0.25">
      <c r="B11" s="12"/>
      <c r="C11" s="12">
        <f>SUMPRODUCT(--([1]Annonces!B8:B1048576="Garde d'enfant")*(YEAR([1]Annonces!E8:E1048576)=C10))</f>
        <v>2</v>
      </c>
      <c r="D11" s="12"/>
      <c r="E11" s="9"/>
      <c r="G11" s="12"/>
      <c r="H11" s="14">
        <f>SUMPRODUCT(--([1]Annonces!B8:B1048576="Garde d'enfant")*(YEAR([1]Annonces!E8:E1048576)=H10)*([1]Annonces!H8:H1048576))</f>
        <v>4</v>
      </c>
      <c r="I11" s="12"/>
      <c r="J11" s="9"/>
    </row>
    <row r="13" spans="1:10" ht="30" x14ac:dyDescent="0.25">
      <c r="A13" s="4" t="s">
        <v>32</v>
      </c>
      <c r="B13" s="11" t="s">
        <v>16</v>
      </c>
      <c r="C13" s="12">
        <v>2000</v>
      </c>
      <c r="D13" s="11" t="s">
        <v>17</v>
      </c>
      <c r="E13" s="9">
        <f>COUNTIF(Titre_prestations,"Garde d'enfant - 3 ans")</f>
        <v>0</v>
      </c>
      <c r="F13" s="4" t="s">
        <v>37</v>
      </c>
      <c r="G13" s="11" t="s">
        <v>16</v>
      </c>
      <c r="H13" s="12">
        <v>2000</v>
      </c>
      <c r="I13" s="11" t="s">
        <v>17</v>
      </c>
      <c r="J13" s="9">
        <f>SUMIF(Titre_prestations,"Garde d'enfant - 3 ans",Nombre_candidatures)</f>
        <v>0</v>
      </c>
    </row>
    <row r="14" spans="1:10" x14ac:dyDescent="0.25">
      <c r="B14" s="12"/>
      <c r="C14" s="12">
        <f>SUMPRODUCT(--([1]Annonces!B8:B1048576="Garde d'enfant - 3 ans")*(YEAR([1]Annonces!E8:E1048576)=C13))</f>
        <v>2</v>
      </c>
      <c r="D14" s="12"/>
      <c r="E14" s="9"/>
      <c r="G14" s="12"/>
      <c r="H14" s="12">
        <f>SUMPRODUCT(--([1]Annonces!B8:B1048576="Garde d'enfant - 3 ans")*(YEAR([1]Annonces!E8:E1048576)=H13)*([1]Annonces!H8:H1048576))</f>
        <v>9</v>
      </c>
      <c r="I14" s="12"/>
      <c r="J14" s="9"/>
    </row>
    <row r="16" spans="1:10" x14ac:dyDescent="0.25">
      <c r="A16" s="4" t="s">
        <v>33</v>
      </c>
      <c r="B16" s="11" t="s">
        <v>16</v>
      </c>
      <c r="C16" s="12">
        <v>2017</v>
      </c>
      <c r="D16" s="11" t="s">
        <v>17</v>
      </c>
      <c r="E16" s="9">
        <f>COUNTIF(Titre_prestations,"Jardinage")</f>
        <v>0</v>
      </c>
      <c r="F16" s="4" t="s">
        <v>38</v>
      </c>
      <c r="G16" s="11" t="s">
        <v>16</v>
      </c>
      <c r="H16" s="12">
        <v>2017</v>
      </c>
      <c r="I16" s="11" t="s">
        <v>17</v>
      </c>
      <c r="J16" s="9">
        <f>SUMIF(Titre_prestations,"Jardinage",Nombre_candidatures)</f>
        <v>0</v>
      </c>
    </row>
    <row r="17" spans="1:10" x14ac:dyDescent="0.25">
      <c r="B17" s="12"/>
      <c r="C17" s="12">
        <f>SUMPRODUCT(--([1]Annonces!B8:B1048576="Jardinage")*(YEAR([1]Annonces!E8:E1048576)=C16))</f>
        <v>4</v>
      </c>
      <c r="D17" s="12"/>
      <c r="E17" s="9"/>
      <c r="G17" s="12"/>
      <c r="H17" s="12">
        <f>SUMPRODUCT(--([1]Annonces!B8:B1048576="Jardinage")*(YEAR([1]Annonces!E8:E1048576)=H16)*([1]Annonces!H8:H1048576))</f>
        <v>20</v>
      </c>
      <c r="I17" s="12"/>
      <c r="J17" s="9"/>
    </row>
    <row r="18" spans="1:10" x14ac:dyDescent="0.25">
      <c r="E18" s="9"/>
    </row>
    <row r="19" spans="1:10" x14ac:dyDescent="0.25">
      <c r="A19" s="4" t="s">
        <v>34</v>
      </c>
      <c r="B19" s="11" t="s">
        <v>16</v>
      </c>
      <c r="C19" s="12">
        <v>2017</v>
      </c>
      <c r="D19" s="11" t="s">
        <v>17</v>
      </c>
      <c r="E19" s="9">
        <f>COUNTIF(Titre_prestations,"Cuisine")</f>
        <v>0</v>
      </c>
      <c r="F19" s="4" t="s">
        <v>39</v>
      </c>
      <c r="G19" s="11" t="s">
        <v>16</v>
      </c>
      <c r="H19" s="12">
        <v>2017</v>
      </c>
      <c r="I19" s="11" t="s">
        <v>17</v>
      </c>
      <c r="J19" s="9">
        <f>SUMIF(Titre_prestations,"Cuisine",Nombre_candidatures)</f>
        <v>0</v>
      </c>
    </row>
    <row r="20" spans="1:10" x14ac:dyDescent="0.25">
      <c r="B20" s="12"/>
      <c r="C20" s="12">
        <f>SUMPRODUCT(--([1]Annonces!B8:B1048576="Cuisine")*(YEAR([1]Annonces!E8:E1048576)=C19))</f>
        <v>1</v>
      </c>
      <c r="D20" s="12"/>
      <c r="E20" s="12"/>
      <c r="G20" s="12"/>
      <c r="H20" s="12">
        <f>SUMPRODUCT(--([1]Annonces!B8:B1048576="Cuisine")*(YEAR([1]Annonces!E8:E1048576)=H19)*([1]Annonces!H8:H1048576))</f>
        <v>1</v>
      </c>
      <c r="I20" s="12"/>
      <c r="J20" s="12"/>
    </row>
  </sheetData>
  <pageMargins left="0.7" right="0.7" top="0.75" bottom="0.75" header="0.3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D7"/>
  <sheetViews>
    <sheetView workbookViewId="0">
      <selection activeCell="D5" sqref="D5"/>
    </sheetView>
  </sheetViews>
  <sheetFormatPr baseColWidth="10" defaultRowHeight="15" x14ac:dyDescent="0.25"/>
  <cols>
    <col min="1" max="1" width="20.85546875" customWidth="1"/>
  </cols>
  <sheetData>
    <row r="2" spans="1:4" x14ac:dyDescent="0.25">
      <c r="A2" s="3" t="s">
        <v>1</v>
      </c>
      <c r="B2" s="3" t="s">
        <v>3</v>
      </c>
      <c r="C2" s="3" t="s">
        <v>9</v>
      </c>
      <c r="D2" s="3" t="s">
        <v>10</v>
      </c>
    </row>
    <row r="3" spans="1:4" x14ac:dyDescent="0.25">
      <c r="A3" t="s">
        <v>23</v>
      </c>
      <c r="B3" t="s">
        <v>13</v>
      </c>
      <c r="C3" t="s">
        <v>6</v>
      </c>
      <c r="D3" t="s">
        <v>28</v>
      </c>
    </row>
    <row r="4" spans="1:4" x14ac:dyDescent="0.25">
      <c r="A4" t="s">
        <v>24</v>
      </c>
      <c r="B4" t="s">
        <v>14</v>
      </c>
      <c r="C4" t="s">
        <v>7</v>
      </c>
      <c r="D4" t="s">
        <v>29</v>
      </c>
    </row>
    <row r="5" spans="1:4" x14ac:dyDescent="0.25">
      <c r="A5" t="s">
        <v>25</v>
      </c>
    </row>
    <row r="6" spans="1:4" x14ac:dyDescent="0.25">
      <c r="A6" t="s">
        <v>26</v>
      </c>
    </row>
    <row r="7" spans="1:4" x14ac:dyDescent="0.25">
      <c r="A7" t="s">
        <v>27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Annonces</vt:lpstr>
      <vt:lpstr>Statistiques</vt:lpstr>
      <vt:lpstr>Divers</vt:lpstr>
      <vt:lpstr>Code_rum</vt:lpstr>
      <vt:lpstr>Date_parution</vt:lpstr>
      <vt:lpstr>Date_suppression</vt:lpstr>
      <vt:lpstr>Etat</vt:lpstr>
      <vt:lpstr>Nombre_candidatures</vt:lpstr>
      <vt:lpstr>Prestations</vt:lpstr>
      <vt:lpstr>recherche_reference</vt:lpstr>
      <vt:lpstr>Reference</vt:lpstr>
      <vt:lpstr>Titre_prestations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2017-09-21T08:18:31Z</dcterms:modified>
</cp:coreProperties>
</file>