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phane.saliou\Dropbox (Studio 100 Animation)\Finance\Stéphane\"/>
    </mc:Choice>
  </mc:AlternateContent>
  <bookViews>
    <workbookView xWindow="0" yWindow="0" windowWidth="28800" windowHeight="12375" tabRatio="743" firstSheet="1" activeTab="3"/>
  </bookViews>
  <sheets>
    <sheet name="Sommaire" sheetId="51" r:id="rId1"/>
    <sheet name="Guide d'utilisation" sheetId="65" r:id="rId2"/>
    <sheet name="Synthèse" sheetId="14" r:id="rId3"/>
    <sheet name="Juin" sheetId="71" r:id="rId4"/>
    <sheet name="Juillet" sheetId="72" r:id="rId5"/>
    <sheet name="Aout" sheetId="73" r:id="rId6"/>
    <sheet name="Septembre" sheetId="74" r:id="rId7"/>
    <sheet name="Octobre" sheetId="75" r:id="rId8"/>
    <sheet name="Novembre" sheetId="76" r:id="rId9"/>
    <sheet name="Décembre" sheetId="77" r:id="rId10"/>
    <sheet name="Janvier" sheetId="18" r:id="rId11"/>
    <sheet name="Février" sheetId="67" r:id="rId12"/>
    <sheet name="Mars" sheetId="68" r:id="rId13"/>
    <sheet name="Avril" sheetId="69" r:id="rId14"/>
    <sheet name="Mai" sheetId="70" r:id="rId15"/>
    <sheet name="Calendrier" sheetId="19" r:id="rId16"/>
    <sheet name="Base de travail" sheetId="6" state="hidden" r:id="rId17"/>
  </sheets>
  <definedNames>
    <definedName name="Annee">Sommaire!$F$20</definedName>
    <definedName name="AnneeN1">'Base de travail'!$H$1</definedName>
    <definedName name="Critère_de_sélection">'Guide d''utilisation'!$E$70</definedName>
    <definedName name="DateDebut" localSheetId="5">Aout!$C$3</definedName>
    <definedName name="DateDebut" localSheetId="13">Avril!$C$3</definedName>
    <definedName name="DateDebut" localSheetId="9">Décembre!$C$3</definedName>
    <definedName name="DateDebut" localSheetId="11">Février!$C$3</definedName>
    <definedName name="DateDebut" localSheetId="10">Janvier!$C$3</definedName>
    <definedName name="DateDebut" localSheetId="4">Juillet!$C$3</definedName>
    <definedName name="DateDebut" localSheetId="3">Juin!$C$3</definedName>
    <definedName name="DateDebut" localSheetId="14">Mai!$C$3</definedName>
    <definedName name="DateDebut" localSheetId="12">Mars!$C$3</definedName>
    <definedName name="DateDebut" localSheetId="8">Novembre!$C$3</definedName>
    <definedName name="DateDebut" localSheetId="7">Octobre!$C$3</definedName>
    <definedName name="DateDebut" localSheetId="6">Septembre!$C$3</definedName>
    <definedName name="DateFin" localSheetId="5">Aout!$C$4</definedName>
    <definedName name="DateFin" localSheetId="13">Avril!$C$4</definedName>
    <definedName name="DateFin" localSheetId="9">Décembre!$C$4</definedName>
    <definedName name="DateFin" localSheetId="11">Février!$C$4</definedName>
    <definedName name="DateFin" localSheetId="10">Janvier!$C$4</definedName>
    <definedName name="DateFin" localSheetId="4">Juillet!$C$4</definedName>
    <definedName name="DateFin" localSheetId="3">Juin!$C$4</definedName>
    <definedName name="DateFin" localSheetId="14">Mai!$C$4</definedName>
    <definedName name="DateFin" localSheetId="12">Mars!$C$4</definedName>
    <definedName name="DateFin" localSheetId="8">Novembre!$C$4</definedName>
    <definedName name="DateFin" localSheetId="7">Octobre!$C$4</definedName>
    <definedName name="DateFin" localSheetId="6">Septembre!$C$4</definedName>
    <definedName name="FormuleDemiCP">Janvier!$E$1</definedName>
    <definedName name="JourSemaine">'Base de travail'!$A$2:$A$8</definedName>
    <definedName name="JoursFerie">'Base de travail'!$F$2:$F$14</definedName>
    <definedName name="JoursFerie1">'Base de travail'!$I$2:$I$14</definedName>
    <definedName name="Legende" localSheetId="2">'Base de travail'!$L$2:$L$8</definedName>
    <definedName name="Legende">'Base de travail'!$L$2:$L$8</definedName>
    <definedName name="Mois">'Base de travail'!$B$2:$B$13</definedName>
    <definedName name="MoisAAfficher">{"janvier","février","mars","avril","mai","juin","juillet","août","septembre","octobre","novembre","décembre"}</definedName>
    <definedName name="Paques">'Base de travail'!$F$3</definedName>
    <definedName name="PaquesN1">'Base de travail'!$I$3</definedName>
    <definedName name="ServiceGénéral">Synthèse!$R$5</definedName>
    <definedName name="_xlnm.Print_Area" localSheetId="1">'Guide d''utilisation'!$A$1:$O$78</definedName>
    <definedName name="_xlnm.Print_Area" localSheetId="0">Sommaire!$A$1:$J$32</definedName>
    <definedName name="_xlnm.Print_Area" localSheetId="2">Synthèse!$A$3:$AE$34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70" l="1"/>
  <c r="G2" i="71" l="1"/>
  <c r="C1" i="73"/>
  <c r="C1" i="72"/>
  <c r="C1" i="71"/>
  <c r="C3" i="70"/>
  <c r="C3" i="69"/>
  <c r="C3" i="68"/>
  <c r="C3" i="67"/>
  <c r="C3" i="18"/>
  <c r="C3" i="73"/>
  <c r="C3" i="72"/>
  <c r="C3" i="71"/>
  <c r="B4" i="19" a="1"/>
  <c r="F4" i="19"/>
  <c r="E4" i="19"/>
  <c r="D4" i="19"/>
  <c r="C4" i="19"/>
  <c r="B4" i="19"/>
  <c r="J4" i="19"/>
  <c r="C3" i="74"/>
  <c r="J6" i="74"/>
  <c r="J7" i="74"/>
  <c r="A10" i="18"/>
  <c r="F10" i="14" s="1"/>
  <c r="A11" i="18"/>
  <c r="F11" i="14"/>
  <c r="A10" i="67"/>
  <c r="G10" i="14" s="1"/>
  <c r="A11" i="67"/>
  <c r="G11" i="14" s="1"/>
  <c r="A10" i="68"/>
  <c r="H10" i="14" s="1"/>
  <c r="A11" i="68"/>
  <c r="H11" i="14"/>
  <c r="A10" i="69"/>
  <c r="I10" i="14" s="1"/>
  <c r="A11" i="69"/>
  <c r="I11" i="14" s="1"/>
  <c r="A10" i="70"/>
  <c r="A11" i="70"/>
  <c r="A10" i="71"/>
  <c r="K10" i="14" s="1"/>
  <c r="A11" i="71"/>
  <c r="K11" i="14" s="1"/>
  <c r="A10" i="72"/>
  <c r="L10" i="14" s="1"/>
  <c r="A11" i="72"/>
  <c r="L11" i="14"/>
  <c r="A10" i="73"/>
  <c r="M10" i="14" s="1"/>
  <c r="A11" i="73"/>
  <c r="M11" i="14" s="1"/>
  <c r="A10" i="74"/>
  <c r="N10" i="14" s="1"/>
  <c r="A11" i="74"/>
  <c r="N11" i="14"/>
  <c r="A10" i="75"/>
  <c r="O10" i="14" s="1"/>
  <c r="A11" i="75"/>
  <c r="O11" i="14" s="1"/>
  <c r="A10" i="76"/>
  <c r="P10" i="14" s="1"/>
  <c r="A11" i="76"/>
  <c r="P11" i="14"/>
  <c r="A10" i="77"/>
  <c r="Q10" i="14" s="1"/>
  <c r="A11" i="77"/>
  <c r="Q11" i="14" s="1"/>
  <c r="A12" i="18"/>
  <c r="F12" i="14"/>
  <c r="A12" i="67"/>
  <c r="G12" i="14"/>
  <c r="A12" i="68"/>
  <c r="H12" i="14"/>
  <c r="A12" i="69"/>
  <c r="I12" i="14"/>
  <c r="A12" i="70"/>
  <c r="J12" i="14"/>
  <c r="A12" i="71"/>
  <c r="K12" i="14"/>
  <c r="A12" i="72"/>
  <c r="L12" i="14"/>
  <c r="A12" i="73"/>
  <c r="M12" i="14"/>
  <c r="A12" i="74"/>
  <c r="N12" i="14"/>
  <c r="A12" i="75"/>
  <c r="O12" i="14"/>
  <c r="A12" i="76"/>
  <c r="P12" i="14"/>
  <c r="A12" i="77"/>
  <c r="Q12" i="14"/>
  <c r="C4" i="68"/>
  <c r="C4" i="69"/>
  <c r="C4" i="70"/>
  <c r="G4" i="19"/>
  <c r="C4" i="71"/>
  <c r="H4" i="19"/>
  <c r="C4" i="72"/>
  <c r="I4" i="19"/>
  <c r="C4" i="73"/>
  <c r="C4" i="67"/>
  <c r="C4" i="18"/>
  <c r="L4" i="19"/>
  <c r="C3" i="76"/>
  <c r="C4" i="76"/>
  <c r="M4" i="19"/>
  <c r="C3" i="77"/>
  <c r="C4" i="77"/>
  <c r="K4" i="19"/>
  <c r="C3" i="75"/>
  <c r="C4" i="75"/>
  <c r="C4" i="74"/>
  <c r="C1" i="18"/>
  <c r="C1" i="67"/>
  <c r="C1" i="68"/>
  <c r="C1" i="69"/>
  <c r="C1" i="70"/>
  <c r="J6" i="67"/>
  <c r="K6" i="67"/>
  <c r="L6" i="67"/>
  <c r="M6" i="67"/>
  <c r="N6" i="67"/>
  <c r="O6" i="67"/>
  <c r="P6" i="67"/>
  <c r="Q6" i="67"/>
  <c r="R6" i="67"/>
  <c r="S6" i="67"/>
  <c r="T6" i="67"/>
  <c r="U6" i="67"/>
  <c r="V6" i="67"/>
  <c r="W6" i="67"/>
  <c r="X6" i="67"/>
  <c r="Y6" i="67"/>
  <c r="Z6" i="67"/>
  <c r="AA6" i="67"/>
  <c r="AB6" i="67"/>
  <c r="AC6" i="67"/>
  <c r="AD6" i="67"/>
  <c r="AE6" i="67"/>
  <c r="AF6" i="67"/>
  <c r="AG6" i="67"/>
  <c r="AH6" i="67"/>
  <c r="AI6" i="67"/>
  <c r="AJ6" i="67"/>
  <c r="AK6" i="67"/>
  <c r="AL6" i="67"/>
  <c r="AM6" i="67"/>
  <c r="AN6" i="67"/>
  <c r="AN9" i="67"/>
  <c r="AM9" i="67"/>
  <c r="AL9" i="67"/>
  <c r="AK9" i="67"/>
  <c r="AJ9" i="67"/>
  <c r="AI9" i="67"/>
  <c r="AH9" i="67"/>
  <c r="AG9" i="67"/>
  <c r="AF9" i="67"/>
  <c r="AE9" i="67"/>
  <c r="AD9" i="67"/>
  <c r="AC9" i="67"/>
  <c r="AB9" i="67"/>
  <c r="AA9" i="67"/>
  <c r="Z9" i="67"/>
  <c r="Y9" i="67"/>
  <c r="X9" i="67"/>
  <c r="W9" i="67"/>
  <c r="V9" i="67"/>
  <c r="U9" i="67"/>
  <c r="T9" i="67"/>
  <c r="S9" i="67"/>
  <c r="R9" i="67"/>
  <c r="Q9" i="67"/>
  <c r="P9" i="67"/>
  <c r="O9" i="67"/>
  <c r="N9" i="67"/>
  <c r="M9" i="67"/>
  <c r="L9" i="67"/>
  <c r="K9" i="67"/>
  <c r="J9" i="67"/>
  <c r="AN8" i="67"/>
  <c r="AM8" i="67"/>
  <c r="AL8" i="67"/>
  <c r="AK8" i="67"/>
  <c r="AJ8" i="67"/>
  <c r="AI8" i="67"/>
  <c r="AH8" i="67"/>
  <c r="AG8" i="67"/>
  <c r="AF8" i="67"/>
  <c r="AE8" i="67"/>
  <c r="AD8" i="67"/>
  <c r="AC8" i="67"/>
  <c r="AB8" i="67"/>
  <c r="AA8" i="67"/>
  <c r="Z8" i="67"/>
  <c r="Y8" i="67"/>
  <c r="X8" i="67"/>
  <c r="W8" i="67"/>
  <c r="V8" i="67"/>
  <c r="U8" i="67"/>
  <c r="T8" i="67"/>
  <c r="S8" i="67"/>
  <c r="R8" i="67"/>
  <c r="Q8" i="67"/>
  <c r="P8" i="67"/>
  <c r="O8" i="67"/>
  <c r="N8" i="67"/>
  <c r="M8" i="67"/>
  <c r="L8" i="67"/>
  <c r="K8" i="67"/>
  <c r="J8" i="67"/>
  <c r="H1" i="6"/>
  <c r="I11" i="6"/>
  <c r="I3" i="6"/>
  <c r="I9" i="6"/>
  <c r="I14" i="6"/>
  <c r="I7" i="6"/>
  <c r="I4" i="6"/>
  <c r="I8" i="6"/>
  <c r="I12" i="6"/>
  <c r="I5" i="6"/>
  <c r="I13" i="6"/>
  <c r="I2" i="6"/>
  <c r="I6" i="6"/>
  <c r="I10" i="6"/>
  <c r="C10" i="77"/>
  <c r="C11" i="77"/>
  <c r="C12" i="77"/>
  <c r="C13" i="77"/>
  <c r="C14" i="77"/>
  <c r="C15" i="77"/>
  <c r="C16" i="77"/>
  <c r="C17" i="77"/>
  <c r="C18" i="77"/>
  <c r="C19" i="77"/>
  <c r="C20" i="77"/>
  <c r="C21" i="77"/>
  <c r="C22" i="77"/>
  <c r="C23" i="77"/>
  <c r="C24" i="77"/>
  <c r="C25" i="77"/>
  <c r="C26" i="77"/>
  <c r="C27" i="77"/>
  <c r="C28" i="77"/>
  <c r="C29" i="77"/>
  <c r="C30" i="77"/>
  <c r="C31" i="77"/>
  <c r="C32" i="77"/>
  <c r="C33" i="77"/>
  <c r="C34" i="77"/>
  <c r="C10" i="76"/>
  <c r="C11" i="76"/>
  <c r="C12" i="76"/>
  <c r="C13" i="76"/>
  <c r="C14" i="76"/>
  <c r="C15" i="76"/>
  <c r="C16" i="76"/>
  <c r="C17" i="76"/>
  <c r="C18" i="76"/>
  <c r="C19" i="76"/>
  <c r="C20" i="76"/>
  <c r="C21" i="76"/>
  <c r="C22" i="76"/>
  <c r="C23" i="76"/>
  <c r="C24" i="76"/>
  <c r="C25" i="76"/>
  <c r="C26" i="76"/>
  <c r="C27" i="76"/>
  <c r="C28" i="76"/>
  <c r="C29" i="76"/>
  <c r="C30" i="76"/>
  <c r="C31" i="76"/>
  <c r="C32" i="76"/>
  <c r="C33" i="76"/>
  <c r="C34" i="76"/>
  <c r="C10" i="75"/>
  <c r="C11" i="75"/>
  <c r="C12" i="75"/>
  <c r="C13" i="75"/>
  <c r="C14" i="75"/>
  <c r="C15" i="75"/>
  <c r="C16" i="75"/>
  <c r="C17" i="75"/>
  <c r="C18" i="75"/>
  <c r="C19" i="75"/>
  <c r="C20" i="75"/>
  <c r="C21" i="75"/>
  <c r="C22" i="75"/>
  <c r="C23" i="75"/>
  <c r="C24" i="75"/>
  <c r="C25" i="75"/>
  <c r="C26" i="75"/>
  <c r="C27" i="75"/>
  <c r="C28" i="75"/>
  <c r="C29" i="75"/>
  <c r="C30" i="75"/>
  <c r="C31" i="75"/>
  <c r="C32" i="75"/>
  <c r="C33" i="75"/>
  <c r="C34" i="75"/>
  <c r="C10" i="74"/>
  <c r="C11" i="74"/>
  <c r="C12" i="74"/>
  <c r="C13" i="74"/>
  <c r="C14" i="74"/>
  <c r="C15" i="74"/>
  <c r="C16" i="74"/>
  <c r="C17" i="74"/>
  <c r="C18" i="74"/>
  <c r="C19" i="74"/>
  <c r="C20" i="74"/>
  <c r="C21" i="74"/>
  <c r="C22" i="74"/>
  <c r="C23" i="74"/>
  <c r="C24" i="74"/>
  <c r="C25" i="74"/>
  <c r="C26" i="74"/>
  <c r="C27" i="74"/>
  <c r="C28" i="74"/>
  <c r="C29" i="74"/>
  <c r="C30" i="74"/>
  <c r="C31" i="74"/>
  <c r="C32" i="74"/>
  <c r="C33" i="74"/>
  <c r="C34" i="74"/>
  <c r="C10" i="73"/>
  <c r="C11" i="73"/>
  <c r="C12" i="73"/>
  <c r="C13" i="73"/>
  <c r="C14" i="73"/>
  <c r="C15" i="73"/>
  <c r="C16" i="73"/>
  <c r="C17" i="73"/>
  <c r="C18" i="73"/>
  <c r="C19" i="73"/>
  <c r="C20" i="73"/>
  <c r="C21" i="73"/>
  <c r="C22" i="73"/>
  <c r="C23" i="73"/>
  <c r="C24" i="73"/>
  <c r="C25" i="73"/>
  <c r="C26" i="73"/>
  <c r="C27" i="73"/>
  <c r="C28" i="73"/>
  <c r="C29" i="73"/>
  <c r="C30" i="73"/>
  <c r="C31" i="73"/>
  <c r="C32" i="73"/>
  <c r="C33" i="73"/>
  <c r="C34" i="73"/>
  <c r="C10" i="72"/>
  <c r="C11" i="72"/>
  <c r="C12" i="72"/>
  <c r="C13" i="72"/>
  <c r="C14" i="72"/>
  <c r="C15" i="72"/>
  <c r="C16" i="72"/>
  <c r="C17" i="72"/>
  <c r="C18" i="72"/>
  <c r="C19" i="72"/>
  <c r="C20" i="72"/>
  <c r="C21" i="72"/>
  <c r="C22" i="72"/>
  <c r="C23" i="72"/>
  <c r="C24" i="72"/>
  <c r="C25" i="72"/>
  <c r="C26" i="72"/>
  <c r="C27" i="72"/>
  <c r="C28" i="72"/>
  <c r="C29" i="72"/>
  <c r="C30" i="72"/>
  <c r="C31" i="72"/>
  <c r="C32" i="72"/>
  <c r="C33" i="72"/>
  <c r="C34" i="72"/>
  <c r="C10" i="71"/>
  <c r="C11" i="71"/>
  <c r="C12" i="71"/>
  <c r="C13" i="71"/>
  <c r="C14" i="71"/>
  <c r="C15" i="71"/>
  <c r="C16" i="71"/>
  <c r="C17" i="71"/>
  <c r="C18" i="71"/>
  <c r="C19" i="71"/>
  <c r="C20" i="71"/>
  <c r="C21" i="71"/>
  <c r="C22" i="71"/>
  <c r="C23" i="71"/>
  <c r="C24" i="71"/>
  <c r="C25" i="71"/>
  <c r="C26" i="71"/>
  <c r="C27" i="71"/>
  <c r="C28" i="71"/>
  <c r="C29" i="71"/>
  <c r="C30" i="71"/>
  <c r="C31" i="71"/>
  <c r="C32" i="71"/>
  <c r="C33" i="71"/>
  <c r="C34" i="71"/>
  <c r="C10" i="70"/>
  <c r="C11" i="70"/>
  <c r="C12" i="70"/>
  <c r="C13" i="70"/>
  <c r="C14" i="70"/>
  <c r="C15" i="70"/>
  <c r="C16" i="70"/>
  <c r="C17" i="70"/>
  <c r="C18" i="70"/>
  <c r="C19" i="70"/>
  <c r="C20" i="70"/>
  <c r="C21" i="70"/>
  <c r="C22" i="70"/>
  <c r="C23" i="70"/>
  <c r="C24" i="70"/>
  <c r="C25" i="70"/>
  <c r="J25" i="14" s="1"/>
  <c r="C26" i="70"/>
  <c r="C27" i="70"/>
  <c r="J27" i="14" s="1"/>
  <c r="S27" i="14" s="1"/>
  <c r="T27" i="14" s="1"/>
  <c r="C28" i="70"/>
  <c r="C29" i="70"/>
  <c r="J29" i="14" s="1"/>
  <c r="C30" i="70"/>
  <c r="C31" i="70"/>
  <c r="J31" i="14" s="1"/>
  <c r="S31" i="14" s="1"/>
  <c r="T31" i="14" s="1"/>
  <c r="C32" i="70"/>
  <c r="C33" i="70"/>
  <c r="C34" i="70"/>
  <c r="C10" i="69"/>
  <c r="C11" i="69"/>
  <c r="C12" i="69"/>
  <c r="C13" i="69"/>
  <c r="C14" i="69"/>
  <c r="C15" i="69"/>
  <c r="C16" i="69"/>
  <c r="C17" i="69"/>
  <c r="C18" i="69"/>
  <c r="C19" i="69"/>
  <c r="C20" i="69"/>
  <c r="C21" i="69"/>
  <c r="C22" i="69"/>
  <c r="C23" i="69"/>
  <c r="C24" i="69"/>
  <c r="C25" i="69"/>
  <c r="C26" i="69"/>
  <c r="C27" i="69"/>
  <c r="C28" i="69"/>
  <c r="C29" i="69"/>
  <c r="C30" i="69"/>
  <c r="C31" i="69"/>
  <c r="C32" i="69"/>
  <c r="C33" i="69"/>
  <c r="C34" i="69"/>
  <c r="C10" i="68"/>
  <c r="C11" i="68"/>
  <c r="C12" i="68"/>
  <c r="C13" i="68"/>
  <c r="C14" i="68"/>
  <c r="C15" i="68"/>
  <c r="C16" i="68"/>
  <c r="C17" i="68"/>
  <c r="C18" i="68"/>
  <c r="C19" i="68"/>
  <c r="C20" i="68"/>
  <c r="C21" i="68"/>
  <c r="C22" i="68"/>
  <c r="C23" i="68"/>
  <c r="C24" i="68"/>
  <c r="C25" i="68"/>
  <c r="C26" i="68"/>
  <c r="C27" i="68"/>
  <c r="C28" i="68"/>
  <c r="C29" i="68"/>
  <c r="C30" i="68"/>
  <c r="C31" i="68"/>
  <c r="C32" i="68"/>
  <c r="C33" i="68"/>
  <c r="C34" i="68"/>
  <c r="C10" i="67"/>
  <c r="C11" i="67"/>
  <c r="C12" i="67"/>
  <c r="C13" i="67"/>
  <c r="C14" i="67"/>
  <c r="C15" i="67"/>
  <c r="C16" i="67"/>
  <c r="C17" i="67"/>
  <c r="C18" i="67"/>
  <c r="C19" i="67"/>
  <c r="C20" i="67"/>
  <c r="C21" i="67"/>
  <c r="C22" i="67"/>
  <c r="C23" i="67"/>
  <c r="C24" i="67"/>
  <c r="C25" i="67"/>
  <c r="C26" i="67"/>
  <c r="C27" i="67"/>
  <c r="C28" i="67"/>
  <c r="C29" i="67"/>
  <c r="C30" i="67"/>
  <c r="C31" i="67"/>
  <c r="C32" i="67"/>
  <c r="C33" i="67"/>
  <c r="C34" i="67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A32" i="77"/>
  <c r="B32" i="77"/>
  <c r="D32" i="77"/>
  <c r="E32" i="77"/>
  <c r="F32" i="77"/>
  <c r="G32" i="77"/>
  <c r="H32" i="77"/>
  <c r="A32" i="76"/>
  <c r="B32" i="76"/>
  <c r="D32" i="76"/>
  <c r="E32" i="76"/>
  <c r="F32" i="76"/>
  <c r="G32" i="76"/>
  <c r="H32" i="76"/>
  <c r="A32" i="75"/>
  <c r="B32" i="75"/>
  <c r="D32" i="75"/>
  <c r="E32" i="75"/>
  <c r="F32" i="75"/>
  <c r="G32" i="75"/>
  <c r="H32" i="75"/>
  <c r="A32" i="74"/>
  <c r="B32" i="74"/>
  <c r="D32" i="74"/>
  <c r="E32" i="74"/>
  <c r="F32" i="74"/>
  <c r="G32" i="74"/>
  <c r="H32" i="74"/>
  <c r="A32" i="73"/>
  <c r="B32" i="73"/>
  <c r="D32" i="73"/>
  <c r="E32" i="73"/>
  <c r="F32" i="73"/>
  <c r="G32" i="73"/>
  <c r="H32" i="73"/>
  <c r="A32" i="72"/>
  <c r="B32" i="72"/>
  <c r="D32" i="72"/>
  <c r="E32" i="72"/>
  <c r="F32" i="72"/>
  <c r="G32" i="72"/>
  <c r="H32" i="72"/>
  <c r="A32" i="71"/>
  <c r="B32" i="71"/>
  <c r="D32" i="71"/>
  <c r="E32" i="71"/>
  <c r="F32" i="71"/>
  <c r="G32" i="71"/>
  <c r="H32" i="71"/>
  <c r="A32" i="70"/>
  <c r="B32" i="70"/>
  <c r="D32" i="70"/>
  <c r="E32" i="70"/>
  <c r="I32" i="70" s="1"/>
  <c r="AE32" i="14" s="1"/>
  <c r="F32" i="70"/>
  <c r="G32" i="70"/>
  <c r="H32" i="70"/>
  <c r="A32" i="69"/>
  <c r="B32" i="69"/>
  <c r="D32" i="69"/>
  <c r="E32" i="69"/>
  <c r="F32" i="69"/>
  <c r="G32" i="69"/>
  <c r="H32" i="69"/>
  <c r="A32" i="68"/>
  <c r="B32" i="68"/>
  <c r="D32" i="68"/>
  <c r="E32" i="68"/>
  <c r="F32" i="68"/>
  <c r="G32" i="68"/>
  <c r="H32" i="68"/>
  <c r="A32" i="67"/>
  <c r="B32" i="67"/>
  <c r="D32" i="67"/>
  <c r="E32" i="67"/>
  <c r="F32" i="67"/>
  <c r="G32" i="67"/>
  <c r="H32" i="67"/>
  <c r="A32" i="18"/>
  <c r="B32" i="18"/>
  <c r="D32" i="18"/>
  <c r="E32" i="18"/>
  <c r="F32" i="18"/>
  <c r="G32" i="18"/>
  <c r="H32" i="18"/>
  <c r="A25" i="77"/>
  <c r="B25" i="77"/>
  <c r="D25" i="77"/>
  <c r="E25" i="77"/>
  <c r="F25" i="77"/>
  <c r="G25" i="77"/>
  <c r="H25" i="77"/>
  <c r="A25" i="76"/>
  <c r="B25" i="76"/>
  <c r="D25" i="76"/>
  <c r="E25" i="76"/>
  <c r="F25" i="76"/>
  <c r="G25" i="76"/>
  <c r="H25" i="76"/>
  <c r="A25" i="75"/>
  <c r="B25" i="75"/>
  <c r="D25" i="75"/>
  <c r="E25" i="75"/>
  <c r="F25" i="75"/>
  <c r="G25" i="75"/>
  <c r="H25" i="75"/>
  <c r="A25" i="74"/>
  <c r="B25" i="74"/>
  <c r="D25" i="74"/>
  <c r="E25" i="74"/>
  <c r="F25" i="74"/>
  <c r="G25" i="74"/>
  <c r="H25" i="74"/>
  <c r="A25" i="73"/>
  <c r="B25" i="73"/>
  <c r="D25" i="73"/>
  <c r="E25" i="73"/>
  <c r="F25" i="73"/>
  <c r="G25" i="73"/>
  <c r="H25" i="73"/>
  <c r="A25" i="72"/>
  <c r="B25" i="72"/>
  <c r="D25" i="72"/>
  <c r="E25" i="72"/>
  <c r="F25" i="72"/>
  <c r="G25" i="72"/>
  <c r="H25" i="72"/>
  <c r="A25" i="71"/>
  <c r="B25" i="71"/>
  <c r="D25" i="71"/>
  <c r="E25" i="71"/>
  <c r="F25" i="71"/>
  <c r="G25" i="71"/>
  <c r="H25" i="71"/>
  <c r="A25" i="70"/>
  <c r="B25" i="70"/>
  <c r="D25" i="70"/>
  <c r="E25" i="70"/>
  <c r="V25" i="14" s="1"/>
  <c r="W25" i="14" s="1"/>
  <c r="F25" i="70"/>
  <c r="G25" i="70"/>
  <c r="H25" i="70"/>
  <c r="A25" i="69"/>
  <c r="B25" i="69"/>
  <c r="D25" i="69"/>
  <c r="E25" i="69"/>
  <c r="F25" i="69"/>
  <c r="G25" i="69"/>
  <c r="H25" i="69"/>
  <c r="A25" i="68"/>
  <c r="B25" i="68"/>
  <c r="D25" i="68"/>
  <c r="E25" i="68"/>
  <c r="F25" i="68"/>
  <c r="G25" i="68"/>
  <c r="H25" i="68"/>
  <c r="A25" i="67"/>
  <c r="B25" i="67"/>
  <c r="D25" i="67"/>
  <c r="E25" i="67"/>
  <c r="F25" i="67"/>
  <c r="G25" i="67"/>
  <c r="H25" i="67"/>
  <c r="A25" i="18"/>
  <c r="B25" i="18"/>
  <c r="D25" i="18"/>
  <c r="E25" i="18"/>
  <c r="F25" i="18"/>
  <c r="G25" i="18"/>
  <c r="H25" i="18"/>
  <c r="A29" i="77"/>
  <c r="B29" i="77"/>
  <c r="D29" i="77"/>
  <c r="E29" i="77"/>
  <c r="F29" i="77"/>
  <c r="G29" i="77"/>
  <c r="H29" i="77"/>
  <c r="A29" i="76"/>
  <c r="B29" i="76"/>
  <c r="D29" i="76"/>
  <c r="E29" i="76"/>
  <c r="F29" i="76"/>
  <c r="G29" i="76"/>
  <c r="H29" i="76"/>
  <c r="A29" i="75"/>
  <c r="B29" i="75"/>
  <c r="D29" i="75"/>
  <c r="E29" i="75"/>
  <c r="F29" i="75"/>
  <c r="G29" i="75"/>
  <c r="H29" i="75"/>
  <c r="A29" i="74"/>
  <c r="B29" i="74"/>
  <c r="D29" i="74"/>
  <c r="E29" i="74"/>
  <c r="F29" i="74"/>
  <c r="G29" i="74"/>
  <c r="H29" i="74"/>
  <c r="A29" i="73"/>
  <c r="B29" i="73"/>
  <c r="D29" i="73"/>
  <c r="E29" i="73"/>
  <c r="F29" i="73"/>
  <c r="G29" i="73"/>
  <c r="H29" i="73"/>
  <c r="A29" i="72"/>
  <c r="B29" i="72"/>
  <c r="D29" i="72"/>
  <c r="E29" i="72"/>
  <c r="F29" i="72"/>
  <c r="G29" i="72"/>
  <c r="H29" i="72"/>
  <c r="A29" i="71"/>
  <c r="B29" i="71"/>
  <c r="D29" i="71"/>
  <c r="E29" i="71"/>
  <c r="F29" i="71"/>
  <c r="G29" i="71"/>
  <c r="H29" i="71"/>
  <c r="A29" i="70"/>
  <c r="B29" i="70"/>
  <c r="D29" i="70"/>
  <c r="E29" i="70"/>
  <c r="F29" i="70"/>
  <c r="G29" i="70"/>
  <c r="AB29" i="14" s="1"/>
  <c r="AC29" i="14" s="1"/>
  <c r="H29" i="70"/>
  <c r="A29" i="69"/>
  <c r="B29" i="69"/>
  <c r="D29" i="69"/>
  <c r="E29" i="69"/>
  <c r="F29" i="69"/>
  <c r="G29" i="69"/>
  <c r="H29" i="69"/>
  <c r="A29" i="68"/>
  <c r="B29" i="68"/>
  <c r="D29" i="68"/>
  <c r="E29" i="68"/>
  <c r="F29" i="68"/>
  <c r="G29" i="68"/>
  <c r="H29" i="68"/>
  <c r="A29" i="67"/>
  <c r="B29" i="67"/>
  <c r="D29" i="67"/>
  <c r="E29" i="67"/>
  <c r="F29" i="67"/>
  <c r="G29" i="67"/>
  <c r="H29" i="67"/>
  <c r="A29" i="18"/>
  <c r="B29" i="18"/>
  <c r="D29" i="18"/>
  <c r="E29" i="18"/>
  <c r="F29" i="18"/>
  <c r="G29" i="18"/>
  <c r="H29" i="18"/>
  <c r="A31" i="77"/>
  <c r="B31" i="77"/>
  <c r="D31" i="77"/>
  <c r="E31" i="77"/>
  <c r="F31" i="77"/>
  <c r="G31" i="77"/>
  <c r="H31" i="77"/>
  <c r="A31" i="76"/>
  <c r="B31" i="76"/>
  <c r="D31" i="76"/>
  <c r="E31" i="76"/>
  <c r="F31" i="76"/>
  <c r="G31" i="76"/>
  <c r="H31" i="76"/>
  <c r="A31" i="75"/>
  <c r="B31" i="75"/>
  <c r="D31" i="75"/>
  <c r="E31" i="75"/>
  <c r="F31" i="75"/>
  <c r="G31" i="75"/>
  <c r="H31" i="75"/>
  <c r="A31" i="74"/>
  <c r="B31" i="74"/>
  <c r="D31" i="74"/>
  <c r="E31" i="74"/>
  <c r="F31" i="74"/>
  <c r="G31" i="74"/>
  <c r="H31" i="74"/>
  <c r="A31" i="73"/>
  <c r="B31" i="73"/>
  <c r="D31" i="73"/>
  <c r="E31" i="73"/>
  <c r="F31" i="73"/>
  <c r="G31" i="73"/>
  <c r="H31" i="73"/>
  <c r="A31" i="72"/>
  <c r="B31" i="72"/>
  <c r="D31" i="72"/>
  <c r="E31" i="72"/>
  <c r="F31" i="72"/>
  <c r="G31" i="72"/>
  <c r="H31" i="72"/>
  <c r="A31" i="71"/>
  <c r="B31" i="71"/>
  <c r="D31" i="71"/>
  <c r="E31" i="71"/>
  <c r="F31" i="71"/>
  <c r="G31" i="71"/>
  <c r="H31" i="71"/>
  <c r="A31" i="70"/>
  <c r="B31" i="70"/>
  <c r="D31" i="70"/>
  <c r="E31" i="70"/>
  <c r="V31" i="14" s="1"/>
  <c r="W31" i="14" s="1"/>
  <c r="F31" i="70"/>
  <c r="G31" i="70"/>
  <c r="H31" i="70"/>
  <c r="A31" i="69"/>
  <c r="B31" i="69"/>
  <c r="D31" i="69"/>
  <c r="E31" i="69"/>
  <c r="F31" i="69"/>
  <c r="G31" i="69"/>
  <c r="H31" i="69"/>
  <c r="A31" i="68"/>
  <c r="B31" i="68"/>
  <c r="D31" i="68"/>
  <c r="E31" i="68"/>
  <c r="F31" i="68"/>
  <c r="G31" i="68"/>
  <c r="H31" i="68"/>
  <c r="A31" i="67"/>
  <c r="B31" i="67"/>
  <c r="D31" i="67"/>
  <c r="E31" i="67"/>
  <c r="F31" i="67"/>
  <c r="G31" i="67"/>
  <c r="H31" i="67"/>
  <c r="A31" i="18"/>
  <c r="B31" i="18"/>
  <c r="D31" i="18"/>
  <c r="E31" i="18"/>
  <c r="F31" i="18"/>
  <c r="G31" i="18"/>
  <c r="H31" i="18"/>
  <c r="H34" i="72"/>
  <c r="G34" i="72"/>
  <c r="F34" i="72"/>
  <c r="E34" i="72"/>
  <c r="D34" i="72"/>
  <c r="H33" i="72"/>
  <c r="G33" i="72"/>
  <c r="F33" i="72"/>
  <c r="E33" i="72"/>
  <c r="D33" i="72"/>
  <c r="H30" i="72"/>
  <c r="G30" i="72"/>
  <c r="F30" i="72"/>
  <c r="E30" i="72"/>
  <c r="D30" i="72"/>
  <c r="H28" i="72"/>
  <c r="G28" i="72"/>
  <c r="F28" i="72"/>
  <c r="E28" i="72"/>
  <c r="D28" i="72"/>
  <c r="H27" i="72"/>
  <c r="G27" i="72"/>
  <c r="F27" i="72"/>
  <c r="E27" i="72"/>
  <c r="D27" i="72"/>
  <c r="H26" i="72"/>
  <c r="G26" i="72"/>
  <c r="F26" i="72"/>
  <c r="E26" i="72"/>
  <c r="D26" i="72"/>
  <c r="H24" i="72"/>
  <c r="G24" i="72"/>
  <c r="F24" i="72"/>
  <c r="E24" i="72"/>
  <c r="D24" i="72"/>
  <c r="H23" i="72"/>
  <c r="G23" i="72"/>
  <c r="F23" i="72"/>
  <c r="E23" i="72"/>
  <c r="D23" i="72"/>
  <c r="H22" i="72"/>
  <c r="G22" i="72"/>
  <c r="F22" i="72"/>
  <c r="E22" i="72"/>
  <c r="D22" i="72"/>
  <c r="H21" i="72"/>
  <c r="G21" i="72"/>
  <c r="F21" i="72"/>
  <c r="E21" i="72"/>
  <c r="D21" i="72"/>
  <c r="H20" i="72"/>
  <c r="G20" i="72"/>
  <c r="F20" i="72"/>
  <c r="E20" i="72"/>
  <c r="D20" i="72"/>
  <c r="H19" i="72"/>
  <c r="G19" i="72"/>
  <c r="F19" i="72"/>
  <c r="E19" i="72"/>
  <c r="D19" i="72"/>
  <c r="H18" i="72"/>
  <c r="G18" i="72"/>
  <c r="F18" i="72"/>
  <c r="E18" i="72"/>
  <c r="D18" i="72"/>
  <c r="H17" i="72"/>
  <c r="G17" i="72"/>
  <c r="F17" i="72"/>
  <c r="E17" i="72"/>
  <c r="D17" i="72"/>
  <c r="H16" i="72"/>
  <c r="G16" i="72"/>
  <c r="F16" i="72"/>
  <c r="E16" i="72"/>
  <c r="D16" i="72"/>
  <c r="H15" i="72"/>
  <c r="G15" i="72"/>
  <c r="F15" i="72"/>
  <c r="E15" i="72"/>
  <c r="D15" i="72"/>
  <c r="H14" i="72"/>
  <c r="G14" i="72"/>
  <c r="F14" i="72"/>
  <c r="E14" i="72"/>
  <c r="D14" i="72"/>
  <c r="H13" i="72"/>
  <c r="G13" i="72"/>
  <c r="F13" i="72"/>
  <c r="E13" i="72"/>
  <c r="D13" i="72"/>
  <c r="H12" i="72"/>
  <c r="G12" i="72"/>
  <c r="F12" i="72"/>
  <c r="E12" i="72"/>
  <c r="D12" i="72"/>
  <c r="H11" i="72"/>
  <c r="G11" i="72"/>
  <c r="F11" i="72"/>
  <c r="E11" i="72"/>
  <c r="D11" i="72"/>
  <c r="H10" i="72"/>
  <c r="G10" i="72"/>
  <c r="F10" i="72"/>
  <c r="E10" i="72"/>
  <c r="D10" i="72"/>
  <c r="H34" i="73"/>
  <c r="G34" i="73"/>
  <c r="F34" i="73"/>
  <c r="E34" i="73"/>
  <c r="D34" i="73"/>
  <c r="H33" i="73"/>
  <c r="G33" i="73"/>
  <c r="F33" i="73"/>
  <c r="E33" i="73"/>
  <c r="D33" i="73"/>
  <c r="H30" i="73"/>
  <c r="G30" i="73"/>
  <c r="F30" i="73"/>
  <c r="E30" i="73"/>
  <c r="D30" i="73"/>
  <c r="H28" i="73"/>
  <c r="G28" i="73"/>
  <c r="F28" i="73"/>
  <c r="E28" i="73"/>
  <c r="D28" i="73"/>
  <c r="H27" i="73"/>
  <c r="G27" i="73"/>
  <c r="F27" i="73"/>
  <c r="E27" i="73"/>
  <c r="D27" i="73"/>
  <c r="H26" i="73"/>
  <c r="G26" i="73"/>
  <c r="F26" i="73"/>
  <c r="E26" i="73"/>
  <c r="D26" i="73"/>
  <c r="H24" i="73"/>
  <c r="G24" i="73"/>
  <c r="F24" i="73"/>
  <c r="E24" i="73"/>
  <c r="D24" i="73"/>
  <c r="H23" i="73"/>
  <c r="G23" i="73"/>
  <c r="F23" i="73"/>
  <c r="E23" i="73"/>
  <c r="D23" i="73"/>
  <c r="H22" i="73"/>
  <c r="G22" i="73"/>
  <c r="F22" i="73"/>
  <c r="E22" i="73"/>
  <c r="D22" i="73"/>
  <c r="H21" i="73"/>
  <c r="G21" i="73"/>
  <c r="F21" i="73"/>
  <c r="E21" i="73"/>
  <c r="D21" i="73"/>
  <c r="H20" i="73"/>
  <c r="G20" i="73"/>
  <c r="F20" i="73"/>
  <c r="E20" i="73"/>
  <c r="D20" i="73"/>
  <c r="H19" i="73"/>
  <c r="G19" i="73"/>
  <c r="F19" i="73"/>
  <c r="E19" i="73"/>
  <c r="D19" i="73"/>
  <c r="H18" i="73"/>
  <c r="G18" i="73"/>
  <c r="F18" i="73"/>
  <c r="E18" i="73"/>
  <c r="D18" i="73"/>
  <c r="H17" i="73"/>
  <c r="G17" i="73"/>
  <c r="F17" i="73"/>
  <c r="E17" i="73"/>
  <c r="D17" i="73"/>
  <c r="H16" i="73"/>
  <c r="G16" i="73"/>
  <c r="F16" i="73"/>
  <c r="E16" i="73"/>
  <c r="D16" i="73"/>
  <c r="H15" i="73"/>
  <c r="G15" i="73"/>
  <c r="F15" i="73"/>
  <c r="E15" i="73"/>
  <c r="D15" i="73"/>
  <c r="H14" i="73"/>
  <c r="G14" i="73"/>
  <c r="F14" i="73"/>
  <c r="E14" i="73"/>
  <c r="D14" i="73"/>
  <c r="H13" i="73"/>
  <c r="G13" i="73"/>
  <c r="F13" i="73"/>
  <c r="E13" i="73"/>
  <c r="D13" i="73"/>
  <c r="H12" i="73"/>
  <c r="G12" i="73"/>
  <c r="F12" i="73"/>
  <c r="E12" i="73"/>
  <c r="D12" i="73"/>
  <c r="H11" i="73"/>
  <c r="G11" i="73"/>
  <c r="F11" i="73"/>
  <c r="E11" i="73"/>
  <c r="D11" i="73"/>
  <c r="H10" i="73"/>
  <c r="G10" i="73"/>
  <c r="F10" i="73"/>
  <c r="E10" i="73"/>
  <c r="D10" i="73"/>
  <c r="H34" i="74"/>
  <c r="G34" i="74"/>
  <c r="F34" i="74"/>
  <c r="E34" i="74"/>
  <c r="D34" i="74"/>
  <c r="H33" i="74"/>
  <c r="G33" i="74"/>
  <c r="F33" i="74"/>
  <c r="E33" i="74"/>
  <c r="D33" i="74"/>
  <c r="H30" i="74"/>
  <c r="G30" i="74"/>
  <c r="F30" i="74"/>
  <c r="E30" i="74"/>
  <c r="D30" i="74"/>
  <c r="H28" i="74"/>
  <c r="G28" i="74"/>
  <c r="F28" i="74"/>
  <c r="E28" i="74"/>
  <c r="D28" i="74"/>
  <c r="H27" i="74"/>
  <c r="G27" i="74"/>
  <c r="F27" i="74"/>
  <c r="E27" i="74"/>
  <c r="D27" i="74"/>
  <c r="H26" i="74"/>
  <c r="G26" i="74"/>
  <c r="F26" i="74"/>
  <c r="E26" i="74"/>
  <c r="D26" i="74"/>
  <c r="H24" i="74"/>
  <c r="G24" i="74"/>
  <c r="F24" i="74"/>
  <c r="E24" i="74"/>
  <c r="D24" i="74"/>
  <c r="H23" i="74"/>
  <c r="G23" i="74"/>
  <c r="F23" i="74"/>
  <c r="E23" i="74"/>
  <c r="D23" i="74"/>
  <c r="H22" i="74"/>
  <c r="G22" i="74"/>
  <c r="F22" i="74"/>
  <c r="E22" i="74"/>
  <c r="D22" i="74"/>
  <c r="H21" i="74"/>
  <c r="G21" i="74"/>
  <c r="F21" i="74"/>
  <c r="E21" i="74"/>
  <c r="D21" i="74"/>
  <c r="H20" i="74"/>
  <c r="G20" i="74"/>
  <c r="F20" i="74"/>
  <c r="E20" i="74"/>
  <c r="D20" i="74"/>
  <c r="H19" i="74"/>
  <c r="G19" i="74"/>
  <c r="F19" i="74"/>
  <c r="E19" i="74"/>
  <c r="D19" i="74"/>
  <c r="H18" i="74"/>
  <c r="G18" i="74"/>
  <c r="F18" i="74"/>
  <c r="E18" i="74"/>
  <c r="D18" i="74"/>
  <c r="H17" i="74"/>
  <c r="G17" i="74"/>
  <c r="F17" i="74"/>
  <c r="E17" i="74"/>
  <c r="D17" i="74"/>
  <c r="H16" i="74"/>
  <c r="G16" i="74"/>
  <c r="F16" i="74"/>
  <c r="E16" i="74"/>
  <c r="D16" i="74"/>
  <c r="H15" i="74"/>
  <c r="G15" i="74"/>
  <c r="F15" i="74"/>
  <c r="E15" i="74"/>
  <c r="D15" i="74"/>
  <c r="H14" i="74"/>
  <c r="G14" i="74"/>
  <c r="F14" i="74"/>
  <c r="E14" i="74"/>
  <c r="D14" i="74"/>
  <c r="H13" i="74"/>
  <c r="G13" i="74"/>
  <c r="F13" i="74"/>
  <c r="E13" i="74"/>
  <c r="D13" i="74"/>
  <c r="H12" i="74"/>
  <c r="G12" i="74"/>
  <c r="F12" i="74"/>
  <c r="E12" i="74"/>
  <c r="D12" i="74"/>
  <c r="H11" i="74"/>
  <c r="G11" i="74"/>
  <c r="F11" i="74"/>
  <c r="E11" i="74"/>
  <c r="D11" i="74"/>
  <c r="H10" i="74"/>
  <c r="G10" i="74"/>
  <c r="F10" i="74"/>
  <c r="E10" i="74"/>
  <c r="D10" i="74"/>
  <c r="H34" i="75"/>
  <c r="G34" i="75"/>
  <c r="F34" i="75"/>
  <c r="E34" i="75"/>
  <c r="D34" i="75"/>
  <c r="H33" i="75"/>
  <c r="G33" i="75"/>
  <c r="F33" i="75"/>
  <c r="E33" i="75"/>
  <c r="D33" i="75"/>
  <c r="H30" i="75"/>
  <c r="G30" i="75"/>
  <c r="F30" i="75"/>
  <c r="E30" i="75"/>
  <c r="D30" i="75"/>
  <c r="H28" i="75"/>
  <c r="G28" i="75"/>
  <c r="F28" i="75"/>
  <c r="E28" i="75"/>
  <c r="D28" i="75"/>
  <c r="H27" i="75"/>
  <c r="G27" i="75"/>
  <c r="F27" i="75"/>
  <c r="E27" i="75"/>
  <c r="D27" i="75"/>
  <c r="H26" i="75"/>
  <c r="G26" i="75"/>
  <c r="F26" i="75"/>
  <c r="E26" i="75"/>
  <c r="D26" i="75"/>
  <c r="H24" i="75"/>
  <c r="G24" i="75"/>
  <c r="F24" i="75"/>
  <c r="E24" i="75"/>
  <c r="D24" i="75"/>
  <c r="H23" i="75"/>
  <c r="G23" i="75"/>
  <c r="F23" i="75"/>
  <c r="E23" i="75"/>
  <c r="D23" i="75"/>
  <c r="H22" i="75"/>
  <c r="G22" i="75"/>
  <c r="F22" i="75"/>
  <c r="E22" i="75"/>
  <c r="D22" i="75"/>
  <c r="H21" i="75"/>
  <c r="G21" i="75"/>
  <c r="F21" i="75"/>
  <c r="E21" i="75"/>
  <c r="D21" i="75"/>
  <c r="H20" i="75"/>
  <c r="G20" i="75"/>
  <c r="F20" i="75"/>
  <c r="E20" i="75"/>
  <c r="D20" i="75"/>
  <c r="H19" i="75"/>
  <c r="G19" i="75"/>
  <c r="F19" i="75"/>
  <c r="E19" i="75"/>
  <c r="D19" i="75"/>
  <c r="H18" i="75"/>
  <c r="G18" i="75"/>
  <c r="F18" i="75"/>
  <c r="E18" i="75"/>
  <c r="D18" i="75"/>
  <c r="H17" i="75"/>
  <c r="G17" i="75"/>
  <c r="F17" i="75"/>
  <c r="E17" i="75"/>
  <c r="D17" i="75"/>
  <c r="H16" i="75"/>
  <c r="G16" i="75"/>
  <c r="F16" i="75"/>
  <c r="E16" i="75"/>
  <c r="D16" i="75"/>
  <c r="H15" i="75"/>
  <c r="G15" i="75"/>
  <c r="F15" i="75"/>
  <c r="E15" i="75"/>
  <c r="D15" i="75"/>
  <c r="H14" i="75"/>
  <c r="G14" i="75"/>
  <c r="F14" i="75"/>
  <c r="E14" i="75"/>
  <c r="D14" i="75"/>
  <c r="H13" i="75"/>
  <c r="G13" i="75"/>
  <c r="F13" i="75"/>
  <c r="E13" i="75"/>
  <c r="D13" i="75"/>
  <c r="H12" i="75"/>
  <c r="G12" i="75"/>
  <c r="F12" i="75"/>
  <c r="E12" i="75"/>
  <c r="D12" i="75"/>
  <c r="H11" i="75"/>
  <c r="G11" i="75"/>
  <c r="F11" i="75"/>
  <c r="E11" i="75"/>
  <c r="D11" i="75"/>
  <c r="H10" i="75"/>
  <c r="G10" i="75"/>
  <c r="F10" i="75"/>
  <c r="E10" i="75"/>
  <c r="D10" i="75"/>
  <c r="H34" i="76"/>
  <c r="G34" i="76"/>
  <c r="F34" i="76"/>
  <c r="E34" i="76"/>
  <c r="D34" i="76"/>
  <c r="H33" i="76"/>
  <c r="G33" i="76"/>
  <c r="F33" i="76"/>
  <c r="E33" i="76"/>
  <c r="D33" i="76"/>
  <c r="H30" i="76"/>
  <c r="G30" i="76"/>
  <c r="F30" i="76"/>
  <c r="E30" i="76"/>
  <c r="D30" i="76"/>
  <c r="H28" i="76"/>
  <c r="G28" i="76"/>
  <c r="F28" i="76"/>
  <c r="E28" i="76"/>
  <c r="D28" i="76"/>
  <c r="H27" i="76"/>
  <c r="G27" i="76"/>
  <c r="F27" i="76"/>
  <c r="E27" i="76"/>
  <c r="D27" i="76"/>
  <c r="H26" i="76"/>
  <c r="G26" i="76"/>
  <c r="F26" i="76"/>
  <c r="E26" i="76"/>
  <c r="D26" i="76"/>
  <c r="H24" i="76"/>
  <c r="G24" i="76"/>
  <c r="F24" i="76"/>
  <c r="E24" i="76"/>
  <c r="D24" i="76"/>
  <c r="H23" i="76"/>
  <c r="G23" i="76"/>
  <c r="F23" i="76"/>
  <c r="E23" i="76"/>
  <c r="D23" i="76"/>
  <c r="H22" i="76"/>
  <c r="G22" i="76"/>
  <c r="F22" i="76"/>
  <c r="E22" i="76"/>
  <c r="D22" i="76"/>
  <c r="H21" i="76"/>
  <c r="G21" i="76"/>
  <c r="F21" i="76"/>
  <c r="E21" i="76"/>
  <c r="D21" i="76"/>
  <c r="H20" i="76"/>
  <c r="G20" i="76"/>
  <c r="F20" i="76"/>
  <c r="E20" i="76"/>
  <c r="D20" i="76"/>
  <c r="H19" i="76"/>
  <c r="G19" i="76"/>
  <c r="F19" i="76"/>
  <c r="E19" i="76"/>
  <c r="D19" i="76"/>
  <c r="H18" i="76"/>
  <c r="G18" i="76"/>
  <c r="F18" i="76"/>
  <c r="E18" i="76"/>
  <c r="D18" i="76"/>
  <c r="H17" i="76"/>
  <c r="G17" i="76"/>
  <c r="F17" i="76"/>
  <c r="E17" i="76"/>
  <c r="D17" i="76"/>
  <c r="H16" i="76"/>
  <c r="G16" i="76"/>
  <c r="F16" i="76"/>
  <c r="E16" i="76"/>
  <c r="D16" i="76"/>
  <c r="H15" i="76"/>
  <c r="G15" i="76"/>
  <c r="F15" i="76"/>
  <c r="E15" i="76"/>
  <c r="D15" i="76"/>
  <c r="H14" i="76"/>
  <c r="G14" i="76"/>
  <c r="F14" i="76"/>
  <c r="E14" i="76"/>
  <c r="D14" i="76"/>
  <c r="H13" i="76"/>
  <c r="G13" i="76"/>
  <c r="F13" i="76"/>
  <c r="E13" i="76"/>
  <c r="D13" i="76"/>
  <c r="H12" i="76"/>
  <c r="G12" i="76"/>
  <c r="F12" i="76"/>
  <c r="E12" i="76"/>
  <c r="D12" i="76"/>
  <c r="H11" i="76"/>
  <c r="G11" i="76"/>
  <c r="F11" i="76"/>
  <c r="E11" i="76"/>
  <c r="D11" i="76"/>
  <c r="H10" i="76"/>
  <c r="G10" i="76"/>
  <c r="F10" i="76"/>
  <c r="E10" i="76"/>
  <c r="D10" i="76"/>
  <c r="H34" i="77"/>
  <c r="G34" i="77"/>
  <c r="F34" i="77"/>
  <c r="E34" i="77"/>
  <c r="D34" i="77"/>
  <c r="H33" i="77"/>
  <c r="G33" i="77"/>
  <c r="F33" i="77"/>
  <c r="E33" i="77"/>
  <c r="D33" i="77"/>
  <c r="H30" i="77"/>
  <c r="G30" i="77"/>
  <c r="F30" i="77"/>
  <c r="E30" i="77"/>
  <c r="D30" i="77"/>
  <c r="H28" i="77"/>
  <c r="G28" i="77"/>
  <c r="F28" i="77"/>
  <c r="E28" i="77"/>
  <c r="D28" i="77"/>
  <c r="H27" i="77"/>
  <c r="G27" i="77"/>
  <c r="F27" i="77"/>
  <c r="E27" i="77"/>
  <c r="D27" i="77"/>
  <c r="H26" i="77"/>
  <c r="G26" i="77"/>
  <c r="F26" i="77"/>
  <c r="E26" i="77"/>
  <c r="D26" i="77"/>
  <c r="H24" i="77"/>
  <c r="G24" i="77"/>
  <c r="F24" i="77"/>
  <c r="E24" i="77"/>
  <c r="D24" i="77"/>
  <c r="H23" i="77"/>
  <c r="G23" i="77"/>
  <c r="F23" i="77"/>
  <c r="E23" i="77"/>
  <c r="D23" i="77"/>
  <c r="H22" i="77"/>
  <c r="G22" i="77"/>
  <c r="F22" i="77"/>
  <c r="E22" i="77"/>
  <c r="D22" i="77"/>
  <c r="H21" i="77"/>
  <c r="G21" i="77"/>
  <c r="F21" i="77"/>
  <c r="E21" i="77"/>
  <c r="D21" i="77"/>
  <c r="H20" i="77"/>
  <c r="G20" i="77"/>
  <c r="F20" i="77"/>
  <c r="E20" i="77"/>
  <c r="D20" i="77"/>
  <c r="H19" i="77"/>
  <c r="G19" i="77"/>
  <c r="F19" i="77"/>
  <c r="E19" i="77"/>
  <c r="D19" i="77"/>
  <c r="H18" i="77"/>
  <c r="G18" i="77"/>
  <c r="F18" i="77"/>
  <c r="E18" i="77"/>
  <c r="D18" i="77"/>
  <c r="H17" i="77"/>
  <c r="G17" i="77"/>
  <c r="F17" i="77"/>
  <c r="E17" i="77"/>
  <c r="D17" i="77"/>
  <c r="H16" i="77"/>
  <c r="G16" i="77"/>
  <c r="F16" i="77"/>
  <c r="E16" i="77"/>
  <c r="D16" i="77"/>
  <c r="H15" i="77"/>
  <c r="G15" i="77"/>
  <c r="F15" i="77"/>
  <c r="E15" i="77"/>
  <c r="D15" i="77"/>
  <c r="H14" i="77"/>
  <c r="G14" i="77"/>
  <c r="F14" i="77"/>
  <c r="E14" i="77"/>
  <c r="D14" i="77"/>
  <c r="H13" i="77"/>
  <c r="G13" i="77"/>
  <c r="F13" i="77"/>
  <c r="E13" i="77"/>
  <c r="D13" i="77"/>
  <c r="H12" i="77"/>
  <c r="G12" i="77"/>
  <c r="F12" i="77"/>
  <c r="E12" i="77"/>
  <c r="D12" i="77"/>
  <c r="H11" i="77"/>
  <c r="G11" i="77"/>
  <c r="F11" i="77"/>
  <c r="E11" i="77"/>
  <c r="D11" i="77"/>
  <c r="H10" i="77"/>
  <c r="G10" i="77"/>
  <c r="F10" i="77"/>
  <c r="E10" i="77"/>
  <c r="D10" i="77"/>
  <c r="H34" i="71"/>
  <c r="G34" i="71"/>
  <c r="F34" i="71"/>
  <c r="E34" i="71"/>
  <c r="D34" i="71"/>
  <c r="H33" i="71"/>
  <c r="G33" i="71"/>
  <c r="F33" i="71"/>
  <c r="E33" i="71"/>
  <c r="D33" i="71"/>
  <c r="H30" i="71"/>
  <c r="G30" i="71"/>
  <c r="F30" i="71"/>
  <c r="E30" i="71"/>
  <c r="D30" i="71"/>
  <c r="H28" i="71"/>
  <c r="G28" i="71"/>
  <c r="F28" i="71"/>
  <c r="E28" i="71"/>
  <c r="D28" i="71"/>
  <c r="H27" i="71"/>
  <c r="G27" i="71"/>
  <c r="F27" i="71"/>
  <c r="E27" i="71"/>
  <c r="D27" i="71"/>
  <c r="H26" i="71"/>
  <c r="G26" i="71"/>
  <c r="F26" i="71"/>
  <c r="E26" i="71"/>
  <c r="D26" i="71"/>
  <c r="H24" i="71"/>
  <c r="G24" i="71"/>
  <c r="F24" i="71"/>
  <c r="E24" i="71"/>
  <c r="D24" i="71"/>
  <c r="H23" i="71"/>
  <c r="G23" i="71"/>
  <c r="F23" i="71"/>
  <c r="E23" i="71"/>
  <c r="D23" i="71"/>
  <c r="H22" i="71"/>
  <c r="G22" i="71"/>
  <c r="F22" i="71"/>
  <c r="E22" i="71"/>
  <c r="D22" i="71"/>
  <c r="H21" i="71"/>
  <c r="G21" i="71"/>
  <c r="F21" i="71"/>
  <c r="E21" i="71"/>
  <c r="D21" i="71"/>
  <c r="H20" i="71"/>
  <c r="G20" i="71"/>
  <c r="F20" i="71"/>
  <c r="E20" i="71"/>
  <c r="D20" i="71"/>
  <c r="H19" i="71"/>
  <c r="G19" i="71"/>
  <c r="F19" i="71"/>
  <c r="E19" i="71"/>
  <c r="D19" i="71"/>
  <c r="H18" i="71"/>
  <c r="G18" i="71"/>
  <c r="F18" i="71"/>
  <c r="E18" i="71"/>
  <c r="D18" i="71"/>
  <c r="H17" i="71"/>
  <c r="G17" i="71"/>
  <c r="F17" i="71"/>
  <c r="E17" i="71"/>
  <c r="D17" i="71"/>
  <c r="H16" i="71"/>
  <c r="G16" i="71"/>
  <c r="F16" i="71"/>
  <c r="E16" i="71"/>
  <c r="D16" i="71"/>
  <c r="H15" i="71"/>
  <c r="G15" i="71"/>
  <c r="F15" i="71"/>
  <c r="E15" i="71"/>
  <c r="D15" i="71"/>
  <c r="H14" i="71"/>
  <c r="G14" i="71"/>
  <c r="F14" i="71"/>
  <c r="E14" i="71"/>
  <c r="D14" i="71"/>
  <c r="H13" i="71"/>
  <c r="G13" i="71"/>
  <c r="F13" i="71"/>
  <c r="E13" i="71"/>
  <c r="D13" i="71"/>
  <c r="H12" i="71"/>
  <c r="G12" i="71"/>
  <c r="F12" i="71"/>
  <c r="E12" i="71"/>
  <c r="D12" i="71"/>
  <c r="H11" i="71"/>
  <c r="G11" i="71"/>
  <c r="F11" i="71"/>
  <c r="E11" i="71"/>
  <c r="D11" i="71"/>
  <c r="H10" i="71"/>
  <c r="G10" i="71"/>
  <c r="F10" i="71"/>
  <c r="E10" i="71"/>
  <c r="D10" i="71"/>
  <c r="H34" i="70"/>
  <c r="G34" i="70"/>
  <c r="F34" i="70"/>
  <c r="E34" i="70"/>
  <c r="I34" i="70" s="1"/>
  <c r="AE34" i="14" s="1"/>
  <c r="D34" i="70"/>
  <c r="H33" i="70"/>
  <c r="AD33" i="14" s="1"/>
  <c r="G33" i="70"/>
  <c r="F33" i="70"/>
  <c r="Z33" i="14" s="1"/>
  <c r="E33" i="70"/>
  <c r="D33" i="70"/>
  <c r="H30" i="70"/>
  <c r="G30" i="70"/>
  <c r="AB30" i="14" s="1"/>
  <c r="AC30" i="14" s="1"/>
  <c r="F30" i="70"/>
  <c r="E30" i="70"/>
  <c r="V30" i="14" s="1"/>
  <c r="W30" i="14" s="1"/>
  <c r="D30" i="70"/>
  <c r="H28" i="70"/>
  <c r="AD28" i="14" s="1"/>
  <c r="G28" i="70"/>
  <c r="F28" i="70"/>
  <c r="Z28" i="14" s="1"/>
  <c r="E28" i="70"/>
  <c r="D28" i="70"/>
  <c r="I28" i="70" s="1"/>
  <c r="AE28" i="14" s="1"/>
  <c r="H27" i="70"/>
  <c r="G27" i="70"/>
  <c r="AB27" i="14" s="1"/>
  <c r="AC27" i="14" s="1"/>
  <c r="F27" i="70"/>
  <c r="E27" i="70"/>
  <c r="V27" i="14" s="1"/>
  <c r="W27" i="14" s="1"/>
  <c r="D27" i="70"/>
  <c r="H26" i="70"/>
  <c r="AD26" i="14" s="1"/>
  <c r="G26" i="70"/>
  <c r="F26" i="70"/>
  <c r="Z26" i="14" s="1"/>
  <c r="E26" i="70"/>
  <c r="D26" i="70"/>
  <c r="J26" i="14" s="1"/>
  <c r="H24" i="70"/>
  <c r="G24" i="70"/>
  <c r="AB24" i="14" s="1"/>
  <c r="AC24" i="14" s="1"/>
  <c r="F24" i="70"/>
  <c r="E24" i="70"/>
  <c r="I24" i="70" s="1"/>
  <c r="AE24" i="14" s="1"/>
  <c r="D24" i="70"/>
  <c r="H23" i="70"/>
  <c r="AD23" i="14" s="1"/>
  <c r="G23" i="70"/>
  <c r="F23" i="70"/>
  <c r="Z23" i="14" s="1"/>
  <c r="E23" i="70"/>
  <c r="D23" i="70"/>
  <c r="H22" i="70"/>
  <c r="G22" i="70"/>
  <c r="AB22" i="14" s="1"/>
  <c r="AC22" i="14" s="1"/>
  <c r="F22" i="70"/>
  <c r="E22" i="70"/>
  <c r="V22" i="14" s="1"/>
  <c r="W22" i="14" s="1"/>
  <c r="D22" i="70"/>
  <c r="H21" i="70"/>
  <c r="AD21" i="14" s="1"/>
  <c r="G21" i="70"/>
  <c r="F21" i="70"/>
  <c r="Z21" i="14" s="1"/>
  <c r="E21" i="70"/>
  <c r="D21" i="70"/>
  <c r="H20" i="70"/>
  <c r="G20" i="70"/>
  <c r="AB20" i="14" s="1"/>
  <c r="F20" i="70"/>
  <c r="E20" i="70"/>
  <c r="V20" i="14" s="1"/>
  <c r="W20" i="14" s="1"/>
  <c r="D20" i="70"/>
  <c r="H19" i="70"/>
  <c r="AD19" i="14" s="1"/>
  <c r="G19" i="70"/>
  <c r="F19" i="70"/>
  <c r="Z19" i="14" s="1"/>
  <c r="E19" i="70"/>
  <c r="D19" i="70"/>
  <c r="H18" i="70"/>
  <c r="G18" i="70"/>
  <c r="AB18" i="14" s="1"/>
  <c r="AC18" i="14" s="1"/>
  <c r="F18" i="70"/>
  <c r="E18" i="70"/>
  <c r="V18" i="14" s="1"/>
  <c r="W18" i="14" s="1"/>
  <c r="D18" i="70"/>
  <c r="H17" i="70"/>
  <c r="AD17" i="14" s="1"/>
  <c r="G17" i="70"/>
  <c r="F17" i="70"/>
  <c r="Z17" i="14" s="1"/>
  <c r="E17" i="70"/>
  <c r="D17" i="70"/>
  <c r="H16" i="70"/>
  <c r="G16" i="70"/>
  <c r="F16" i="70"/>
  <c r="E16" i="70"/>
  <c r="V16" i="14" s="1"/>
  <c r="D16" i="70"/>
  <c r="H15" i="70"/>
  <c r="AD15" i="14" s="1"/>
  <c r="G15" i="70"/>
  <c r="F15" i="70"/>
  <c r="Z15" i="14" s="1"/>
  <c r="E15" i="70"/>
  <c r="D15" i="70"/>
  <c r="H14" i="70"/>
  <c r="G14" i="70"/>
  <c r="AB14" i="14" s="1"/>
  <c r="AC14" i="14" s="1"/>
  <c r="F14" i="70"/>
  <c r="E14" i="70"/>
  <c r="V14" i="14" s="1"/>
  <c r="W14" i="14" s="1"/>
  <c r="D14" i="70"/>
  <c r="H13" i="70"/>
  <c r="G13" i="70"/>
  <c r="F13" i="70"/>
  <c r="Z13" i="14" s="1"/>
  <c r="E13" i="70"/>
  <c r="D13" i="70"/>
  <c r="H12" i="70"/>
  <c r="G12" i="70"/>
  <c r="AB12" i="14" s="1"/>
  <c r="AC12" i="14" s="1"/>
  <c r="F12" i="70"/>
  <c r="E12" i="70"/>
  <c r="V12" i="14" s="1"/>
  <c r="W12" i="14" s="1"/>
  <c r="D12" i="70"/>
  <c r="H11" i="70"/>
  <c r="AD11" i="14" s="1"/>
  <c r="G11" i="70"/>
  <c r="F11" i="70"/>
  <c r="Z11" i="14" s="1"/>
  <c r="E11" i="70"/>
  <c r="D11" i="70"/>
  <c r="H10" i="70"/>
  <c r="G10" i="70"/>
  <c r="AB10" i="14" s="1"/>
  <c r="AC10" i="14" s="1"/>
  <c r="F10" i="70"/>
  <c r="E10" i="70"/>
  <c r="I10" i="70" s="1"/>
  <c r="AE10" i="14" s="1"/>
  <c r="D10" i="70"/>
  <c r="H34" i="69"/>
  <c r="G34" i="69"/>
  <c r="F34" i="69"/>
  <c r="E34" i="69"/>
  <c r="D34" i="69"/>
  <c r="H33" i="69"/>
  <c r="G33" i="69"/>
  <c r="F33" i="69"/>
  <c r="E33" i="69"/>
  <c r="D33" i="69"/>
  <c r="H30" i="69"/>
  <c r="G30" i="69"/>
  <c r="F30" i="69"/>
  <c r="E30" i="69"/>
  <c r="D30" i="69"/>
  <c r="H28" i="69"/>
  <c r="G28" i="69"/>
  <c r="F28" i="69"/>
  <c r="E28" i="69"/>
  <c r="D28" i="69"/>
  <c r="H27" i="69"/>
  <c r="G27" i="69"/>
  <c r="F27" i="69"/>
  <c r="E27" i="69"/>
  <c r="D27" i="69"/>
  <c r="H26" i="69"/>
  <c r="G26" i="69"/>
  <c r="F26" i="69"/>
  <c r="E26" i="69"/>
  <c r="D26" i="69"/>
  <c r="H24" i="69"/>
  <c r="G24" i="69"/>
  <c r="F24" i="69"/>
  <c r="E24" i="69"/>
  <c r="D24" i="69"/>
  <c r="H23" i="69"/>
  <c r="G23" i="69"/>
  <c r="F23" i="69"/>
  <c r="E23" i="69"/>
  <c r="D23" i="69"/>
  <c r="H22" i="69"/>
  <c r="G22" i="69"/>
  <c r="F22" i="69"/>
  <c r="E22" i="69"/>
  <c r="D22" i="69"/>
  <c r="H21" i="69"/>
  <c r="G21" i="69"/>
  <c r="F21" i="69"/>
  <c r="E21" i="69"/>
  <c r="D21" i="69"/>
  <c r="H20" i="69"/>
  <c r="G20" i="69"/>
  <c r="F20" i="69"/>
  <c r="E20" i="69"/>
  <c r="D20" i="69"/>
  <c r="H19" i="69"/>
  <c r="G19" i="69"/>
  <c r="F19" i="69"/>
  <c r="E19" i="69"/>
  <c r="D19" i="69"/>
  <c r="H18" i="69"/>
  <c r="G18" i="69"/>
  <c r="F18" i="69"/>
  <c r="E18" i="69"/>
  <c r="D18" i="69"/>
  <c r="H17" i="69"/>
  <c r="G17" i="69"/>
  <c r="F17" i="69"/>
  <c r="E17" i="69"/>
  <c r="D17" i="69"/>
  <c r="H16" i="69"/>
  <c r="G16" i="69"/>
  <c r="F16" i="69"/>
  <c r="E16" i="69"/>
  <c r="D16" i="69"/>
  <c r="H15" i="69"/>
  <c r="G15" i="69"/>
  <c r="F15" i="69"/>
  <c r="E15" i="69"/>
  <c r="D15" i="69"/>
  <c r="H14" i="69"/>
  <c r="G14" i="69"/>
  <c r="F14" i="69"/>
  <c r="E14" i="69"/>
  <c r="D14" i="69"/>
  <c r="H13" i="69"/>
  <c r="G13" i="69"/>
  <c r="F13" i="69"/>
  <c r="E13" i="69"/>
  <c r="D13" i="69"/>
  <c r="H12" i="69"/>
  <c r="G12" i="69"/>
  <c r="F12" i="69"/>
  <c r="E12" i="69"/>
  <c r="D12" i="69"/>
  <c r="H11" i="69"/>
  <c r="G11" i="69"/>
  <c r="F11" i="69"/>
  <c r="E11" i="69"/>
  <c r="D11" i="69"/>
  <c r="H10" i="69"/>
  <c r="G10" i="69"/>
  <c r="F10" i="69"/>
  <c r="E10" i="69"/>
  <c r="D10" i="69"/>
  <c r="H34" i="68"/>
  <c r="G34" i="68"/>
  <c r="F34" i="68"/>
  <c r="E34" i="68"/>
  <c r="D34" i="68"/>
  <c r="H33" i="68"/>
  <c r="G33" i="68"/>
  <c r="F33" i="68"/>
  <c r="E33" i="68"/>
  <c r="D33" i="68"/>
  <c r="H30" i="68"/>
  <c r="G30" i="68"/>
  <c r="F30" i="68"/>
  <c r="E30" i="68"/>
  <c r="D30" i="68"/>
  <c r="H28" i="68"/>
  <c r="G28" i="68"/>
  <c r="F28" i="68"/>
  <c r="E28" i="68"/>
  <c r="D28" i="68"/>
  <c r="H27" i="68"/>
  <c r="G27" i="68"/>
  <c r="F27" i="68"/>
  <c r="E27" i="68"/>
  <c r="D27" i="68"/>
  <c r="H26" i="68"/>
  <c r="G26" i="68"/>
  <c r="F26" i="68"/>
  <c r="E26" i="68"/>
  <c r="D26" i="68"/>
  <c r="H24" i="68"/>
  <c r="G24" i="68"/>
  <c r="F24" i="68"/>
  <c r="E24" i="68"/>
  <c r="D24" i="68"/>
  <c r="H23" i="68"/>
  <c r="G23" i="68"/>
  <c r="F23" i="68"/>
  <c r="E23" i="68"/>
  <c r="D23" i="68"/>
  <c r="H22" i="68"/>
  <c r="G22" i="68"/>
  <c r="F22" i="68"/>
  <c r="E22" i="68"/>
  <c r="D22" i="68"/>
  <c r="H21" i="68"/>
  <c r="G21" i="68"/>
  <c r="F21" i="68"/>
  <c r="E21" i="68"/>
  <c r="D21" i="68"/>
  <c r="H20" i="68"/>
  <c r="G20" i="68"/>
  <c r="F20" i="68"/>
  <c r="E20" i="68"/>
  <c r="D20" i="68"/>
  <c r="H19" i="68"/>
  <c r="G19" i="68"/>
  <c r="F19" i="68"/>
  <c r="E19" i="68"/>
  <c r="D19" i="68"/>
  <c r="H18" i="68"/>
  <c r="G18" i="68"/>
  <c r="F18" i="68"/>
  <c r="E18" i="68"/>
  <c r="D18" i="68"/>
  <c r="H17" i="68"/>
  <c r="G17" i="68"/>
  <c r="F17" i="68"/>
  <c r="E17" i="68"/>
  <c r="D17" i="68"/>
  <c r="H16" i="68"/>
  <c r="G16" i="68"/>
  <c r="F16" i="68"/>
  <c r="E16" i="68"/>
  <c r="D16" i="68"/>
  <c r="H15" i="68"/>
  <c r="G15" i="68"/>
  <c r="F15" i="68"/>
  <c r="E15" i="68"/>
  <c r="D15" i="68"/>
  <c r="H14" i="68"/>
  <c r="G14" i="68"/>
  <c r="F14" i="68"/>
  <c r="E14" i="68"/>
  <c r="D14" i="68"/>
  <c r="H13" i="68"/>
  <c r="G13" i="68"/>
  <c r="F13" i="68"/>
  <c r="E13" i="68"/>
  <c r="D13" i="68"/>
  <c r="H12" i="68"/>
  <c r="G12" i="68"/>
  <c r="F12" i="68"/>
  <c r="E12" i="68"/>
  <c r="D12" i="68"/>
  <c r="H11" i="68"/>
  <c r="G11" i="68"/>
  <c r="F11" i="68"/>
  <c r="E11" i="68"/>
  <c r="D11" i="68"/>
  <c r="H10" i="68"/>
  <c r="G10" i="68"/>
  <c r="F10" i="68"/>
  <c r="E10" i="68"/>
  <c r="D10" i="68"/>
  <c r="H34" i="67"/>
  <c r="G34" i="67"/>
  <c r="F34" i="67"/>
  <c r="E34" i="67"/>
  <c r="D34" i="67"/>
  <c r="H33" i="67"/>
  <c r="G33" i="67"/>
  <c r="F33" i="67"/>
  <c r="E33" i="67"/>
  <c r="D33" i="67"/>
  <c r="H30" i="67"/>
  <c r="G30" i="67"/>
  <c r="F30" i="67"/>
  <c r="E30" i="67"/>
  <c r="D30" i="67"/>
  <c r="H28" i="67"/>
  <c r="G28" i="67"/>
  <c r="F28" i="67"/>
  <c r="E28" i="67"/>
  <c r="D28" i="67"/>
  <c r="H27" i="67"/>
  <c r="G27" i="67"/>
  <c r="F27" i="67"/>
  <c r="E27" i="67"/>
  <c r="D27" i="67"/>
  <c r="H26" i="67"/>
  <c r="G26" i="67"/>
  <c r="F26" i="67"/>
  <c r="E26" i="67"/>
  <c r="D26" i="67"/>
  <c r="H24" i="67"/>
  <c r="G24" i="67"/>
  <c r="F24" i="67"/>
  <c r="E24" i="67"/>
  <c r="D24" i="67"/>
  <c r="H23" i="67"/>
  <c r="G23" i="67"/>
  <c r="F23" i="67"/>
  <c r="E23" i="67"/>
  <c r="D23" i="67"/>
  <c r="H22" i="67"/>
  <c r="G22" i="67"/>
  <c r="F22" i="67"/>
  <c r="E22" i="67"/>
  <c r="D22" i="67"/>
  <c r="H21" i="67"/>
  <c r="G21" i="67"/>
  <c r="F21" i="67"/>
  <c r="E21" i="67"/>
  <c r="D21" i="67"/>
  <c r="H20" i="67"/>
  <c r="G20" i="67"/>
  <c r="F20" i="67"/>
  <c r="E20" i="67"/>
  <c r="D20" i="67"/>
  <c r="H19" i="67"/>
  <c r="G19" i="67"/>
  <c r="F19" i="67"/>
  <c r="E19" i="67"/>
  <c r="D19" i="67"/>
  <c r="H18" i="67"/>
  <c r="G18" i="67"/>
  <c r="F18" i="67"/>
  <c r="E18" i="67"/>
  <c r="D18" i="67"/>
  <c r="H17" i="67"/>
  <c r="G17" i="67"/>
  <c r="F17" i="67"/>
  <c r="E17" i="67"/>
  <c r="D17" i="67"/>
  <c r="H16" i="67"/>
  <c r="G16" i="67"/>
  <c r="F16" i="67"/>
  <c r="E16" i="67"/>
  <c r="D16" i="67"/>
  <c r="H15" i="67"/>
  <c r="G15" i="67"/>
  <c r="F15" i="67"/>
  <c r="E15" i="67"/>
  <c r="D15" i="67"/>
  <c r="H14" i="67"/>
  <c r="G14" i="67"/>
  <c r="F14" i="67"/>
  <c r="E14" i="67"/>
  <c r="D14" i="67"/>
  <c r="H13" i="67"/>
  <c r="G13" i="67"/>
  <c r="F13" i="67"/>
  <c r="E13" i="67"/>
  <c r="D13" i="67"/>
  <c r="H12" i="67"/>
  <c r="G12" i="67"/>
  <c r="F12" i="67"/>
  <c r="E12" i="67"/>
  <c r="D12" i="67"/>
  <c r="H11" i="67"/>
  <c r="G11" i="67"/>
  <c r="F11" i="67"/>
  <c r="E11" i="67"/>
  <c r="D11" i="67"/>
  <c r="H10" i="67"/>
  <c r="G10" i="67"/>
  <c r="F10" i="67"/>
  <c r="E10" i="67"/>
  <c r="D10" i="67"/>
  <c r="D11" i="18"/>
  <c r="E11" i="18"/>
  <c r="F11" i="18"/>
  <c r="G11" i="18"/>
  <c r="H11" i="18"/>
  <c r="D12" i="18"/>
  <c r="E12" i="18"/>
  <c r="F12" i="18"/>
  <c r="G12" i="18"/>
  <c r="H12" i="18"/>
  <c r="D13" i="18"/>
  <c r="E13" i="18"/>
  <c r="F13" i="18"/>
  <c r="G13" i="18"/>
  <c r="H13" i="18"/>
  <c r="D14" i="18"/>
  <c r="E14" i="18"/>
  <c r="F14" i="18"/>
  <c r="G14" i="18"/>
  <c r="H14" i="18"/>
  <c r="D15" i="18"/>
  <c r="E15" i="18"/>
  <c r="F15" i="18"/>
  <c r="G15" i="18"/>
  <c r="H15" i="18"/>
  <c r="D16" i="18"/>
  <c r="E16" i="18"/>
  <c r="F16" i="18"/>
  <c r="G16" i="18"/>
  <c r="H16" i="18"/>
  <c r="D17" i="18"/>
  <c r="E17" i="18"/>
  <c r="F17" i="18"/>
  <c r="G17" i="18"/>
  <c r="H17" i="18"/>
  <c r="D18" i="18"/>
  <c r="E18" i="18"/>
  <c r="F18" i="18"/>
  <c r="G18" i="18"/>
  <c r="H18" i="18"/>
  <c r="D19" i="18"/>
  <c r="E19" i="18"/>
  <c r="F19" i="18"/>
  <c r="G19" i="18"/>
  <c r="H19" i="18"/>
  <c r="D20" i="18"/>
  <c r="E20" i="18"/>
  <c r="F20" i="18"/>
  <c r="G20" i="18"/>
  <c r="H20" i="18"/>
  <c r="D21" i="18"/>
  <c r="E21" i="18"/>
  <c r="F21" i="18"/>
  <c r="G21" i="18"/>
  <c r="H21" i="18"/>
  <c r="D22" i="18"/>
  <c r="E22" i="18"/>
  <c r="F22" i="18"/>
  <c r="G22" i="18"/>
  <c r="H22" i="18"/>
  <c r="D23" i="18"/>
  <c r="E23" i="18"/>
  <c r="F23" i="18"/>
  <c r="G23" i="18"/>
  <c r="H23" i="18"/>
  <c r="D24" i="18"/>
  <c r="E24" i="18"/>
  <c r="F24" i="18"/>
  <c r="G24" i="18"/>
  <c r="H24" i="18"/>
  <c r="D26" i="18"/>
  <c r="E26" i="18"/>
  <c r="F26" i="18"/>
  <c r="G26" i="18"/>
  <c r="H26" i="18"/>
  <c r="D27" i="18"/>
  <c r="E27" i="18"/>
  <c r="F27" i="18"/>
  <c r="G27" i="18"/>
  <c r="H27" i="18"/>
  <c r="D28" i="18"/>
  <c r="E28" i="18"/>
  <c r="F28" i="18"/>
  <c r="G28" i="18"/>
  <c r="H28" i="18"/>
  <c r="D30" i="18"/>
  <c r="E30" i="18"/>
  <c r="F30" i="18"/>
  <c r="G30" i="18"/>
  <c r="H30" i="18"/>
  <c r="D33" i="18"/>
  <c r="E33" i="18"/>
  <c r="F33" i="18"/>
  <c r="G33" i="18"/>
  <c r="H33" i="18"/>
  <c r="D34" i="18"/>
  <c r="E34" i="18"/>
  <c r="F34" i="18"/>
  <c r="G34" i="18"/>
  <c r="H34" i="18"/>
  <c r="H10" i="18"/>
  <c r="E10" i="18"/>
  <c r="D10" i="18"/>
  <c r="A26" i="77"/>
  <c r="B26" i="77"/>
  <c r="A26" i="76"/>
  <c r="B26" i="76"/>
  <c r="A26" i="75"/>
  <c r="B26" i="75"/>
  <c r="A26" i="74"/>
  <c r="B26" i="74"/>
  <c r="A26" i="73"/>
  <c r="B26" i="73"/>
  <c r="A26" i="72"/>
  <c r="B26" i="72"/>
  <c r="A26" i="71"/>
  <c r="B26" i="71"/>
  <c r="A26" i="70"/>
  <c r="B26" i="70"/>
  <c r="A26" i="69"/>
  <c r="B26" i="69"/>
  <c r="A26" i="68"/>
  <c r="B26" i="68"/>
  <c r="A26" i="67"/>
  <c r="B26" i="67"/>
  <c r="A26" i="18"/>
  <c r="B26" i="18"/>
  <c r="A28" i="77"/>
  <c r="B28" i="77"/>
  <c r="A28" i="76"/>
  <c r="B28" i="76"/>
  <c r="A28" i="75"/>
  <c r="B28" i="75"/>
  <c r="A28" i="74"/>
  <c r="B28" i="74"/>
  <c r="A28" i="73"/>
  <c r="B28" i="73"/>
  <c r="A28" i="72"/>
  <c r="B28" i="72"/>
  <c r="A28" i="71"/>
  <c r="B28" i="71"/>
  <c r="A28" i="70"/>
  <c r="B28" i="70"/>
  <c r="A28" i="69"/>
  <c r="B28" i="69"/>
  <c r="A28" i="68"/>
  <c r="B28" i="68"/>
  <c r="A28" i="67"/>
  <c r="B28" i="67"/>
  <c r="A28" i="18"/>
  <c r="B28" i="18"/>
  <c r="A33" i="77"/>
  <c r="B33" i="77"/>
  <c r="A33" i="76"/>
  <c r="B33" i="76"/>
  <c r="A33" i="75"/>
  <c r="B33" i="75"/>
  <c r="A33" i="74"/>
  <c r="B33" i="74"/>
  <c r="A33" i="73"/>
  <c r="B33" i="73"/>
  <c r="A33" i="72"/>
  <c r="B33" i="72"/>
  <c r="A33" i="71"/>
  <c r="B33" i="71"/>
  <c r="A33" i="70"/>
  <c r="B33" i="70"/>
  <c r="A33" i="69"/>
  <c r="B33" i="69"/>
  <c r="A33" i="68"/>
  <c r="B33" i="68"/>
  <c r="A33" i="67"/>
  <c r="B33" i="67"/>
  <c r="A33" i="18"/>
  <c r="B33" i="18"/>
  <c r="A5" i="14"/>
  <c r="C36" i="18"/>
  <c r="A20" i="77"/>
  <c r="B20" i="77"/>
  <c r="A20" i="76"/>
  <c r="B20" i="76"/>
  <c r="A20" i="75"/>
  <c r="B20" i="75"/>
  <c r="A20" i="74"/>
  <c r="B20" i="74"/>
  <c r="A20" i="73"/>
  <c r="B20" i="73"/>
  <c r="A20" i="72"/>
  <c r="B20" i="72"/>
  <c r="A20" i="71"/>
  <c r="B20" i="71"/>
  <c r="A20" i="70"/>
  <c r="B20" i="70"/>
  <c r="A20" i="69"/>
  <c r="B20" i="69"/>
  <c r="A20" i="68"/>
  <c r="B20" i="68"/>
  <c r="A20" i="67"/>
  <c r="B20" i="67"/>
  <c r="A20" i="18"/>
  <c r="B20" i="18"/>
  <c r="A17" i="77"/>
  <c r="B17" i="77"/>
  <c r="A17" i="76"/>
  <c r="B17" i="76"/>
  <c r="A17" i="75"/>
  <c r="B17" i="75"/>
  <c r="A17" i="74"/>
  <c r="B17" i="74"/>
  <c r="A17" i="73"/>
  <c r="B17" i="73"/>
  <c r="A17" i="72"/>
  <c r="B17" i="72"/>
  <c r="A17" i="71"/>
  <c r="B17" i="71"/>
  <c r="A17" i="70"/>
  <c r="B17" i="70"/>
  <c r="A17" i="69"/>
  <c r="B17" i="69"/>
  <c r="A17" i="68"/>
  <c r="B17" i="68"/>
  <c r="A17" i="67"/>
  <c r="B17" i="67"/>
  <c r="A17" i="18"/>
  <c r="B17" i="18"/>
  <c r="AN35" i="77"/>
  <c r="AN36" i="77"/>
  <c r="AM35" i="77"/>
  <c r="AM36" i="77"/>
  <c r="AL35" i="77"/>
  <c r="AL36" i="77"/>
  <c r="AK35" i="77"/>
  <c r="AK36" i="77"/>
  <c r="AJ35" i="77"/>
  <c r="AJ36" i="77"/>
  <c r="AI35" i="77"/>
  <c r="AI36" i="77"/>
  <c r="AH35" i="77"/>
  <c r="AH36" i="77"/>
  <c r="AG35" i="77"/>
  <c r="AG36" i="77"/>
  <c r="AF35" i="77"/>
  <c r="AF36" i="77"/>
  <c r="AE35" i="77"/>
  <c r="AE36" i="77"/>
  <c r="AD35" i="77"/>
  <c r="AD36" i="77"/>
  <c r="AC35" i="77"/>
  <c r="AC36" i="77"/>
  <c r="AB35" i="77"/>
  <c r="AB36" i="77"/>
  <c r="AA35" i="77"/>
  <c r="AA36" i="77"/>
  <c r="Z35" i="77"/>
  <c r="Z36" i="77"/>
  <c r="Y35" i="77"/>
  <c r="Y36" i="77"/>
  <c r="X35" i="77"/>
  <c r="X36" i="77"/>
  <c r="W35" i="77"/>
  <c r="W36" i="77"/>
  <c r="V35" i="77"/>
  <c r="V36" i="77"/>
  <c r="U35" i="77"/>
  <c r="U36" i="77"/>
  <c r="T35" i="77"/>
  <c r="T36" i="77"/>
  <c r="S35" i="77"/>
  <c r="S36" i="77"/>
  <c r="R35" i="77"/>
  <c r="R36" i="77"/>
  <c r="Q35" i="77"/>
  <c r="Q36" i="77"/>
  <c r="P35" i="77"/>
  <c r="P36" i="77"/>
  <c r="O35" i="77"/>
  <c r="O36" i="77"/>
  <c r="N35" i="77"/>
  <c r="N36" i="77"/>
  <c r="M35" i="77"/>
  <c r="M36" i="77"/>
  <c r="L35" i="77"/>
  <c r="L36" i="77"/>
  <c r="K35" i="77"/>
  <c r="K36" i="77"/>
  <c r="J35" i="77"/>
  <c r="J36" i="77"/>
  <c r="B34" i="77"/>
  <c r="A34" i="77"/>
  <c r="B30" i="77"/>
  <c r="A30" i="77"/>
  <c r="B27" i="77"/>
  <c r="A27" i="77"/>
  <c r="B24" i="77"/>
  <c r="A24" i="77"/>
  <c r="B23" i="77"/>
  <c r="A23" i="77"/>
  <c r="B22" i="77"/>
  <c r="A22" i="77"/>
  <c r="B21" i="77"/>
  <c r="A21" i="77"/>
  <c r="B19" i="77"/>
  <c r="A19" i="77"/>
  <c r="B18" i="77"/>
  <c r="A18" i="77"/>
  <c r="B16" i="77"/>
  <c r="A16" i="77"/>
  <c r="B15" i="77"/>
  <c r="A15" i="77"/>
  <c r="B14" i="77"/>
  <c r="A14" i="77"/>
  <c r="B13" i="77"/>
  <c r="A13" i="77"/>
  <c r="B12" i="77"/>
  <c r="B11" i="77"/>
  <c r="B10" i="77"/>
  <c r="C5" i="77"/>
  <c r="G2" i="77"/>
  <c r="C1" i="77"/>
  <c r="AN35" i="76"/>
  <c r="AN36" i="76"/>
  <c r="AM35" i="76"/>
  <c r="AM36" i="76"/>
  <c r="AL35" i="76"/>
  <c r="AL36" i="76"/>
  <c r="AK35" i="76"/>
  <c r="AK36" i="76"/>
  <c r="AJ35" i="76"/>
  <c r="AJ36" i="76"/>
  <c r="AI35" i="76"/>
  <c r="AI36" i="76"/>
  <c r="AH35" i="76"/>
  <c r="AH36" i="76"/>
  <c r="AG35" i="76"/>
  <c r="AG36" i="76"/>
  <c r="AF35" i="76"/>
  <c r="AF36" i="76"/>
  <c r="AE35" i="76"/>
  <c r="AE36" i="76"/>
  <c r="AD35" i="76"/>
  <c r="AD36" i="76"/>
  <c r="AC35" i="76"/>
  <c r="AC36" i="76"/>
  <c r="AB35" i="76"/>
  <c r="AB36" i="76"/>
  <c r="AA35" i="76"/>
  <c r="AA36" i="76"/>
  <c r="Z35" i="76"/>
  <c r="Z36" i="76"/>
  <c r="Y35" i="76"/>
  <c r="Y36" i="76"/>
  <c r="X35" i="76"/>
  <c r="X36" i="76"/>
  <c r="W35" i="76"/>
  <c r="W36" i="76"/>
  <c r="V35" i="76"/>
  <c r="V36" i="76"/>
  <c r="U35" i="76"/>
  <c r="U36" i="76"/>
  <c r="T35" i="76"/>
  <c r="T36" i="76"/>
  <c r="S35" i="76"/>
  <c r="S36" i="76"/>
  <c r="R35" i="76"/>
  <c r="R36" i="76"/>
  <c r="Q35" i="76"/>
  <c r="Q36" i="76"/>
  <c r="P35" i="76"/>
  <c r="P36" i="76"/>
  <c r="O35" i="76"/>
  <c r="O36" i="76"/>
  <c r="N35" i="76"/>
  <c r="N36" i="76"/>
  <c r="M35" i="76"/>
  <c r="M36" i="76"/>
  <c r="L35" i="76"/>
  <c r="L36" i="76"/>
  <c r="K35" i="76"/>
  <c r="K36" i="76"/>
  <c r="J35" i="76"/>
  <c r="J36" i="76"/>
  <c r="B34" i="76"/>
  <c r="A34" i="76"/>
  <c r="B30" i="76"/>
  <c r="A30" i="76"/>
  <c r="B27" i="76"/>
  <c r="A27" i="76"/>
  <c r="B24" i="76"/>
  <c r="A24" i="76"/>
  <c r="B23" i="76"/>
  <c r="A23" i="76"/>
  <c r="B22" i="76"/>
  <c r="A22" i="76"/>
  <c r="B21" i="76"/>
  <c r="A21" i="76"/>
  <c r="B19" i="76"/>
  <c r="A19" i="76"/>
  <c r="B18" i="76"/>
  <c r="A18" i="76"/>
  <c r="B16" i="76"/>
  <c r="A16" i="76"/>
  <c r="B15" i="76"/>
  <c r="A15" i="76"/>
  <c r="B14" i="76"/>
  <c r="A14" i="76"/>
  <c r="B13" i="76"/>
  <c r="A13" i="76"/>
  <c r="B12" i="76"/>
  <c r="B11" i="76"/>
  <c r="B10" i="76"/>
  <c r="C5" i="76"/>
  <c r="G2" i="76"/>
  <c r="C1" i="76"/>
  <c r="AN35" i="75"/>
  <c r="AN36" i="75"/>
  <c r="AM35" i="75"/>
  <c r="AM36" i="75"/>
  <c r="AL35" i="75"/>
  <c r="AL36" i="75"/>
  <c r="AK35" i="75"/>
  <c r="AK36" i="75"/>
  <c r="AJ35" i="75"/>
  <c r="AJ36" i="75"/>
  <c r="AI35" i="75"/>
  <c r="AI36" i="75"/>
  <c r="AH35" i="75"/>
  <c r="AH36" i="75"/>
  <c r="AG35" i="75"/>
  <c r="AG36" i="75"/>
  <c r="AF35" i="75"/>
  <c r="AF36" i="75"/>
  <c r="AE35" i="75"/>
  <c r="AE36" i="75"/>
  <c r="AD35" i="75"/>
  <c r="AD36" i="75"/>
  <c r="AC35" i="75"/>
  <c r="AC36" i="75"/>
  <c r="AB35" i="75"/>
  <c r="AB36" i="75"/>
  <c r="AA35" i="75"/>
  <c r="AA36" i="75"/>
  <c r="Z35" i="75"/>
  <c r="Z36" i="75"/>
  <c r="Y35" i="75"/>
  <c r="Y36" i="75"/>
  <c r="X35" i="75"/>
  <c r="X36" i="75"/>
  <c r="W35" i="75"/>
  <c r="W36" i="75"/>
  <c r="V35" i="75"/>
  <c r="V36" i="75"/>
  <c r="U35" i="75"/>
  <c r="U36" i="75"/>
  <c r="T35" i="75"/>
  <c r="T36" i="75"/>
  <c r="S35" i="75"/>
  <c r="S36" i="75"/>
  <c r="R35" i="75"/>
  <c r="R36" i="75"/>
  <c r="Q35" i="75"/>
  <c r="Q36" i="75"/>
  <c r="P35" i="75"/>
  <c r="P36" i="75"/>
  <c r="O35" i="75"/>
  <c r="O36" i="75"/>
  <c r="N35" i="75"/>
  <c r="N36" i="75"/>
  <c r="M35" i="75"/>
  <c r="M36" i="75"/>
  <c r="L35" i="75"/>
  <c r="L36" i="75"/>
  <c r="K35" i="75"/>
  <c r="K36" i="75"/>
  <c r="J35" i="75"/>
  <c r="J36" i="75"/>
  <c r="B34" i="75"/>
  <c r="A34" i="75"/>
  <c r="B30" i="75"/>
  <c r="A30" i="75"/>
  <c r="B27" i="75"/>
  <c r="A27" i="75"/>
  <c r="B24" i="75"/>
  <c r="A24" i="75"/>
  <c r="B23" i="75"/>
  <c r="A23" i="75"/>
  <c r="B22" i="75"/>
  <c r="A22" i="75"/>
  <c r="B21" i="75"/>
  <c r="A21" i="75"/>
  <c r="B19" i="75"/>
  <c r="A19" i="75"/>
  <c r="B18" i="75"/>
  <c r="A18" i="75"/>
  <c r="B16" i="75"/>
  <c r="A16" i="75"/>
  <c r="B15" i="75"/>
  <c r="A15" i="75"/>
  <c r="B14" i="75"/>
  <c r="A14" i="75"/>
  <c r="B13" i="75"/>
  <c r="A13" i="75"/>
  <c r="B12" i="75"/>
  <c r="B11" i="75"/>
  <c r="B10" i="75"/>
  <c r="C5" i="75"/>
  <c r="G2" i="75"/>
  <c r="C1" i="75"/>
  <c r="AN35" i="74"/>
  <c r="AN36" i="74"/>
  <c r="AM35" i="74"/>
  <c r="AM36" i="74"/>
  <c r="AL35" i="74"/>
  <c r="AL36" i="74"/>
  <c r="AK35" i="74"/>
  <c r="AK36" i="74"/>
  <c r="AJ35" i="74"/>
  <c r="AJ36" i="74"/>
  <c r="AI35" i="74"/>
  <c r="AI36" i="74"/>
  <c r="AH35" i="74"/>
  <c r="AH36" i="74"/>
  <c r="AG35" i="74"/>
  <c r="AG36" i="74"/>
  <c r="AF35" i="74"/>
  <c r="AF36" i="74"/>
  <c r="AE35" i="74"/>
  <c r="AE36" i="74"/>
  <c r="AD35" i="74"/>
  <c r="AD36" i="74"/>
  <c r="AC35" i="74"/>
  <c r="AC36" i="74"/>
  <c r="AB35" i="74"/>
  <c r="AB36" i="74"/>
  <c r="AA35" i="74"/>
  <c r="AA36" i="74"/>
  <c r="Z35" i="74"/>
  <c r="Z36" i="74"/>
  <c r="Y35" i="74"/>
  <c r="Y36" i="74"/>
  <c r="X35" i="74"/>
  <c r="X36" i="74"/>
  <c r="W35" i="74"/>
  <c r="W36" i="74"/>
  <c r="V35" i="74"/>
  <c r="V36" i="74"/>
  <c r="U35" i="74"/>
  <c r="U36" i="74"/>
  <c r="T35" i="74"/>
  <c r="T36" i="74"/>
  <c r="S35" i="74"/>
  <c r="S36" i="74"/>
  <c r="R35" i="74"/>
  <c r="R36" i="74"/>
  <c r="Q35" i="74"/>
  <c r="Q36" i="74"/>
  <c r="P35" i="74"/>
  <c r="P36" i="74"/>
  <c r="O35" i="74"/>
  <c r="O36" i="74"/>
  <c r="N35" i="74"/>
  <c r="N36" i="74"/>
  <c r="M35" i="74"/>
  <c r="M36" i="74"/>
  <c r="L35" i="74"/>
  <c r="L36" i="74"/>
  <c r="K35" i="74"/>
  <c r="K36" i="74"/>
  <c r="J35" i="74"/>
  <c r="J36" i="74"/>
  <c r="B34" i="74"/>
  <c r="A34" i="74"/>
  <c r="B30" i="74"/>
  <c r="A30" i="74"/>
  <c r="B27" i="74"/>
  <c r="A27" i="74"/>
  <c r="B24" i="74"/>
  <c r="A24" i="74"/>
  <c r="B23" i="74"/>
  <c r="A23" i="74"/>
  <c r="B22" i="74"/>
  <c r="A22" i="74"/>
  <c r="B21" i="74"/>
  <c r="A21" i="74"/>
  <c r="B19" i="74"/>
  <c r="A19" i="74"/>
  <c r="B18" i="74"/>
  <c r="A18" i="74"/>
  <c r="B16" i="74"/>
  <c r="A16" i="74"/>
  <c r="B15" i="74"/>
  <c r="A15" i="74"/>
  <c r="B14" i="74"/>
  <c r="A14" i="74"/>
  <c r="B13" i="74"/>
  <c r="A13" i="74"/>
  <c r="B12" i="74"/>
  <c r="B11" i="74"/>
  <c r="B10" i="74"/>
  <c r="C5" i="74"/>
  <c r="G2" i="74"/>
  <c r="C1" i="74"/>
  <c r="AN35" i="73"/>
  <c r="AN36" i="73"/>
  <c r="AM35" i="73"/>
  <c r="AM36" i="73"/>
  <c r="AL35" i="73"/>
  <c r="AL36" i="73"/>
  <c r="AK35" i="73"/>
  <c r="AK36" i="73"/>
  <c r="AJ35" i="73"/>
  <c r="AJ36" i="73"/>
  <c r="AI35" i="73"/>
  <c r="AI36" i="73"/>
  <c r="AH35" i="73"/>
  <c r="AH36" i="73"/>
  <c r="AG35" i="73"/>
  <c r="AG36" i="73"/>
  <c r="AF35" i="73"/>
  <c r="AF36" i="73"/>
  <c r="AE35" i="73"/>
  <c r="AE36" i="73"/>
  <c r="AD35" i="73"/>
  <c r="AD36" i="73"/>
  <c r="AC35" i="73"/>
  <c r="AC36" i="73"/>
  <c r="AB35" i="73"/>
  <c r="AB36" i="73"/>
  <c r="AA35" i="73"/>
  <c r="AA36" i="73"/>
  <c r="Z35" i="73"/>
  <c r="Z36" i="73"/>
  <c r="Y35" i="73"/>
  <c r="Y36" i="73"/>
  <c r="X35" i="73"/>
  <c r="X36" i="73"/>
  <c r="W35" i="73"/>
  <c r="W36" i="73"/>
  <c r="V35" i="73"/>
  <c r="V36" i="73"/>
  <c r="U35" i="73"/>
  <c r="U36" i="73"/>
  <c r="T35" i="73"/>
  <c r="T36" i="73"/>
  <c r="S35" i="73"/>
  <c r="S36" i="73"/>
  <c r="R35" i="73"/>
  <c r="R36" i="73"/>
  <c r="Q35" i="73"/>
  <c r="Q36" i="73"/>
  <c r="P35" i="73"/>
  <c r="P36" i="73"/>
  <c r="O35" i="73"/>
  <c r="O36" i="73"/>
  <c r="N35" i="73"/>
  <c r="N36" i="73"/>
  <c r="M35" i="73"/>
  <c r="M36" i="73"/>
  <c r="L35" i="73"/>
  <c r="L36" i="73"/>
  <c r="K35" i="73"/>
  <c r="K36" i="73"/>
  <c r="J35" i="73"/>
  <c r="J36" i="73"/>
  <c r="B34" i="73"/>
  <c r="A34" i="73"/>
  <c r="B30" i="73"/>
  <c r="A30" i="73"/>
  <c r="B27" i="73"/>
  <c r="A27" i="73"/>
  <c r="B24" i="73"/>
  <c r="A24" i="73"/>
  <c r="B23" i="73"/>
  <c r="A23" i="73"/>
  <c r="B22" i="73"/>
  <c r="A22" i="73"/>
  <c r="B21" i="73"/>
  <c r="A21" i="73"/>
  <c r="B19" i="73"/>
  <c r="A19" i="73"/>
  <c r="B18" i="73"/>
  <c r="A18" i="73"/>
  <c r="B16" i="73"/>
  <c r="A16" i="73"/>
  <c r="B15" i="73"/>
  <c r="A15" i="73"/>
  <c r="B14" i="73"/>
  <c r="A14" i="73"/>
  <c r="B13" i="73"/>
  <c r="A13" i="73"/>
  <c r="B12" i="73"/>
  <c r="B11" i="73"/>
  <c r="B10" i="73"/>
  <c r="C5" i="73"/>
  <c r="G2" i="73"/>
  <c r="AN35" i="72"/>
  <c r="AN36" i="72"/>
  <c r="AM35" i="72"/>
  <c r="AM36" i="72"/>
  <c r="AL35" i="72"/>
  <c r="AL36" i="72"/>
  <c r="AK35" i="72"/>
  <c r="AK36" i="72"/>
  <c r="AJ35" i="72"/>
  <c r="AJ36" i="72"/>
  <c r="AI35" i="72"/>
  <c r="AI36" i="72"/>
  <c r="AH35" i="72"/>
  <c r="AH36" i="72"/>
  <c r="AG35" i="72"/>
  <c r="AG36" i="72"/>
  <c r="AF35" i="72"/>
  <c r="AF36" i="72"/>
  <c r="AE35" i="72"/>
  <c r="AE36" i="72"/>
  <c r="AD35" i="72"/>
  <c r="AD36" i="72"/>
  <c r="AC35" i="72"/>
  <c r="AC36" i="72"/>
  <c r="AB35" i="72"/>
  <c r="AB36" i="72"/>
  <c r="AA35" i="72"/>
  <c r="AA36" i="72"/>
  <c r="Z35" i="72"/>
  <c r="Z36" i="72"/>
  <c r="Y35" i="72"/>
  <c r="Y36" i="72"/>
  <c r="X35" i="72"/>
  <c r="X36" i="72"/>
  <c r="W35" i="72"/>
  <c r="W36" i="72"/>
  <c r="V35" i="72"/>
  <c r="V36" i="72"/>
  <c r="U35" i="72"/>
  <c r="U36" i="72"/>
  <c r="T35" i="72"/>
  <c r="T36" i="72"/>
  <c r="S35" i="72"/>
  <c r="S36" i="72"/>
  <c r="R35" i="72"/>
  <c r="R36" i="72"/>
  <c r="Q35" i="72"/>
  <c r="Q36" i="72"/>
  <c r="P35" i="72"/>
  <c r="P36" i="72"/>
  <c r="O35" i="72"/>
  <c r="O36" i="72"/>
  <c r="N35" i="72"/>
  <c r="N36" i="72"/>
  <c r="M35" i="72"/>
  <c r="M36" i="72"/>
  <c r="L35" i="72"/>
  <c r="L36" i="72"/>
  <c r="K35" i="72"/>
  <c r="K36" i="72"/>
  <c r="J35" i="72"/>
  <c r="J36" i="72"/>
  <c r="B34" i="72"/>
  <c r="A34" i="72"/>
  <c r="B30" i="72"/>
  <c r="A30" i="72"/>
  <c r="B27" i="72"/>
  <c r="A27" i="72"/>
  <c r="B24" i="72"/>
  <c r="A24" i="72"/>
  <c r="B23" i="72"/>
  <c r="A23" i="72"/>
  <c r="B22" i="72"/>
  <c r="A22" i="72"/>
  <c r="B21" i="72"/>
  <c r="A21" i="72"/>
  <c r="B19" i="72"/>
  <c r="A19" i="72"/>
  <c r="B18" i="72"/>
  <c r="A18" i="72"/>
  <c r="B16" i="72"/>
  <c r="A16" i="72"/>
  <c r="B15" i="72"/>
  <c r="A15" i="72"/>
  <c r="B14" i="72"/>
  <c r="A14" i="72"/>
  <c r="B13" i="72"/>
  <c r="A13" i="72"/>
  <c r="B12" i="72"/>
  <c r="B11" i="72"/>
  <c r="B10" i="72"/>
  <c r="C5" i="72"/>
  <c r="G2" i="72"/>
  <c r="AN35" i="71"/>
  <c r="AN36" i="71"/>
  <c r="AM35" i="71"/>
  <c r="AM36" i="71"/>
  <c r="AL35" i="71"/>
  <c r="AL36" i="71"/>
  <c r="AK35" i="71"/>
  <c r="AK36" i="71"/>
  <c r="AJ35" i="71"/>
  <c r="AJ36" i="71"/>
  <c r="AI35" i="71"/>
  <c r="AI36" i="71"/>
  <c r="AH35" i="71"/>
  <c r="AH36" i="71"/>
  <c r="AG35" i="71"/>
  <c r="AG36" i="71"/>
  <c r="AF35" i="71"/>
  <c r="AF36" i="71"/>
  <c r="AE35" i="71"/>
  <c r="AE36" i="71"/>
  <c r="AD35" i="71"/>
  <c r="AD36" i="71"/>
  <c r="AC35" i="71"/>
  <c r="AC36" i="71"/>
  <c r="AB35" i="71"/>
  <c r="AB36" i="71"/>
  <c r="AA35" i="71"/>
  <c r="AA36" i="71"/>
  <c r="Z35" i="71"/>
  <c r="Z36" i="71"/>
  <c r="Y35" i="71"/>
  <c r="Y36" i="71"/>
  <c r="X35" i="71"/>
  <c r="X36" i="71"/>
  <c r="W35" i="71"/>
  <c r="W36" i="71"/>
  <c r="V35" i="71"/>
  <c r="V36" i="71"/>
  <c r="U35" i="71"/>
  <c r="U36" i="71"/>
  <c r="T35" i="71"/>
  <c r="T36" i="71"/>
  <c r="S35" i="71"/>
  <c r="S36" i="71"/>
  <c r="R35" i="71"/>
  <c r="R36" i="71"/>
  <c r="Q35" i="71"/>
  <c r="Q36" i="71"/>
  <c r="P35" i="71"/>
  <c r="P36" i="71"/>
  <c r="O35" i="71"/>
  <c r="O36" i="71"/>
  <c r="N35" i="71"/>
  <c r="N36" i="71"/>
  <c r="M35" i="71"/>
  <c r="M36" i="71"/>
  <c r="L35" i="71"/>
  <c r="L36" i="71"/>
  <c r="K35" i="71"/>
  <c r="K36" i="71"/>
  <c r="J35" i="71"/>
  <c r="J36" i="71"/>
  <c r="B34" i="71"/>
  <c r="A34" i="71"/>
  <c r="B30" i="71"/>
  <c r="A30" i="71"/>
  <c r="B27" i="71"/>
  <c r="A27" i="71"/>
  <c r="B24" i="71"/>
  <c r="A24" i="71"/>
  <c r="B23" i="71"/>
  <c r="A23" i="71"/>
  <c r="B22" i="71"/>
  <c r="A22" i="71"/>
  <c r="B21" i="71"/>
  <c r="A21" i="71"/>
  <c r="B19" i="71"/>
  <c r="A19" i="71"/>
  <c r="B18" i="71"/>
  <c r="A18" i="71"/>
  <c r="B16" i="71"/>
  <c r="A16" i="71"/>
  <c r="B15" i="71"/>
  <c r="A15" i="71"/>
  <c r="B14" i="71"/>
  <c r="A14" i="71"/>
  <c r="B13" i="71"/>
  <c r="A13" i="71"/>
  <c r="B12" i="71"/>
  <c r="B11" i="71"/>
  <c r="B10" i="71"/>
  <c r="C5" i="71"/>
  <c r="AN35" i="70"/>
  <c r="AN36" i="70"/>
  <c r="AM35" i="70"/>
  <c r="AM36" i="70"/>
  <c r="AL35" i="70"/>
  <c r="AL36" i="70"/>
  <c r="AK35" i="70"/>
  <c r="AK36" i="70"/>
  <c r="AJ35" i="70"/>
  <c r="AJ36" i="70"/>
  <c r="AI35" i="70"/>
  <c r="AI36" i="70"/>
  <c r="AH35" i="70"/>
  <c r="AH36" i="70"/>
  <c r="AG35" i="70"/>
  <c r="AG36" i="70"/>
  <c r="AF35" i="70"/>
  <c r="AF36" i="70"/>
  <c r="AE35" i="70"/>
  <c r="AE36" i="70"/>
  <c r="AD35" i="70"/>
  <c r="AD36" i="70"/>
  <c r="AC35" i="70"/>
  <c r="AC36" i="70"/>
  <c r="AB35" i="70"/>
  <c r="AB36" i="70"/>
  <c r="AA35" i="70"/>
  <c r="AA36" i="70"/>
  <c r="Z35" i="70"/>
  <c r="Z36" i="70"/>
  <c r="Y35" i="70"/>
  <c r="Y36" i="70"/>
  <c r="X35" i="70"/>
  <c r="X36" i="70"/>
  <c r="W35" i="70"/>
  <c r="W36" i="70"/>
  <c r="V35" i="70"/>
  <c r="V36" i="70"/>
  <c r="U35" i="70"/>
  <c r="U36" i="70"/>
  <c r="T35" i="70"/>
  <c r="T36" i="70"/>
  <c r="S35" i="70"/>
  <c r="S36" i="70"/>
  <c r="R35" i="70"/>
  <c r="R36" i="70"/>
  <c r="Q35" i="70"/>
  <c r="Q36" i="70"/>
  <c r="P35" i="70"/>
  <c r="P36" i="70"/>
  <c r="O35" i="70"/>
  <c r="O36" i="70"/>
  <c r="N35" i="70"/>
  <c r="N36" i="70"/>
  <c r="M35" i="70"/>
  <c r="M36" i="70"/>
  <c r="L35" i="70"/>
  <c r="L36" i="70"/>
  <c r="K35" i="70"/>
  <c r="K36" i="70"/>
  <c r="J35" i="70"/>
  <c r="J36" i="70"/>
  <c r="B34" i="70"/>
  <c r="A34" i="70"/>
  <c r="B30" i="70"/>
  <c r="A30" i="70"/>
  <c r="B27" i="70"/>
  <c r="A27" i="70"/>
  <c r="B24" i="70"/>
  <c r="A24" i="70"/>
  <c r="B23" i="70"/>
  <c r="A23" i="70"/>
  <c r="B22" i="70"/>
  <c r="A22" i="70"/>
  <c r="B21" i="70"/>
  <c r="A21" i="70"/>
  <c r="B19" i="70"/>
  <c r="A19" i="70"/>
  <c r="B18" i="70"/>
  <c r="A18" i="70"/>
  <c r="B16" i="70"/>
  <c r="A16" i="70"/>
  <c r="B15" i="70"/>
  <c r="A15" i="70"/>
  <c r="B14" i="70"/>
  <c r="A14" i="70"/>
  <c r="B13" i="70"/>
  <c r="A13" i="70"/>
  <c r="B12" i="70"/>
  <c r="B11" i="70"/>
  <c r="B10" i="70"/>
  <c r="C5" i="70"/>
  <c r="G2" i="70"/>
  <c r="AN35" i="69"/>
  <c r="AN36" i="69"/>
  <c r="AM35" i="69"/>
  <c r="AM36" i="69"/>
  <c r="AL35" i="69"/>
  <c r="AL36" i="69"/>
  <c r="AK35" i="69"/>
  <c r="AK36" i="69"/>
  <c r="AJ35" i="69"/>
  <c r="AJ36" i="69"/>
  <c r="AI35" i="69"/>
  <c r="AI36" i="69"/>
  <c r="AH35" i="69"/>
  <c r="AH36" i="69"/>
  <c r="AG35" i="69"/>
  <c r="AG36" i="69"/>
  <c r="AF35" i="69"/>
  <c r="AF36" i="69"/>
  <c r="AE35" i="69"/>
  <c r="AE36" i="69"/>
  <c r="AD35" i="69"/>
  <c r="AD36" i="69"/>
  <c r="AC35" i="69"/>
  <c r="AC36" i="69"/>
  <c r="AB35" i="69"/>
  <c r="AB36" i="69"/>
  <c r="AA35" i="69"/>
  <c r="AA36" i="69"/>
  <c r="Z35" i="69"/>
  <c r="Z36" i="69"/>
  <c r="Y35" i="69"/>
  <c r="Y36" i="69"/>
  <c r="X35" i="69"/>
  <c r="X36" i="69"/>
  <c r="W35" i="69"/>
  <c r="W36" i="69"/>
  <c r="V35" i="69"/>
  <c r="V36" i="69"/>
  <c r="U35" i="69"/>
  <c r="U36" i="69"/>
  <c r="T35" i="69"/>
  <c r="T36" i="69"/>
  <c r="S35" i="69"/>
  <c r="S36" i="69"/>
  <c r="R35" i="69"/>
  <c r="R36" i="69"/>
  <c r="Q35" i="69"/>
  <c r="Q36" i="69"/>
  <c r="P35" i="69"/>
  <c r="P36" i="69"/>
  <c r="O35" i="69"/>
  <c r="O36" i="69"/>
  <c r="N35" i="69"/>
  <c r="N36" i="69"/>
  <c r="M35" i="69"/>
  <c r="M36" i="69"/>
  <c r="L35" i="69"/>
  <c r="L36" i="69"/>
  <c r="K35" i="69"/>
  <c r="K36" i="69"/>
  <c r="J35" i="69"/>
  <c r="J36" i="69"/>
  <c r="B34" i="69"/>
  <c r="A34" i="69"/>
  <c r="B30" i="69"/>
  <c r="A30" i="69"/>
  <c r="B27" i="69"/>
  <c r="A27" i="69"/>
  <c r="B24" i="69"/>
  <c r="A24" i="69"/>
  <c r="B23" i="69"/>
  <c r="A23" i="69"/>
  <c r="B22" i="69"/>
  <c r="A22" i="69"/>
  <c r="B21" i="69"/>
  <c r="A21" i="69"/>
  <c r="B19" i="69"/>
  <c r="A19" i="69"/>
  <c r="B18" i="69"/>
  <c r="A18" i="69"/>
  <c r="B16" i="69"/>
  <c r="A16" i="69"/>
  <c r="B15" i="69"/>
  <c r="A15" i="69"/>
  <c r="B14" i="69"/>
  <c r="A14" i="69"/>
  <c r="B13" i="69"/>
  <c r="A13" i="69"/>
  <c r="B12" i="69"/>
  <c r="B11" i="69"/>
  <c r="B10" i="69"/>
  <c r="C5" i="69"/>
  <c r="G2" i="69"/>
  <c r="AN35" i="68"/>
  <c r="AN36" i="68"/>
  <c r="AM35" i="68"/>
  <c r="AM36" i="68"/>
  <c r="AL35" i="68"/>
  <c r="AL36" i="68"/>
  <c r="AK35" i="68"/>
  <c r="AK36" i="68"/>
  <c r="AJ35" i="68"/>
  <c r="AJ36" i="68"/>
  <c r="AI35" i="68"/>
  <c r="AI36" i="68"/>
  <c r="AH35" i="68"/>
  <c r="AH36" i="68"/>
  <c r="AG35" i="68"/>
  <c r="AG36" i="68"/>
  <c r="AF35" i="68"/>
  <c r="AF36" i="68"/>
  <c r="AE35" i="68"/>
  <c r="AE36" i="68"/>
  <c r="AD35" i="68"/>
  <c r="AD36" i="68"/>
  <c r="AC35" i="68"/>
  <c r="AC36" i="68"/>
  <c r="AB35" i="68"/>
  <c r="AB36" i="68"/>
  <c r="AA35" i="68"/>
  <c r="AA36" i="68"/>
  <c r="Z35" i="68"/>
  <c r="Z36" i="68"/>
  <c r="Y35" i="68"/>
  <c r="Y36" i="68"/>
  <c r="X35" i="68"/>
  <c r="X36" i="68"/>
  <c r="W35" i="68"/>
  <c r="W36" i="68"/>
  <c r="V35" i="68"/>
  <c r="V36" i="68"/>
  <c r="U35" i="68"/>
  <c r="U36" i="68"/>
  <c r="T35" i="68"/>
  <c r="T36" i="68"/>
  <c r="S35" i="68"/>
  <c r="S36" i="68"/>
  <c r="R35" i="68"/>
  <c r="R36" i="68"/>
  <c r="Q35" i="68"/>
  <c r="Q36" i="68"/>
  <c r="P35" i="68"/>
  <c r="P36" i="68"/>
  <c r="O35" i="68"/>
  <c r="O36" i="68"/>
  <c r="N35" i="68"/>
  <c r="N36" i="68"/>
  <c r="M35" i="68"/>
  <c r="M36" i="68"/>
  <c r="L35" i="68"/>
  <c r="L36" i="68"/>
  <c r="K35" i="68"/>
  <c r="K36" i="68"/>
  <c r="J35" i="68"/>
  <c r="J36" i="68"/>
  <c r="B34" i="68"/>
  <c r="A34" i="68"/>
  <c r="B30" i="68"/>
  <c r="A30" i="68"/>
  <c r="B27" i="68"/>
  <c r="A27" i="68"/>
  <c r="B24" i="68"/>
  <c r="A24" i="68"/>
  <c r="B23" i="68"/>
  <c r="A23" i="68"/>
  <c r="B22" i="68"/>
  <c r="A22" i="68"/>
  <c r="B21" i="68"/>
  <c r="A21" i="68"/>
  <c r="B19" i="68"/>
  <c r="A19" i="68"/>
  <c r="B18" i="68"/>
  <c r="A18" i="68"/>
  <c r="B16" i="68"/>
  <c r="A16" i="68"/>
  <c r="B15" i="68"/>
  <c r="A15" i="68"/>
  <c r="B14" i="68"/>
  <c r="A14" i="68"/>
  <c r="B13" i="68"/>
  <c r="A13" i="68"/>
  <c r="B12" i="68"/>
  <c r="B11" i="68"/>
  <c r="B10" i="68"/>
  <c r="C5" i="68"/>
  <c r="G2" i="68"/>
  <c r="AN35" i="67"/>
  <c r="AN36" i="67"/>
  <c r="AM35" i="67"/>
  <c r="AM36" i="67"/>
  <c r="AL35" i="67"/>
  <c r="AL36" i="67"/>
  <c r="AK35" i="67"/>
  <c r="AK36" i="67"/>
  <c r="AJ35" i="67"/>
  <c r="AJ36" i="67"/>
  <c r="AI35" i="67"/>
  <c r="AI36" i="67"/>
  <c r="AH35" i="67"/>
  <c r="AH36" i="67"/>
  <c r="AG35" i="67"/>
  <c r="AG36" i="67"/>
  <c r="AF35" i="67"/>
  <c r="AF36" i="67"/>
  <c r="AE35" i="67"/>
  <c r="AE36" i="67"/>
  <c r="AD35" i="67"/>
  <c r="AD36" i="67"/>
  <c r="AC35" i="67"/>
  <c r="AC36" i="67"/>
  <c r="AB35" i="67"/>
  <c r="AB36" i="67"/>
  <c r="AA35" i="67"/>
  <c r="AA36" i="67"/>
  <c r="Z35" i="67"/>
  <c r="Z36" i="67"/>
  <c r="Y35" i="67"/>
  <c r="Y36" i="67"/>
  <c r="X35" i="67"/>
  <c r="X36" i="67"/>
  <c r="W35" i="67"/>
  <c r="W36" i="67"/>
  <c r="V35" i="67"/>
  <c r="V36" i="67"/>
  <c r="U35" i="67"/>
  <c r="U36" i="67"/>
  <c r="T35" i="67"/>
  <c r="T36" i="67"/>
  <c r="S35" i="67"/>
  <c r="S36" i="67"/>
  <c r="R35" i="67"/>
  <c r="R36" i="67"/>
  <c r="Q35" i="67"/>
  <c r="Q36" i="67"/>
  <c r="P35" i="67"/>
  <c r="P36" i="67"/>
  <c r="O35" i="67"/>
  <c r="O36" i="67"/>
  <c r="N35" i="67"/>
  <c r="N36" i="67"/>
  <c r="M35" i="67"/>
  <c r="M36" i="67"/>
  <c r="L35" i="67"/>
  <c r="L36" i="67"/>
  <c r="K35" i="67"/>
  <c r="K36" i="67"/>
  <c r="J35" i="67"/>
  <c r="J36" i="67"/>
  <c r="B34" i="67"/>
  <c r="A34" i="67"/>
  <c r="B30" i="67"/>
  <c r="A30" i="67"/>
  <c r="B27" i="67"/>
  <c r="A27" i="67"/>
  <c r="B24" i="67"/>
  <c r="A24" i="67"/>
  <c r="B23" i="67"/>
  <c r="A23" i="67"/>
  <c r="B22" i="67"/>
  <c r="A22" i="67"/>
  <c r="B21" i="67"/>
  <c r="A21" i="67"/>
  <c r="B19" i="67"/>
  <c r="A19" i="67"/>
  <c r="B18" i="67"/>
  <c r="A18" i="67"/>
  <c r="B16" i="67"/>
  <c r="A16" i="67"/>
  <c r="B15" i="67"/>
  <c r="A15" i="67"/>
  <c r="B14" i="67"/>
  <c r="A14" i="67"/>
  <c r="B13" i="67"/>
  <c r="A13" i="67"/>
  <c r="B12" i="67"/>
  <c r="B11" i="67"/>
  <c r="B10" i="67"/>
  <c r="C5" i="67"/>
  <c r="G2" i="67"/>
  <c r="G2" i="18"/>
  <c r="A16" i="18"/>
  <c r="B16" i="18"/>
  <c r="H32" i="14"/>
  <c r="J32" i="14"/>
  <c r="L32" i="14"/>
  <c r="N32" i="14"/>
  <c r="P32" i="14"/>
  <c r="Q25" i="14"/>
  <c r="Q32" i="14"/>
  <c r="O25" i="14"/>
  <c r="O32" i="14"/>
  <c r="M25" i="14"/>
  <c r="M32" i="14"/>
  <c r="K25" i="14"/>
  <c r="K32" i="14"/>
  <c r="I25" i="14"/>
  <c r="I32" i="14"/>
  <c r="G25" i="14"/>
  <c r="G32" i="14"/>
  <c r="N25" i="14"/>
  <c r="P29" i="14"/>
  <c r="P25" i="14"/>
  <c r="L29" i="14"/>
  <c r="L25" i="14"/>
  <c r="H29" i="14"/>
  <c r="H25" i="14"/>
  <c r="O29" i="14"/>
  <c r="N29" i="14"/>
  <c r="Q31" i="14"/>
  <c r="Q29" i="14"/>
  <c r="M31" i="14"/>
  <c r="M29" i="14"/>
  <c r="K31" i="14"/>
  <c r="K29" i="14"/>
  <c r="I31" i="14"/>
  <c r="I29" i="14"/>
  <c r="G31" i="14"/>
  <c r="G29" i="14"/>
  <c r="H31" i="14"/>
  <c r="L31" i="14"/>
  <c r="N31" i="14"/>
  <c r="P31" i="14"/>
  <c r="O31" i="14"/>
  <c r="G26" i="14"/>
  <c r="M26" i="14"/>
  <c r="L26" i="14"/>
  <c r="P26" i="14"/>
  <c r="Q26" i="14"/>
  <c r="O26" i="14"/>
  <c r="N26" i="14"/>
  <c r="K26" i="14"/>
  <c r="I26" i="14"/>
  <c r="H26" i="14"/>
  <c r="P28" i="14"/>
  <c r="N28" i="14"/>
  <c r="L28" i="14"/>
  <c r="Q28" i="14"/>
  <c r="O33" i="14"/>
  <c r="O28" i="14"/>
  <c r="M33" i="14"/>
  <c r="M28" i="14"/>
  <c r="K33" i="14"/>
  <c r="K28" i="14"/>
  <c r="J28" i="14"/>
  <c r="I28" i="14"/>
  <c r="H28" i="14"/>
  <c r="G28" i="14"/>
  <c r="L33" i="14"/>
  <c r="Q33" i="14"/>
  <c r="P33" i="14"/>
  <c r="N33" i="14"/>
  <c r="J33" i="14"/>
  <c r="I33" i="14"/>
  <c r="H33" i="14"/>
  <c r="G33" i="14"/>
  <c r="K20" i="14"/>
  <c r="J20" i="14"/>
  <c r="N20" i="14"/>
  <c r="Q20" i="14"/>
  <c r="P20" i="14"/>
  <c r="O20" i="14"/>
  <c r="M20" i="14"/>
  <c r="L20" i="14"/>
  <c r="I20" i="14"/>
  <c r="H20" i="14"/>
  <c r="G20" i="14"/>
  <c r="Q17" i="14"/>
  <c r="P17" i="14"/>
  <c r="O17" i="14"/>
  <c r="M17" i="14"/>
  <c r="L17" i="14"/>
  <c r="K17" i="14"/>
  <c r="I17" i="14"/>
  <c r="H17" i="14"/>
  <c r="G17" i="14"/>
  <c r="N17" i="14"/>
  <c r="N34" i="14"/>
  <c r="J34" i="14"/>
  <c r="N30" i="14"/>
  <c r="J30" i="14"/>
  <c r="N27" i="14"/>
  <c r="N24" i="14"/>
  <c r="J24" i="14"/>
  <c r="N23" i="14"/>
  <c r="N22" i="14"/>
  <c r="J22" i="14"/>
  <c r="N21" i="14"/>
  <c r="N19" i="14"/>
  <c r="N18" i="14"/>
  <c r="J18" i="14"/>
  <c r="N16" i="14"/>
  <c r="J16" i="14"/>
  <c r="N15" i="14"/>
  <c r="N14" i="14"/>
  <c r="J14" i="14"/>
  <c r="N13" i="14"/>
  <c r="Q34" i="14"/>
  <c r="M34" i="14"/>
  <c r="I34" i="14"/>
  <c r="Q30" i="14"/>
  <c r="M30" i="14"/>
  <c r="I30" i="14"/>
  <c r="Q27" i="14"/>
  <c r="M27" i="14"/>
  <c r="I27" i="14"/>
  <c r="Q24" i="14"/>
  <c r="M24" i="14"/>
  <c r="I24" i="14"/>
  <c r="Q23" i="14"/>
  <c r="M23" i="14"/>
  <c r="I23" i="14"/>
  <c r="Q22" i="14"/>
  <c r="M22" i="14"/>
  <c r="I22" i="14"/>
  <c r="Q21" i="14"/>
  <c r="M21" i="14"/>
  <c r="I21" i="14"/>
  <c r="Q19" i="14"/>
  <c r="M19" i="14"/>
  <c r="I19" i="14"/>
  <c r="Q18" i="14"/>
  <c r="M18" i="14"/>
  <c r="I18" i="14"/>
  <c r="Q16" i="14"/>
  <c r="M16" i="14"/>
  <c r="I16" i="14"/>
  <c r="Q15" i="14"/>
  <c r="M15" i="14"/>
  <c r="I15" i="14"/>
  <c r="Q14" i="14"/>
  <c r="M14" i="14"/>
  <c r="I14" i="14"/>
  <c r="Q13" i="14"/>
  <c r="M13" i="14"/>
  <c r="I13" i="14"/>
  <c r="P34" i="14"/>
  <c r="L34" i="14"/>
  <c r="H34" i="14"/>
  <c r="P30" i="14"/>
  <c r="L30" i="14"/>
  <c r="H30" i="14"/>
  <c r="P27" i="14"/>
  <c r="L27" i="14"/>
  <c r="H27" i="14"/>
  <c r="P24" i="14"/>
  <c r="L24" i="14"/>
  <c r="H24" i="14"/>
  <c r="P23" i="14"/>
  <c r="L23" i="14"/>
  <c r="H23" i="14"/>
  <c r="P22" i="14"/>
  <c r="L22" i="14"/>
  <c r="H22" i="14"/>
  <c r="P21" i="14"/>
  <c r="L21" i="14"/>
  <c r="H21" i="14"/>
  <c r="P19" i="14"/>
  <c r="L19" i="14"/>
  <c r="H19" i="14"/>
  <c r="P18" i="14"/>
  <c r="L18" i="14"/>
  <c r="H18" i="14"/>
  <c r="P16" i="14"/>
  <c r="L16" i="14"/>
  <c r="H16" i="14"/>
  <c r="P15" i="14"/>
  <c r="L15" i="14"/>
  <c r="H15" i="14"/>
  <c r="P14" i="14"/>
  <c r="L14" i="14"/>
  <c r="H14" i="14"/>
  <c r="P13" i="14"/>
  <c r="L13" i="14"/>
  <c r="H13" i="14"/>
  <c r="O34" i="14"/>
  <c r="K34" i="14"/>
  <c r="G34" i="14"/>
  <c r="O30" i="14"/>
  <c r="K30" i="14"/>
  <c r="G30" i="14"/>
  <c r="O27" i="14"/>
  <c r="K27" i="14"/>
  <c r="G27" i="14"/>
  <c r="O24" i="14"/>
  <c r="K24" i="14"/>
  <c r="G24" i="14"/>
  <c r="O23" i="14"/>
  <c r="K23" i="14"/>
  <c r="G23" i="14"/>
  <c r="O22" i="14"/>
  <c r="K22" i="14"/>
  <c r="G22" i="14"/>
  <c r="O21" i="14"/>
  <c r="K21" i="14"/>
  <c r="G21" i="14"/>
  <c r="O19" i="14"/>
  <c r="K19" i="14"/>
  <c r="G19" i="14"/>
  <c r="O18" i="14"/>
  <c r="K18" i="14"/>
  <c r="G18" i="14"/>
  <c r="O16" i="14"/>
  <c r="K16" i="14"/>
  <c r="G16" i="14"/>
  <c r="O15" i="14"/>
  <c r="K15" i="14"/>
  <c r="G15" i="14"/>
  <c r="O14" i="14"/>
  <c r="K14" i="14"/>
  <c r="G14" i="14"/>
  <c r="O13" i="14"/>
  <c r="K13" i="14"/>
  <c r="G13" i="14"/>
  <c r="A23" i="18"/>
  <c r="B23" i="18"/>
  <c r="F10" i="18"/>
  <c r="A18" i="18"/>
  <c r="B18" i="18"/>
  <c r="B11" i="18"/>
  <c r="B12" i="18"/>
  <c r="A13" i="18"/>
  <c r="B13" i="18"/>
  <c r="A14" i="18"/>
  <c r="B14" i="18"/>
  <c r="A15" i="18"/>
  <c r="B15" i="18"/>
  <c r="A19" i="18"/>
  <c r="B19" i="18"/>
  <c r="A21" i="18"/>
  <c r="B21" i="18"/>
  <c r="A22" i="18"/>
  <c r="B22" i="18"/>
  <c r="A24" i="18"/>
  <c r="B24" i="18"/>
  <c r="A27" i="18"/>
  <c r="B27" i="18"/>
  <c r="A30" i="18"/>
  <c r="B30" i="18"/>
  <c r="A34" i="18"/>
  <c r="B34" i="18"/>
  <c r="B10" i="18"/>
  <c r="G5" i="19"/>
  <c r="C5" i="18"/>
  <c r="G10" i="18"/>
  <c r="C1" i="19"/>
  <c r="AN35" i="18"/>
  <c r="AN36" i="18"/>
  <c r="AM35" i="18"/>
  <c r="AM36" i="18"/>
  <c r="AL35" i="18"/>
  <c r="AL36" i="18"/>
  <c r="AK35" i="18"/>
  <c r="AK36" i="18"/>
  <c r="AJ35" i="18"/>
  <c r="AJ36" i="18"/>
  <c r="AI35" i="18"/>
  <c r="AI36" i="18"/>
  <c r="AH35" i="18"/>
  <c r="AH36" i="18"/>
  <c r="AG35" i="18"/>
  <c r="AG36" i="18"/>
  <c r="AF35" i="18"/>
  <c r="AF36" i="18"/>
  <c r="AE35" i="18"/>
  <c r="AE36" i="18"/>
  <c r="AD35" i="18"/>
  <c r="AD36" i="18"/>
  <c r="AC35" i="18"/>
  <c r="AC36" i="18"/>
  <c r="AB35" i="18"/>
  <c r="AB36" i="18"/>
  <c r="AA35" i="18"/>
  <c r="AA36" i="18"/>
  <c r="Z35" i="18"/>
  <c r="Z36" i="18"/>
  <c r="Y35" i="18"/>
  <c r="Y36" i="18"/>
  <c r="X35" i="18"/>
  <c r="X36" i="18"/>
  <c r="W35" i="18"/>
  <c r="W36" i="18"/>
  <c r="V35" i="18"/>
  <c r="V36" i="18"/>
  <c r="U35" i="18"/>
  <c r="U36" i="18"/>
  <c r="T35" i="18"/>
  <c r="T36" i="18"/>
  <c r="S35" i="18"/>
  <c r="S36" i="18"/>
  <c r="R35" i="18"/>
  <c r="R36" i="18"/>
  <c r="Q35" i="18"/>
  <c r="Q36" i="18"/>
  <c r="P35" i="18"/>
  <c r="P36" i="18"/>
  <c r="O35" i="18"/>
  <c r="O36" i="18"/>
  <c r="N35" i="18"/>
  <c r="N36" i="18"/>
  <c r="M35" i="18"/>
  <c r="M36" i="18"/>
  <c r="L35" i="18"/>
  <c r="L36" i="18"/>
  <c r="K35" i="18"/>
  <c r="K36" i="18"/>
  <c r="J35" i="18"/>
  <c r="E1" i="6"/>
  <c r="F2" i="6"/>
  <c r="F14" i="6"/>
  <c r="F13" i="6"/>
  <c r="F12" i="6"/>
  <c r="F11" i="6"/>
  <c r="F10" i="6"/>
  <c r="F6" i="6"/>
  <c r="F5" i="6"/>
  <c r="F3" i="6"/>
  <c r="F7" i="6"/>
  <c r="F32" i="14"/>
  <c r="Z32" i="14"/>
  <c r="Z25" i="14"/>
  <c r="F29" i="14"/>
  <c r="V29" i="14"/>
  <c r="W29" i="14" s="1"/>
  <c r="Z29" i="14"/>
  <c r="F31" i="14"/>
  <c r="AB31" i="14"/>
  <c r="AC31" i="14" s="1"/>
  <c r="AD31" i="14"/>
  <c r="Z31" i="14"/>
  <c r="F26" i="14"/>
  <c r="V26" i="14"/>
  <c r="W26" i="14" s="1"/>
  <c r="AB26" i="14"/>
  <c r="AC26" i="14" s="1"/>
  <c r="F28" i="14"/>
  <c r="V28" i="14"/>
  <c r="W28" i="14" s="1"/>
  <c r="AB28" i="14"/>
  <c r="AC28" i="14" s="1"/>
  <c r="F33" i="14"/>
  <c r="V33" i="14"/>
  <c r="W33" i="14" s="1"/>
  <c r="AB33" i="14"/>
  <c r="AC33" i="14" s="1"/>
  <c r="V11" i="14"/>
  <c r="W11" i="14" s="1"/>
  <c r="AB11" i="14"/>
  <c r="AC11" i="14" s="1"/>
  <c r="AD12" i="14"/>
  <c r="V19" i="14"/>
  <c r="W19" i="14" s="1"/>
  <c r="Z22" i="14"/>
  <c r="AD14" i="14"/>
  <c r="AD18" i="14"/>
  <c r="Z24" i="14"/>
  <c r="AC20" i="14"/>
  <c r="V24" i="14"/>
  <c r="W24" i="14" s="1"/>
  <c r="Z34" i="14"/>
  <c r="Z27" i="14"/>
  <c r="V15" i="14"/>
  <c r="W15" i="14" s="1"/>
  <c r="V17" i="14"/>
  <c r="W17" i="14" s="1"/>
  <c r="AD13" i="14"/>
  <c r="Z20" i="14"/>
  <c r="AB13" i="14"/>
  <c r="AC13" i="14" s="1"/>
  <c r="AD16" i="14"/>
  <c r="V23" i="14"/>
  <c r="W23" i="14" s="1"/>
  <c r="Z30" i="14"/>
  <c r="Z12" i="14"/>
  <c r="AB15" i="14"/>
  <c r="AC15" i="14" s="1"/>
  <c r="AB19" i="14"/>
  <c r="AC19" i="14" s="1"/>
  <c r="AD34" i="14"/>
  <c r="AB23" i="14"/>
  <c r="AC23" i="14" s="1"/>
  <c r="Z18" i="14"/>
  <c r="AD24" i="14"/>
  <c r="AD30" i="14"/>
  <c r="Z14" i="14"/>
  <c r="AB17" i="14"/>
  <c r="AC17" i="14" s="1"/>
  <c r="AD20" i="14"/>
  <c r="V34" i="14"/>
  <c r="W34" i="14" s="1"/>
  <c r="V13" i="14"/>
  <c r="W13" i="14" s="1"/>
  <c r="Z16" i="14"/>
  <c r="V21" i="14"/>
  <c r="W21" i="14" s="1"/>
  <c r="AB34" i="14"/>
  <c r="AC34" i="14" s="1"/>
  <c r="W16" i="14"/>
  <c r="AD27" i="14"/>
  <c r="AB21" i="14"/>
  <c r="AC21" i="14" s="1"/>
  <c r="AD22" i="14"/>
  <c r="AB16" i="14"/>
  <c r="AC16" i="14" s="1"/>
  <c r="J36" i="18"/>
  <c r="F20" i="14"/>
  <c r="F17" i="14"/>
  <c r="Z10" i="14"/>
  <c r="AD10" i="14"/>
  <c r="F13" i="14"/>
  <c r="F14" i="14"/>
  <c r="S14" i="14" s="1"/>
  <c r="T14" i="14" s="1"/>
  <c r="F15" i="14"/>
  <c r="F16" i="14"/>
  <c r="S16" i="14" s="1"/>
  <c r="T16" i="14" s="1"/>
  <c r="Y16" i="14" s="1"/>
  <c r="F18" i="14"/>
  <c r="S18" i="14" s="1"/>
  <c r="T18" i="14" s="1"/>
  <c r="F19" i="14"/>
  <c r="F21" i="14"/>
  <c r="F22" i="14"/>
  <c r="S22" i="14" s="1"/>
  <c r="T22" i="14" s="1"/>
  <c r="F23" i="14"/>
  <c r="F24" i="14"/>
  <c r="S24" i="14" s="1"/>
  <c r="T24" i="14" s="1"/>
  <c r="F27" i="14"/>
  <c r="F30" i="14"/>
  <c r="S30" i="14" s="1"/>
  <c r="T30" i="14" s="1"/>
  <c r="F34" i="14"/>
  <c r="S34" i="14" s="1"/>
  <c r="T34" i="14" s="1"/>
  <c r="F9" i="6"/>
  <c r="J34" i="19"/>
  <c r="J33" i="19"/>
  <c r="J32" i="19"/>
  <c r="F31" i="19"/>
  <c r="M28" i="19"/>
  <c r="J26" i="19"/>
  <c r="C23" i="19"/>
  <c r="J20" i="19"/>
  <c r="B18" i="19"/>
  <c r="J14" i="19"/>
  <c r="B12" i="19"/>
  <c r="J8" i="19"/>
  <c r="B6" i="19"/>
  <c r="M34" i="19"/>
  <c r="I34" i="19"/>
  <c r="E34" i="19"/>
  <c r="M33" i="19"/>
  <c r="I33" i="19"/>
  <c r="E33" i="19"/>
  <c r="M32" i="19"/>
  <c r="I32" i="19"/>
  <c r="E32" i="19"/>
  <c r="M31" i="19"/>
  <c r="I31" i="19"/>
  <c r="E31" i="19"/>
  <c r="M30" i="19"/>
  <c r="I30" i="19"/>
  <c r="C30" i="19"/>
  <c r="J29" i="19"/>
  <c r="E29" i="19"/>
  <c r="K28" i="19"/>
  <c r="F28" i="19"/>
  <c r="M27" i="19"/>
  <c r="G27" i="19"/>
  <c r="B27" i="19"/>
  <c r="I26" i="19"/>
  <c r="C26" i="19"/>
  <c r="J25" i="19"/>
  <c r="E25" i="19"/>
  <c r="K24" i="19"/>
  <c r="F24" i="19"/>
  <c r="M23" i="19"/>
  <c r="G23" i="19"/>
  <c r="B23" i="19"/>
  <c r="G22" i="19"/>
  <c r="K21" i="19"/>
  <c r="C21" i="19"/>
  <c r="G20" i="19"/>
  <c r="K19" i="19"/>
  <c r="C19" i="19"/>
  <c r="G18" i="19"/>
  <c r="K17" i="19"/>
  <c r="C17" i="19"/>
  <c r="G16" i="19"/>
  <c r="K15" i="19"/>
  <c r="C15" i="19"/>
  <c r="G14" i="19"/>
  <c r="K13" i="19"/>
  <c r="C13" i="19"/>
  <c r="G12" i="19"/>
  <c r="K11" i="19"/>
  <c r="C11" i="19"/>
  <c r="G10" i="19"/>
  <c r="K9" i="19"/>
  <c r="C9" i="19"/>
  <c r="G8" i="19"/>
  <c r="K7" i="19"/>
  <c r="C7" i="19"/>
  <c r="G6" i="19"/>
  <c r="K5" i="19"/>
  <c r="C5" i="19"/>
  <c r="F34" i="19"/>
  <c r="B33" i="19"/>
  <c r="B32" i="19"/>
  <c r="J30" i="19"/>
  <c r="K29" i="19"/>
  <c r="B28" i="19"/>
  <c r="C27" i="19"/>
  <c r="K25" i="19"/>
  <c r="M24" i="19"/>
  <c r="B24" i="19"/>
  <c r="B22" i="19"/>
  <c r="F19" i="19"/>
  <c r="F17" i="19"/>
  <c r="B16" i="19"/>
  <c r="F13" i="19"/>
  <c r="F11" i="19"/>
  <c r="B10" i="19"/>
  <c r="F7" i="19"/>
  <c r="F5" i="19"/>
  <c r="F8" i="6"/>
  <c r="F4" i="6"/>
  <c r="L34" i="19"/>
  <c r="H34" i="19"/>
  <c r="D34" i="19"/>
  <c r="L33" i="19"/>
  <c r="H33" i="19"/>
  <c r="D33" i="19"/>
  <c r="L32" i="19"/>
  <c r="H32" i="19"/>
  <c r="D32" i="19"/>
  <c r="L31" i="19"/>
  <c r="H31" i="19"/>
  <c r="D31" i="19"/>
  <c r="L30" i="19"/>
  <c r="G30" i="19"/>
  <c r="B30" i="19"/>
  <c r="I29" i="19"/>
  <c r="C29" i="19"/>
  <c r="J28" i="19"/>
  <c r="E28" i="19"/>
  <c r="K27" i="19"/>
  <c r="F27" i="19"/>
  <c r="M26" i="19"/>
  <c r="G26" i="19"/>
  <c r="B26" i="19"/>
  <c r="I25" i="19"/>
  <c r="C25" i="19"/>
  <c r="J24" i="19"/>
  <c r="E24" i="19"/>
  <c r="K23" i="19"/>
  <c r="F23" i="19"/>
  <c r="M22" i="19"/>
  <c r="F22" i="19"/>
  <c r="J21" i="19"/>
  <c r="B21" i="19"/>
  <c r="F20" i="19"/>
  <c r="J19" i="19"/>
  <c r="B19" i="19"/>
  <c r="F18" i="19"/>
  <c r="J17" i="19"/>
  <c r="B17" i="19"/>
  <c r="F16" i="19"/>
  <c r="J15" i="19"/>
  <c r="B15" i="19"/>
  <c r="F14" i="19"/>
  <c r="J13" i="19"/>
  <c r="B13" i="19"/>
  <c r="F12" i="19"/>
  <c r="J11" i="19"/>
  <c r="B11" i="19"/>
  <c r="F10" i="19"/>
  <c r="J9" i="19"/>
  <c r="B9" i="19"/>
  <c r="F8" i="19"/>
  <c r="J7" i="19"/>
  <c r="B7" i="19"/>
  <c r="F6" i="19"/>
  <c r="J5" i="19"/>
  <c r="B5" i="19"/>
  <c r="B34" i="19"/>
  <c r="F33" i="19"/>
  <c r="F32" i="19"/>
  <c r="J31" i="19"/>
  <c r="B31" i="19"/>
  <c r="E30" i="19"/>
  <c r="F29" i="19"/>
  <c r="G28" i="19"/>
  <c r="I27" i="19"/>
  <c r="E26" i="19"/>
  <c r="F25" i="19"/>
  <c r="G24" i="19"/>
  <c r="I23" i="19"/>
  <c r="J22" i="19"/>
  <c r="F21" i="19"/>
  <c r="B20" i="19"/>
  <c r="J18" i="19"/>
  <c r="J16" i="19"/>
  <c r="F15" i="19"/>
  <c r="B14" i="19"/>
  <c r="J12" i="19"/>
  <c r="J10" i="19"/>
  <c r="F9" i="19"/>
  <c r="B8" i="19"/>
  <c r="J6" i="19"/>
  <c r="K34" i="19"/>
  <c r="G34" i="19"/>
  <c r="C34" i="19"/>
  <c r="K33" i="19"/>
  <c r="G33" i="19"/>
  <c r="C33" i="19"/>
  <c r="K32" i="19"/>
  <c r="G32" i="19"/>
  <c r="C32" i="19"/>
  <c r="K31" i="19"/>
  <c r="G31" i="19"/>
  <c r="C31" i="19"/>
  <c r="K30" i="19"/>
  <c r="F30" i="19"/>
  <c r="M29" i="19"/>
  <c r="G29" i="19"/>
  <c r="B29" i="19"/>
  <c r="I28" i="19"/>
  <c r="C28" i="19"/>
  <c r="J27" i="19"/>
  <c r="E27" i="19"/>
  <c r="K26" i="19"/>
  <c r="F26" i="19"/>
  <c r="M25" i="19"/>
  <c r="G25" i="19"/>
  <c r="B25" i="19"/>
  <c r="I24" i="19"/>
  <c r="C24" i="19"/>
  <c r="J23" i="19"/>
  <c r="E23" i="19"/>
  <c r="K22" i="19"/>
  <c r="C22" i="19"/>
  <c r="G21" i="19"/>
  <c r="K20" i="19"/>
  <c r="C20" i="19"/>
  <c r="G19" i="19"/>
  <c r="K18" i="19"/>
  <c r="C18" i="19"/>
  <c r="G17" i="19"/>
  <c r="K16" i="19"/>
  <c r="C16" i="19"/>
  <c r="G15" i="19"/>
  <c r="K14" i="19"/>
  <c r="C14" i="19"/>
  <c r="G13" i="19"/>
  <c r="K12" i="19"/>
  <c r="C12" i="19"/>
  <c r="G11" i="19"/>
  <c r="K10" i="19"/>
  <c r="C10" i="19"/>
  <c r="G9" i="19"/>
  <c r="K8" i="19"/>
  <c r="C8" i="19"/>
  <c r="G7" i="19"/>
  <c r="K6" i="19"/>
  <c r="C6" i="19"/>
  <c r="D5" i="19"/>
  <c r="H5" i="19"/>
  <c r="L5" i="19"/>
  <c r="D6" i="19"/>
  <c r="H6" i="19"/>
  <c r="L6" i="19"/>
  <c r="D7" i="19"/>
  <c r="H7" i="19"/>
  <c r="L7" i="19"/>
  <c r="D8" i="19"/>
  <c r="H8" i="19"/>
  <c r="L8" i="19"/>
  <c r="D9" i="19"/>
  <c r="H9" i="19"/>
  <c r="L9" i="19"/>
  <c r="D10" i="19"/>
  <c r="H10" i="19"/>
  <c r="L10" i="19"/>
  <c r="D11" i="19"/>
  <c r="H11" i="19"/>
  <c r="L11" i="19"/>
  <c r="D12" i="19"/>
  <c r="H12" i="19"/>
  <c r="L12" i="19"/>
  <c r="D13" i="19"/>
  <c r="H13" i="19"/>
  <c r="L13" i="19"/>
  <c r="D14" i="19"/>
  <c r="H14" i="19"/>
  <c r="L14" i="19"/>
  <c r="D15" i="19"/>
  <c r="H15" i="19"/>
  <c r="L15" i="19"/>
  <c r="D16" i="19"/>
  <c r="H16" i="19"/>
  <c r="L16" i="19"/>
  <c r="D17" i="19"/>
  <c r="H17" i="19"/>
  <c r="L17" i="19"/>
  <c r="D18" i="19"/>
  <c r="H18" i="19"/>
  <c r="L18" i="19"/>
  <c r="D19" i="19"/>
  <c r="H19" i="19"/>
  <c r="L19" i="19"/>
  <c r="D20" i="19"/>
  <c r="H20" i="19"/>
  <c r="L20" i="19"/>
  <c r="D21" i="19"/>
  <c r="H21" i="19"/>
  <c r="L21" i="19"/>
  <c r="D22" i="19"/>
  <c r="H22" i="19"/>
  <c r="L22" i="19"/>
  <c r="D23" i="19"/>
  <c r="H23" i="19"/>
  <c r="L23" i="19"/>
  <c r="D24" i="19"/>
  <c r="H24" i="19"/>
  <c r="L24" i="19"/>
  <c r="D25" i="19"/>
  <c r="H25" i="19"/>
  <c r="L25" i="19"/>
  <c r="D26" i="19"/>
  <c r="H26" i="19"/>
  <c r="L26" i="19"/>
  <c r="D27" i="19"/>
  <c r="H27" i="19"/>
  <c r="L27" i="19"/>
  <c r="D28" i="19"/>
  <c r="H28" i="19"/>
  <c r="L28" i="19"/>
  <c r="D29" i="19"/>
  <c r="H29" i="19"/>
  <c r="L29" i="19"/>
  <c r="D30" i="19"/>
  <c r="H30" i="19"/>
  <c r="E5" i="19"/>
  <c r="I5" i="19"/>
  <c r="M5" i="19"/>
  <c r="E6" i="19"/>
  <c r="I6" i="19"/>
  <c r="M6" i="19"/>
  <c r="E7" i="19"/>
  <c r="I7" i="19"/>
  <c r="M7" i="19"/>
  <c r="E8" i="19"/>
  <c r="I8" i="19"/>
  <c r="M8" i="19"/>
  <c r="E9" i="19"/>
  <c r="I9" i="19"/>
  <c r="M9" i="19"/>
  <c r="E10" i="19"/>
  <c r="I10" i="19"/>
  <c r="M10" i="19"/>
  <c r="E11" i="19"/>
  <c r="I11" i="19"/>
  <c r="M11" i="19"/>
  <c r="E12" i="19"/>
  <c r="I12" i="19"/>
  <c r="M12" i="19"/>
  <c r="E13" i="19"/>
  <c r="I13" i="19"/>
  <c r="M13" i="19"/>
  <c r="E14" i="19"/>
  <c r="I14" i="19"/>
  <c r="M14" i="19"/>
  <c r="E15" i="19"/>
  <c r="I15" i="19"/>
  <c r="M15" i="19"/>
  <c r="E16" i="19"/>
  <c r="I16" i="19"/>
  <c r="M16" i="19"/>
  <c r="E17" i="19"/>
  <c r="I17" i="19"/>
  <c r="M17" i="19"/>
  <c r="E18" i="19"/>
  <c r="I18" i="19"/>
  <c r="M18" i="19"/>
  <c r="E19" i="19"/>
  <c r="I19" i="19"/>
  <c r="M19" i="19"/>
  <c r="E20" i="19"/>
  <c r="I20" i="19"/>
  <c r="M20" i="19"/>
  <c r="E21" i="19"/>
  <c r="I21" i="19"/>
  <c r="M21" i="19"/>
  <c r="E22" i="19"/>
  <c r="I22" i="19"/>
  <c r="C2" i="67"/>
  <c r="C2" i="75"/>
  <c r="J6" i="75"/>
  <c r="C2" i="74"/>
  <c r="J6" i="76"/>
  <c r="C2" i="76"/>
  <c r="C2" i="77"/>
  <c r="J6" i="77"/>
  <c r="C2" i="71"/>
  <c r="J6" i="71"/>
  <c r="J6" i="70"/>
  <c r="C2" i="70"/>
  <c r="J6" i="72"/>
  <c r="C2" i="72"/>
  <c r="C2" i="73"/>
  <c r="J6" i="73"/>
  <c r="C2" i="68"/>
  <c r="J6" i="68"/>
  <c r="C2" i="69"/>
  <c r="J6" i="69"/>
  <c r="J7" i="67"/>
  <c r="J6" i="18"/>
  <c r="J8" i="18"/>
  <c r="C2" i="18"/>
  <c r="J8" i="73"/>
  <c r="K8" i="73"/>
  <c r="J9" i="73"/>
  <c r="K8" i="72"/>
  <c r="J8" i="72"/>
  <c r="J9" i="72"/>
  <c r="J8" i="71"/>
  <c r="J9" i="71"/>
  <c r="K8" i="71"/>
  <c r="J8" i="70"/>
  <c r="K8" i="70"/>
  <c r="J9" i="70"/>
  <c r="J8" i="69"/>
  <c r="J9" i="69"/>
  <c r="K8" i="69"/>
  <c r="J8" i="68"/>
  <c r="J9" i="68"/>
  <c r="K8" i="68"/>
  <c r="K8" i="77"/>
  <c r="J7" i="77"/>
  <c r="J8" i="77"/>
  <c r="J9" i="77"/>
  <c r="K6" i="77"/>
  <c r="J9" i="74"/>
  <c r="K6" i="74"/>
  <c r="K8" i="74"/>
  <c r="J8" i="74"/>
  <c r="J9" i="75"/>
  <c r="K8" i="75"/>
  <c r="J7" i="75"/>
  <c r="K6" i="75"/>
  <c r="J8" i="75"/>
  <c r="J9" i="76"/>
  <c r="K8" i="76"/>
  <c r="J7" i="76"/>
  <c r="K6" i="76"/>
  <c r="J8" i="76"/>
  <c r="J7" i="73"/>
  <c r="K6" i="73"/>
  <c r="K6" i="70"/>
  <c r="J7" i="70"/>
  <c r="K6" i="72"/>
  <c r="J7" i="72"/>
  <c r="J7" i="71"/>
  <c r="K6" i="71"/>
  <c r="K6" i="68"/>
  <c r="J7" i="68"/>
  <c r="J7" i="69"/>
  <c r="K6" i="69"/>
  <c r="K6" i="18"/>
  <c r="L8" i="18"/>
  <c r="J7" i="18"/>
  <c r="K8" i="18"/>
  <c r="J9" i="18"/>
  <c r="K9" i="73"/>
  <c r="L8" i="73"/>
  <c r="K9" i="72"/>
  <c r="L8" i="72"/>
  <c r="K9" i="71"/>
  <c r="L8" i="71"/>
  <c r="K9" i="70"/>
  <c r="L8" i="70"/>
  <c r="K9" i="69"/>
  <c r="L8" i="69"/>
  <c r="K9" i="68"/>
  <c r="L8" i="68"/>
  <c r="K7" i="67"/>
  <c r="K9" i="75"/>
  <c r="K7" i="75"/>
  <c r="L8" i="75"/>
  <c r="L6" i="75"/>
  <c r="K9" i="77"/>
  <c r="K7" i="77"/>
  <c r="L6" i="77"/>
  <c r="L8" i="77"/>
  <c r="L8" i="76"/>
  <c r="L6" i="76"/>
  <c r="K9" i="76"/>
  <c r="K7" i="76"/>
  <c r="L8" i="74"/>
  <c r="L6" i="74"/>
  <c r="K9" i="74"/>
  <c r="K7" i="74"/>
  <c r="K7" i="72"/>
  <c r="L6" i="72"/>
  <c r="L6" i="70"/>
  <c r="K7" i="70"/>
  <c r="K7" i="71"/>
  <c r="L6" i="71"/>
  <c r="K7" i="73"/>
  <c r="L6" i="73"/>
  <c r="K7" i="68"/>
  <c r="L6" i="68"/>
  <c r="K7" i="69"/>
  <c r="L6" i="69"/>
  <c r="K9" i="18"/>
  <c r="K7" i="18"/>
  <c r="L7" i="67"/>
  <c r="L6" i="18"/>
  <c r="L9" i="18"/>
  <c r="L7" i="18"/>
  <c r="M8" i="73"/>
  <c r="L9" i="73"/>
  <c r="L7" i="73"/>
  <c r="M8" i="72"/>
  <c r="L9" i="72"/>
  <c r="L7" i="72"/>
  <c r="M8" i="71"/>
  <c r="L9" i="71"/>
  <c r="L7" i="71"/>
  <c r="M8" i="70"/>
  <c r="L9" i="70"/>
  <c r="L7" i="70"/>
  <c r="M8" i="69"/>
  <c r="L9" i="69"/>
  <c r="L7" i="69"/>
  <c r="L9" i="68"/>
  <c r="L7" i="68"/>
  <c r="M8" i="68"/>
  <c r="M8" i="76"/>
  <c r="L9" i="76"/>
  <c r="L7" i="76"/>
  <c r="M6" i="76"/>
  <c r="M8" i="74"/>
  <c r="L9" i="74"/>
  <c r="L7" i="74"/>
  <c r="M6" i="74"/>
  <c r="M8" i="75"/>
  <c r="M6" i="75"/>
  <c r="L9" i="75"/>
  <c r="L7" i="75"/>
  <c r="L9" i="77"/>
  <c r="L7" i="77"/>
  <c r="M6" i="77"/>
  <c r="M8" i="77"/>
  <c r="M8" i="18"/>
  <c r="M6" i="70"/>
  <c r="M6" i="73"/>
  <c r="M6" i="72"/>
  <c r="M6" i="71"/>
  <c r="M6" i="68"/>
  <c r="M6" i="69"/>
  <c r="M7" i="67"/>
  <c r="M6" i="18"/>
  <c r="M9" i="18"/>
  <c r="M7" i="18"/>
  <c r="N8" i="73"/>
  <c r="M9" i="73"/>
  <c r="M7" i="73"/>
  <c r="N8" i="72"/>
  <c r="M9" i="72"/>
  <c r="N8" i="71"/>
  <c r="M9" i="71"/>
  <c r="M7" i="71"/>
  <c r="N8" i="70"/>
  <c r="M9" i="70"/>
  <c r="M7" i="70"/>
  <c r="N8" i="69"/>
  <c r="M9" i="69"/>
  <c r="M7" i="69"/>
  <c r="N8" i="68"/>
  <c r="M9" i="68"/>
  <c r="M7" i="68"/>
  <c r="N8" i="75"/>
  <c r="N6" i="75"/>
  <c r="M9" i="75"/>
  <c r="M7" i="75"/>
  <c r="N8" i="77"/>
  <c r="N6" i="77"/>
  <c r="M9" i="77"/>
  <c r="M7" i="77"/>
  <c r="N6" i="76"/>
  <c r="N8" i="76"/>
  <c r="M9" i="76"/>
  <c r="M7" i="76"/>
  <c r="M9" i="74"/>
  <c r="M7" i="74"/>
  <c r="N6" i="74"/>
  <c r="N8" i="74"/>
  <c r="N6" i="71"/>
  <c r="N6" i="70"/>
  <c r="N6" i="73"/>
  <c r="M7" i="72"/>
  <c r="N6" i="72"/>
  <c r="N6" i="69"/>
  <c r="N6" i="68"/>
  <c r="N6" i="18"/>
  <c r="O6" i="18"/>
  <c r="N7" i="67"/>
  <c r="N8" i="18"/>
  <c r="N9" i="73"/>
  <c r="N7" i="73"/>
  <c r="O8" i="73"/>
  <c r="O8" i="72"/>
  <c r="N9" i="72"/>
  <c r="N7" i="72"/>
  <c r="N9" i="71"/>
  <c r="N7" i="71"/>
  <c r="O8" i="71"/>
  <c r="N9" i="70"/>
  <c r="N7" i="70"/>
  <c r="O8" i="70"/>
  <c r="N9" i="69"/>
  <c r="N7" i="69"/>
  <c r="O8" i="69"/>
  <c r="O8" i="68"/>
  <c r="N9" i="68"/>
  <c r="N7" i="68"/>
  <c r="N9" i="74"/>
  <c r="N7" i="74"/>
  <c r="O6" i="74"/>
  <c r="O8" i="74"/>
  <c r="N9" i="76"/>
  <c r="N7" i="76"/>
  <c r="O8" i="76"/>
  <c r="O6" i="76"/>
  <c r="N9" i="75"/>
  <c r="N7" i="75"/>
  <c r="O6" i="75"/>
  <c r="O8" i="75"/>
  <c r="O8" i="77"/>
  <c r="N9" i="77"/>
  <c r="N7" i="77"/>
  <c r="O6" i="77"/>
  <c r="O8" i="18"/>
  <c r="N9" i="18"/>
  <c r="N7" i="18"/>
  <c r="O6" i="72"/>
  <c r="O6" i="73"/>
  <c r="O6" i="71"/>
  <c r="O6" i="68"/>
  <c r="O6" i="69"/>
  <c r="O7" i="67"/>
  <c r="O9" i="18"/>
  <c r="O7" i="18"/>
  <c r="P8" i="18"/>
  <c r="P6" i="18"/>
  <c r="O9" i="73"/>
  <c r="O7" i="73"/>
  <c r="P8" i="73"/>
  <c r="O9" i="72"/>
  <c r="P8" i="72"/>
  <c r="O9" i="71"/>
  <c r="O7" i="71"/>
  <c r="P8" i="71"/>
  <c r="O9" i="70"/>
  <c r="O7" i="70" s="1"/>
  <c r="P8" i="70"/>
  <c r="O9" i="69"/>
  <c r="O7" i="69"/>
  <c r="P8" i="69"/>
  <c r="O9" i="68"/>
  <c r="P8" i="68"/>
  <c r="O9" i="77"/>
  <c r="O7" i="77"/>
  <c r="P6" i="77"/>
  <c r="P8" i="77"/>
  <c r="O9" i="75"/>
  <c r="O7" i="75"/>
  <c r="P8" i="75"/>
  <c r="P6" i="75"/>
  <c r="P8" i="76"/>
  <c r="O9" i="76"/>
  <c r="O7" i="76"/>
  <c r="P6" i="76"/>
  <c r="P6" i="74"/>
  <c r="P8" i="74"/>
  <c r="O9" i="74"/>
  <c r="O7" i="74"/>
  <c r="P6" i="73"/>
  <c r="O7" i="72"/>
  <c r="P6" i="72"/>
  <c r="P6" i="71"/>
  <c r="P6" i="70"/>
  <c r="P6" i="69"/>
  <c r="P6" i="68"/>
  <c r="O7" i="68"/>
  <c r="P7" i="67"/>
  <c r="Q8" i="18"/>
  <c r="P9" i="18"/>
  <c r="P7" i="18"/>
  <c r="Q6" i="18"/>
  <c r="Q8" i="73"/>
  <c r="P9" i="73"/>
  <c r="P7" i="73"/>
  <c r="Q8" i="72"/>
  <c r="P9" i="72"/>
  <c r="Q8" i="71"/>
  <c r="P9" i="71"/>
  <c r="P7" i="71"/>
  <c r="P9" i="69"/>
  <c r="P7" i="69"/>
  <c r="Q8" i="69"/>
  <c r="P9" i="68"/>
  <c r="Q8" i="68"/>
  <c r="Q8" i="74"/>
  <c r="P9" i="74"/>
  <c r="P7" i="74"/>
  <c r="Q6" i="74"/>
  <c r="Q8" i="75"/>
  <c r="Q6" i="75"/>
  <c r="P9" i="75"/>
  <c r="P7" i="75"/>
  <c r="P9" i="77"/>
  <c r="P7" i="77"/>
  <c r="Q6" i="77"/>
  <c r="Q8" i="77"/>
  <c r="Q8" i="76"/>
  <c r="P9" i="76"/>
  <c r="P7" i="76"/>
  <c r="Q6" i="76"/>
  <c r="Q6" i="71"/>
  <c r="Q6" i="72"/>
  <c r="P7" i="72"/>
  <c r="Q6" i="73"/>
  <c r="Q6" i="69"/>
  <c r="P7" i="68"/>
  <c r="Q6" i="68"/>
  <c r="Q7" i="67"/>
  <c r="R8" i="18"/>
  <c r="Q9" i="18"/>
  <c r="Q7" i="18"/>
  <c r="R6" i="18"/>
  <c r="R8" i="73"/>
  <c r="Q9" i="73"/>
  <c r="Q7" i="73"/>
  <c r="R8" i="72"/>
  <c r="Q9" i="72"/>
  <c r="Q7" i="72"/>
  <c r="R8" i="71"/>
  <c r="Q9" i="71"/>
  <c r="Q7" i="71"/>
  <c r="R8" i="69"/>
  <c r="Q9" i="69"/>
  <c r="Q7" i="69"/>
  <c r="R8" i="68"/>
  <c r="Q9" i="68"/>
  <c r="Q7" i="68"/>
  <c r="Q9" i="76"/>
  <c r="Q7" i="76"/>
  <c r="R6" i="76"/>
  <c r="R8" i="76"/>
  <c r="R8" i="77"/>
  <c r="R6" i="77"/>
  <c r="Q9" i="77"/>
  <c r="Q7" i="77"/>
  <c r="R8" i="74"/>
  <c r="R6" i="74"/>
  <c r="Q9" i="74"/>
  <c r="Q7" i="74"/>
  <c r="Q9" i="75"/>
  <c r="Q7" i="75"/>
  <c r="R6" i="75"/>
  <c r="R8" i="75"/>
  <c r="R6" i="72"/>
  <c r="R6" i="73"/>
  <c r="R6" i="71"/>
  <c r="R6" i="68"/>
  <c r="R6" i="69"/>
  <c r="R7" i="67"/>
  <c r="R9" i="18"/>
  <c r="R7" i="18"/>
  <c r="S8" i="18"/>
  <c r="S6" i="18"/>
  <c r="R9" i="73"/>
  <c r="R7" i="73"/>
  <c r="S8" i="73"/>
  <c r="R9" i="72"/>
  <c r="R7" i="72"/>
  <c r="S8" i="72"/>
  <c r="R9" i="71"/>
  <c r="R7" i="71"/>
  <c r="S8" i="71"/>
  <c r="R9" i="69"/>
  <c r="R7" i="69"/>
  <c r="S8" i="69"/>
  <c r="R9" i="68"/>
  <c r="R7" i="68"/>
  <c r="S8" i="68"/>
  <c r="R9" i="74"/>
  <c r="R7" i="74"/>
  <c r="S6" i="74"/>
  <c r="S8" i="74"/>
  <c r="R9" i="75"/>
  <c r="R7" i="75"/>
  <c r="S6" i="75"/>
  <c r="S8" i="75"/>
  <c r="R9" i="76"/>
  <c r="R7" i="76"/>
  <c r="S8" i="76"/>
  <c r="S6" i="76"/>
  <c r="S8" i="77"/>
  <c r="R9" i="77"/>
  <c r="R7" i="77"/>
  <c r="S6" i="77"/>
  <c r="S6" i="72"/>
  <c r="S6" i="71"/>
  <c r="S6" i="73"/>
  <c r="S6" i="69"/>
  <c r="S6" i="68"/>
  <c r="S7" i="67"/>
  <c r="S9" i="18"/>
  <c r="S7" i="18"/>
  <c r="T8" i="18"/>
  <c r="T6" i="18"/>
  <c r="S9" i="73"/>
  <c r="S7" i="73"/>
  <c r="T8" i="73"/>
  <c r="S9" i="72"/>
  <c r="T8" i="72"/>
  <c r="S9" i="71"/>
  <c r="S7" i="71"/>
  <c r="T8" i="71"/>
  <c r="S9" i="69"/>
  <c r="S7" i="69"/>
  <c r="T8" i="69"/>
  <c r="S9" i="68"/>
  <c r="S7" i="68"/>
  <c r="T8" i="68"/>
  <c r="S9" i="77"/>
  <c r="S7" i="77"/>
  <c r="T6" i="77"/>
  <c r="T8" i="77"/>
  <c r="T8" i="74"/>
  <c r="T6" i="74"/>
  <c r="S9" i="74"/>
  <c r="S7" i="74"/>
  <c r="T8" i="76"/>
  <c r="T6" i="76"/>
  <c r="S9" i="76"/>
  <c r="S7" i="76"/>
  <c r="T6" i="75"/>
  <c r="T8" i="75"/>
  <c r="S9" i="75"/>
  <c r="S7" i="75"/>
  <c r="T6" i="73"/>
  <c r="S7" i="72"/>
  <c r="T6" i="72"/>
  <c r="T6" i="71"/>
  <c r="T6" i="69"/>
  <c r="T6" i="68"/>
  <c r="T7" i="67"/>
  <c r="U8" i="18"/>
  <c r="T9" i="18"/>
  <c r="T7" i="18"/>
  <c r="U6" i="18"/>
  <c r="U8" i="73"/>
  <c r="T9" i="73"/>
  <c r="T7" i="73"/>
  <c r="U8" i="72"/>
  <c r="T9" i="72"/>
  <c r="T7" i="72"/>
  <c r="U8" i="71"/>
  <c r="T9" i="71"/>
  <c r="T7" i="71"/>
  <c r="U8" i="69"/>
  <c r="T9" i="69"/>
  <c r="T7" i="69"/>
  <c r="T9" i="68"/>
  <c r="U8" i="68"/>
  <c r="U8" i="76"/>
  <c r="T9" i="76"/>
  <c r="T7" i="76"/>
  <c r="U6" i="76"/>
  <c r="U8" i="75"/>
  <c r="T9" i="75"/>
  <c r="T7" i="75"/>
  <c r="U6" i="75"/>
  <c r="T9" i="77"/>
  <c r="T7" i="77"/>
  <c r="U6" i="77"/>
  <c r="U8" i="77"/>
  <c r="U8" i="74"/>
  <c r="T9" i="74"/>
  <c r="T7" i="74"/>
  <c r="U6" i="74"/>
  <c r="U6" i="71"/>
  <c r="U6" i="72"/>
  <c r="U6" i="73"/>
  <c r="U6" i="68"/>
  <c r="T7" i="68"/>
  <c r="U6" i="69"/>
  <c r="U7" i="67"/>
  <c r="V8" i="18"/>
  <c r="U9" i="18"/>
  <c r="U7" i="18"/>
  <c r="V6" i="18"/>
  <c r="V8" i="73"/>
  <c r="U9" i="73"/>
  <c r="U7" i="73"/>
  <c r="V8" i="72"/>
  <c r="U9" i="72"/>
  <c r="V8" i="71"/>
  <c r="U9" i="71"/>
  <c r="U7" i="71"/>
  <c r="V8" i="69"/>
  <c r="U9" i="69"/>
  <c r="U7" i="69"/>
  <c r="V8" i="68"/>
  <c r="U9" i="68"/>
  <c r="U7" i="68"/>
  <c r="U9" i="74"/>
  <c r="U7" i="74"/>
  <c r="V6" i="74"/>
  <c r="V8" i="74"/>
  <c r="V8" i="77"/>
  <c r="V6" i="77"/>
  <c r="U9" i="77"/>
  <c r="U7" i="77"/>
  <c r="V6" i="76"/>
  <c r="V8" i="76"/>
  <c r="U9" i="76"/>
  <c r="U7" i="76"/>
  <c r="V6" i="75"/>
  <c r="V8" i="75"/>
  <c r="U9" i="75"/>
  <c r="U7" i="75"/>
  <c r="V6" i="73"/>
  <c r="V6" i="71"/>
  <c r="V6" i="72"/>
  <c r="U7" i="72"/>
  <c r="V6" i="68"/>
  <c r="V6" i="69"/>
  <c r="V7" i="67"/>
  <c r="V9" i="18"/>
  <c r="V7" i="18"/>
  <c r="W8" i="18"/>
  <c r="W6" i="18"/>
  <c r="W8" i="73"/>
  <c r="V9" i="73"/>
  <c r="V7" i="73"/>
  <c r="V9" i="72"/>
  <c r="W8" i="72"/>
  <c r="V9" i="71"/>
  <c r="V7" i="71"/>
  <c r="W8" i="71"/>
  <c r="V9" i="69"/>
  <c r="V7" i="69"/>
  <c r="W8" i="69"/>
  <c r="W8" i="68"/>
  <c r="V9" i="68"/>
  <c r="V7" i="68"/>
  <c r="V9" i="76"/>
  <c r="V7" i="76"/>
  <c r="W8" i="76"/>
  <c r="W6" i="76"/>
  <c r="V9" i="75"/>
  <c r="V7" i="75"/>
  <c r="W6" i="75"/>
  <c r="W8" i="75"/>
  <c r="V9" i="74"/>
  <c r="V7" i="74"/>
  <c r="W6" i="74"/>
  <c r="W8" i="74"/>
  <c r="W8" i="77"/>
  <c r="V9" i="77"/>
  <c r="V7" i="77"/>
  <c r="W6" i="77"/>
  <c r="V7" i="72"/>
  <c r="W6" i="72"/>
  <c r="W6" i="73"/>
  <c r="W6" i="71"/>
  <c r="W6" i="68"/>
  <c r="W6" i="69"/>
  <c r="W7" i="67"/>
  <c r="W9" i="18"/>
  <c r="W7" i="18"/>
  <c r="X8" i="18"/>
  <c r="X6" i="18"/>
  <c r="W9" i="73"/>
  <c r="W7" i="73"/>
  <c r="X8" i="73"/>
  <c r="W9" i="72"/>
  <c r="W7" i="72"/>
  <c r="X8" i="72"/>
  <c r="W9" i="71"/>
  <c r="W7" i="71"/>
  <c r="X8" i="71"/>
  <c r="W9" i="69"/>
  <c r="W7" i="69"/>
  <c r="X8" i="69"/>
  <c r="W9" i="68"/>
  <c r="X8" i="68"/>
  <c r="W9" i="77"/>
  <c r="W7" i="77"/>
  <c r="X6" i="77"/>
  <c r="X8" i="77"/>
  <c r="X6" i="74"/>
  <c r="X8" i="74"/>
  <c r="W9" i="74"/>
  <c r="W7" i="74"/>
  <c r="X8" i="76"/>
  <c r="W9" i="76"/>
  <c r="W7" i="76"/>
  <c r="X6" i="76"/>
  <c r="X8" i="75"/>
  <c r="W9" i="75"/>
  <c r="W7" i="75"/>
  <c r="X6" i="75"/>
  <c r="X6" i="73"/>
  <c r="X6" i="72"/>
  <c r="X6" i="71"/>
  <c r="X6" i="69"/>
  <c r="X6" i="68"/>
  <c r="W7" i="68"/>
  <c r="X7" i="67"/>
  <c r="Y8" i="18"/>
  <c r="X9" i="18"/>
  <c r="X7" i="18"/>
  <c r="Y6" i="18"/>
  <c r="X9" i="73"/>
  <c r="X7" i="73"/>
  <c r="Y8" i="73"/>
  <c r="X9" i="72"/>
  <c r="X7" i="72"/>
  <c r="Y8" i="72"/>
  <c r="Y8" i="71"/>
  <c r="X9" i="71"/>
  <c r="X7" i="71"/>
  <c r="Y8" i="69"/>
  <c r="X9" i="69"/>
  <c r="X7" i="69"/>
  <c r="X9" i="68"/>
  <c r="Y8" i="68"/>
  <c r="Y8" i="75"/>
  <c r="Y6" i="75"/>
  <c r="X9" i="75"/>
  <c r="X7" i="75"/>
  <c r="Y8" i="74"/>
  <c r="X9" i="74"/>
  <c r="X7" i="74"/>
  <c r="Y6" i="74"/>
  <c r="X9" i="77"/>
  <c r="X7" i="77"/>
  <c r="Y6" i="77"/>
  <c r="Y8" i="77"/>
  <c r="Y8" i="76"/>
  <c r="X9" i="76"/>
  <c r="X7" i="76"/>
  <c r="Y6" i="76"/>
  <c r="Y6" i="72"/>
  <c r="Y6" i="71"/>
  <c r="Y6" i="73"/>
  <c r="Y6" i="68"/>
  <c r="X7" i="68"/>
  <c r="Y6" i="69"/>
  <c r="Y7" i="67"/>
  <c r="Z8" i="18"/>
  <c r="Y9" i="18"/>
  <c r="Y7" i="18"/>
  <c r="Z6" i="18"/>
  <c r="Z8" i="73"/>
  <c r="Y9" i="73"/>
  <c r="Y7" i="73"/>
  <c r="Z8" i="72"/>
  <c r="Y9" i="72"/>
  <c r="Z8" i="71"/>
  <c r="Y9" i="71"/>
  <c r="Y7" i="71"/>
  <c r="Z8" i="69"/>
  <c r="Y9" i="69"/>
  <c r="Y7" i="69"/>
  <c r="Z8" i="68"/>
  <c r="Y9" i="68"/>
  <c r="Y7" i="68"/>
  <c r="Y9" i="76"/>
  <c r="Y7" i="76"/>
  <c r="Z6" i="76"/>
  <c r="Z8" i="76"/>
  <c r="Z8" i="77"/>
  <c r="Y9" i="77"/>
  <c r="Y7" i="77"/>
  <c r="Z6" i="77"/>
  <c r="Z6" i="74"/>
  <c r="Z8" i="74"/>
  <c r="Y9" i="74"/>
  <c r="Y7" i="74"/>
  <c r="Y9" i="75"/>
  <c r="Y7" i="75"/>
  <c r="Z8" i="75"/>
  <c r="Z6" i="75"/>
  <c r="Z6" i="73"/>
  <c r="Y7" i="72"/>
  <c r="Z6" i="72"/>
  <c r="Z6" i="71"/>
  <c r="Z6" i="69"/>
  <c r="Z6" i="68"/>
  <c r="Z7" i="67"/>
  <c r="Z9" i="18"/>
  <c r="Z7" i="18"/>
  <c r="AA8" i="18"/>
  <c r="AA6" i="18"/>
  <c r="Z9" i="73"/>
  <c r="Z7" i="73"/>
  <c r="AA8" i="73"/>
  <c r="AA8" i="72"/>
  <c r="Z9" i="72"/>
  <c r="Z9" i="71"/>
  <c r="Z7" i="71"/>
  <c r="AA8" i="71"/>
  <c r="Z9" i="69"/>
  <c r="Z7" i="69"/>
  <c r="AA8" i="69"/>
  <c r="AA8" i="68"/>
  <c r="Z9" i="68"/>
  <c r="Z7" i="68"/>
  <c r="Z9" i="75"/>
  <c r="Z7" i="75"/>
  <c r="AA6" i="75"/>
  <c r="AA8" i="75"/>
  <c r="Z9" i="74"/>
  <c r="Z7" i="74"/>
  <c r="AA6" i="74"/>
  <c r="AA8" i="74"/>
  <c r="AA8" i="77"/>
  <c r="Z9" i="77"/>
  <c r="Z7" i="77"/>
  <c r="AA6" i="77"/>
  <c r="Z9" i="76"/>
  <c r="Z7" i="76"/>
  <c r="AA6" i="76"/>
  <c r="AA8" i="76"/>
  <c r="AA6" i="73"/>
  <c r="AA6" i="71"/>
  <c r="Z7" i="72"/>
  <c r="AA6" i="72"/>
  <c r="AA6" i="69"/>
  <c r="AA6" i="68"/>
  <c r="AA7" i="67"/>
  <c r="AA9" i="18"/>
  <c r="AA7" i="18"/>
  <c r="AB8" i="18"/>
  <c r="AB6" i="18"/>
  <c r="AA9" i="73"/>
  <c r="AA7" i="73"/>
  <c r="AB8" i="73"/>
  <c r="AA9" i="72"/>
  <c r="AA7" i="72"/>
  <c r="AB8" i="72"/>
  <c r="AA9" i="71"/>
  <c r="AA7" i="71"/>
  <c r="AB8" i="71"/>
  <c r="AA9" i="69"/>
  <c r="AB8" i="69"/>
  <c r="AA9" i="68"/>
  <c r="AB8" i="68"/>
  <c r="AB8" i="76"/>
  <c r="AB6" i="76"/>
  <c r="AA9" i="76"/>
  <c r="AA7" i="76"/>
  <c r="AB6" i="75"/>
  <c r="AA9" i="75"/>
  <c r="AA7" i="75"/>
  <c r="AB8" i="75"/>
  <c r="AA9" i="77"/>
  <c r="AA7" i="77"/>
  <c r="AB6" i="77"/>
  <c r="AB8" i="77"/>
  <c r="AB8" i="74"/>
  <c r="AA9" i="74"/>
  <c r="AA7" i="74"/>
  <c r="AB6" i="74"/>
  <c r="AB6" i="72"/>
  <c r="AB6" i="73"/>
  <c r="AB6" i="71"/>
  <c r="AA7" i="68"/>
  <c r="AB6" i="68"/>
  <c r="AA7" i="69"/>
  <c r="AB6" i="69"/>
  <c r="AB7" i="67"/>
  <c r="AC8" i="18"/>
  <c r="AB9" i="18"/>
  <c r="AB7" i="18"/>
  <c r="AC6" i="18"/>
  <c r="AC8" i="73"/>
  <c r="AB9" i="73"/>
  <c r="AB7" i="73"/>
  <c r="AC8" i="72"/>
  <c r="AB9" i="72"/>
  <c r="AB7" i="72"/>
  <c r="AC8" i="71"/>
  <c r="AB9" i="71"/>
  <c r="AB7" i="71"/>
  <c r="AC8" i="69"/>
  <c r="AB9" i="69"/>
  <c r="AB7" i="69"/>
  <c r="AB9" i="68"/>
  <c r="AB7" i="68"/>
  <c r="AC8" i="68"/>
  <c r="AC8" i="74"/>
  <c r="AB9" i="74"/>
  <c r="AB7" i="74"/>
  <c r="AC6" i="74"/>
  <c r="AB9" i="77"/>
  <c r="AB7" i="77"/>
  <c r="AC6" i="77"/>
  <c r="AC8" i="77"/>
  <c r="AC8" i="75"/>
  <c r="AB9" i="75"/>
  <c r="AB7" i="75"/>
  <c r="AC6" i="75"/>
  <c r="AC8" i="76"/>
  <c r="AB9" i="76"/>
  <c r="AB7" i="76"/>
  <c r="AC6" i="76"/>
  <c r="AC6" i="71"/>
  <c r="AC6" i="73"/>
  <c r="AC6" i="72"/>
  <c r="AC6" i="68"/>
  <c r="AC6" i="69"/>
  <c r="AC7" i="67"/>
  <c r="AD8" i="18"/>
  <c r="AC9" i="18"/>
  <c r="AC7" i="18"/>
  <c r="AD6" i="18"/>
  <c r="AD8" i="73"/>
  <c r="AC9" i="73"/>
  <c r="AC7" i="73"/>
  <c r="AD8" i="72"/>
  <c r="AC9" i="72"/>
  <c r="AD8" i="71"/>
  <c r="AC9" i="71"/>
  <c r="AC7" i="71"/>
  <c r="AD8" i="69"/>
  <c r="AC9" i="69"/>
  <c r="AC7" i="69"/>
  <c r="AD8" i="68"/>
  <c r="AC9" i="68"/>
  <c r="AC7" i="68"/>
  <c r="AD8" i="76"/>
  <c r="AD6" i="76"/>
  <c r="AC9" i="76"/>
  <c r="AC7" i="76"/>
  <c r="AC9" i="74"/>
  <c r="AC7" i="74"/>
  <c r="AD6" i="74"/>
  <c r="AD8" i="74"/>
  <c r="AD8" i="75"/>
  <c r="AD6" i="75"/>
  <c r="AC9" i="75"/>
  <c r="AC7" i="75"/>
  <c r="AD8" i="77"/>
  <c r="AD6" i="77"/>
  <c r="AC9" i="77"/>
  <c r="AC7" i="77"/>
  <c r="AC7" i="72"/>
  <c r="AD6" i="72"/>
  <c r="AD6" i="73"/>
  <c r="AD6" i="71"/>
  <c r="AD6" i="69"/>
  <c r="AD6" i="68"/>
  <c r="AD7" i="67"/>
  <c r="AD9" i="18"/>
  <c r="AD7" i="18"/>
  <c r="AE8" i="18"/>
  <c r="AE6" i="18"/>
  <c r="AD9" i="73"/>
  <c r="AD7" i="73"/>
  <c r="AE8" i="73"/>
  <c r="AD9" i="72"/>
  <c r="AD7" i="72"/>
  <c r="AE8" i="72"/>
  <c r="AD9" i="71"/>
  <c r="AD7" i="71"/>
  <c r="AE8" i="71"/>
  <c r="AD9" i="69"/>
  <c r="AD7" i="69"/>
  <c r="AE8" i="69"/>
  <c r="AD9" i="68"/>
  <c r="AE8" i="68"/>
  <c r="AD9" i="75"/>
  <c r="AD7" i="75"/>
  <c r="AE6" i="75"/>
  <c r="AE8" i="75"/>
  <c r="AE8" i="77"/>
  <c r="AD9" i="77"/>
  <c r="AD7" i="77"/>
  <c r="AE6" i="77"/>
  <c r="AD9" i="76"/>
  <c r="AD7" i="76"/>
  <c r="AE6" i="76"/>
  <c r="AE8" i="76"/>
  <c r="AD9" i="74"/>
  <c r="AD7" i="74"/>
  <c r="AE6" i="74"/>
  <c r="AE8" i="74"/>
  <c r="AE6" i="71"/>
  <c r="AE6" i="72"/>
  <c r="AE6" i="73"/>
  <c r="AE6" i="69"/>
  <c r="AE6" i="68"/>
  <c r="AD7" i="68"/>
  <c r="AE7" i="67"/>
  <c r="AE9" i="18"/>
  <c r="AE7" i="18"/>
  <c r="AF8" i="18"/>
  <c r="AF6" i="18"/>
  <c r="AE9" i="73"/>
  <c r="AE7" i="73"/>
  <c r="AF8" i="73"/>
  <c r="AE9" i="72"/>
  <c r="AE7" i="72"/>
  <c r="AF8" i="72"/>
  <c r="AE9" i="71"/>
  <c r="AE7" i="71"/>
  <c r="AF8" i="71"/>
  <c r="AE9" i="69"/>
  <c r="AE7" i="69"/>
  <c r="AF8" i="69"/>
  <c r="AE9" i="68"/>
  <c r="AF8" i="68"/>
  <c r="AF8" i="76"/>
  <c r="AF6" i="76"/>
  <c r="AE9" i="76"/>
  <c r="AE7" i="76"/>
  <c r="AF6" i="74"/>
  <c r="AF8" i="74"/>
  <c r="AE9" i="74"/>
  <c r="AE7" i="74"/>
  <c r="AE9" i="77"/>
  <c r="AE7" i="77"/>
  <c r="AF6" i="77"/>
  <c r="AF8" i="77"/>
  <c r="AE9" i="75"/>
  <c r="AE7" i="75"/>
  <c r="AF8" i="75"/>
  <c r="AF6" i="75"/>
  <c r="AF6" i="73"/>
  <c r="AF6" i="71"/>
  <c r="AF6" i="72"/>
  <c r="AF6" i="69"/>
  <c r="AE7" i="68"/>
  <c r="AF6" i="68"/>
  <c r="AF7" i="67"/>
  <c r="AG8" i="18"/>
  <c r="AF9" i="18"/>
  <c r="AF7" i="18"/>
  <c r="AG6" i="18"/>
  <c r="AG8" i="73"/>
  <c r="AF9" i="73"/>
  <c r="AF7" i="73"/>
  <c r="AF9" i="72"/>
  <c r="AF7" i="72"/>
  <c r="AG8" i="72"/>
  <c r="AG8" i="71"/>
  <c r="AF9" i="71"/>
  <c r="AF7" i="71"/>
  <c r="AG8" i="69"/>
  <c r="AF9" i="69"/>
  <c r="AF7" i="69"/>
  <c r="AF9" i="68"/>
  <c r="AG8" i="68"/>
  <c r="AG8" i="75"/>
  <c r="AG6" i="75"/>
  <c r="AF9" i="75"/>
  <c r="AF7" i="75"/>
  <c r="AF9" i="77"/>
  <c r="AF7" i="77"/>
  <c r="AG6" i="77"/>
  <c r="AG8" i="77"/>
  <c r="AG8" i="74"/>
  <c r="AF9" i="74"/>
  <c r="AF7" i="74"/>
  <c r="AG6" i="74"/>
  <c r="AG8" i="76"/>
  <c r="AF9" i="76"/>
  <c r="AF7" i="76"/>
  <c r="AG6" i="76"/>
  <c r="AG6" i="72"/>
  <c r="AG6" i="73"/>
  <c r="AG6" i="71"/>
  <c r="AF7" i="68"/>
  <c r="AG6" i="68"/>
  <c r="AG6" i="69"/>
  <c r="AG7" i="67"/>
  <c r="AH8" i="18"/>
  <c r="AG9" i="18"/>
  <c r="AG7" i="18"/>
  <c r="AH6" i="18"/>
  <c r="AH8" i="73"/>
  <c r="AG9" i="73"/>
  <c r="AG7" i="73"/>
  <c r="AH8" i="72"/>
  <c r="AG9" i="72"/>
  <c r="AH8" i="71"/>
  <c r="AG9" i="71"/>
  <c r="AG7" i="71"/>
  <c r="AH8" i="69"/>
  <c r="AG9" i="69"/>
  <c r="AG7" i="69"/>
  <c r="AH8" i="68"/>
  <c r="AG9" i="68"/>
  <c r="AG7" i="68"/>
  <c r="AG9" i="76"/>
  <c r="AG7" i="76"/>
  <c r="AH6" i="76"/>
  <c r="AH8" i="76"/>
  <c r="AG9" i="75"/>
  <c r="AG7" i="75"/>
  <c r="AH6" i="75"/>
  <c r="AH8" i="75"/>
  <c r="AH6" i="74"/>
  <c r="AH8" i="74"/>
  <c r="AG9" i="74"/>
  <c r="AG7" i="74"/>
  <c r="AH8" i="77"/>
  <c r="AH6" i="77"/>
  <c r="AG9" i="77"/>
  <c r="AG7" i="77"/>
  <c r="AH6" i="71"/>
  <c r="AH6" i="72"/>
  <c r="AG7" i="72"/>
  <c r="AH6" i="73"/>
  <c r="AH6" i="69"/>
  <c r="AH6" i="68"/>
  <c r="AH7" i="67"/>
  <c r="AH9" i="18"/>
  <c r="AH7" i="18"/>
  <c r="AI8" i="18"/>
  <c r="AI6" i="18"/>
  <c r="AH9" i="73"/>
  <c r="AH7" i="73"/>
  <c r="AI8" i="73"/>
  <c r="AH9" i="72"/>
  <c r="AH7" i="72"/>
  <c r="AI8" i="72"/>
  <c r="AH9" i="71"/>
  <c r="AH7" i="71"/>
  <c r="AI8" i="71"/>
  <c r="AH9" i="69"/>
  <c r="AH7" i="69"/>
  <c r="AI8" i="69"/>
  <c r="AI8" i="68"/>
  <c r="AH9" i="68"/>
  <c r="AH7" i="68"/>
  <c r="AI8" i="77"/>
  <c r="AH9" i="77"/>
  <c r="AH7" i="77"/>
  <c r="AI6" i="77"/>
  <c r="AH9" i="74"/>
  <c r="AH7" i="74"/>
  <c r="AI6" i="74"/>
  <c r="AI8" i="74"/>
  <c r="AH9" i="76"/>
  <c r="AH7" i="76"/>
  <c r="AI6" i="76"/>
  <c r="AI8" i="76"/>
  <c r="AH9" i="75"/>
  <c r="AH7" i="75"/>
  <c r="AI6" i="75"/>
  <c r="AI8" i="75"/>
  <c r="AI6" i="72"/>
  <c r="AI6" i="73"/>
  <c r="AI6" i="71"/>
  <c r="AI6" i="69"/>
  <c r="AI6" i="68"/>
  <c r="AI7" i="67"/>
  <c r="AI9" i="18"/>
  <c r="AI7" i="18"/>
  <c r="AJ8" i="18"/>
  <c r="AJ6" i="18"/>
  <c r="AI9" i="73"/>
  <c r="AI7" i="73"/>
  <c r="AJ8" i="73"/>
  <c r="AI9" i="72"/>
  <c r="AI7" i="72"/>
  <c r="AJ8" i="72"/>
  <c r="AI9" i="71"/>
  <c r="AI7" i="71"/>
  <c r="AJ8" i="71"/>
  <c r="AI9" i="69"/>
  <c r="AJ8" i="69"/>
  <c r="AI9" i="68"/>
  <c r="AJ8" i="68"/>
  <c r="AJ6" i="76"/>
  <c r="AJ8" i="76"/>
  <c r="AI9" i="76"/>
  <c r="AI7" i="76"/>
  <c r="AJ6" i="75"/>
  <c r="AJ8" i="75"/>
  <c r="AI9" i="75"/>
  <c r="AI7" i="75"/>
  <c r="AI9" i="77"/>
  <c r="AI7" i="77"/>
  <c r="AJ6" i="77"/>
  <c r="AJ8" i="77"/>
  <c r="AJ8" i="74"/>
  <c r="AI9" i="74"/>
  <c r="AI7" i="74"/>
  <c r="AJ6" i="74"/>
  <c r="AJ6" i="73"/>
  <c r="AJ6" i="72"/>
  <c r="AJ6" i="71"/>
  <c r="AJ6" i="68"/>
  <c r="AI7" i="68"/>
  <c r="AI7" i="69"/>
  <c r="AJ6" i="69"/>
  <c r="AJ7" i="67"/>
  <c r="AK8" i="18"/>
  <c r="AJ9" i="18"/>
  <c r="AJ7" i="18"/>
  <c r="AK6" i="18"/>
  <c r="AK8" i="73"/>
  <c r="AJ9" i="73"/>
  <c r="AJ7" i="73"/>
  <c r="AK8" i="72"/>
  <c r="AJ9" i="72"/>
  <c r="AK8" i="71"/>
  <c r="AJ9" i="71"/>
  <c r="AJ7" i="71"/>
  <c r="AK8" i="69"/>
  <c r="AJ9" i="69"/>
  <c r="AJ7" i="69"/>
  <c r="AJ9" i="68"/>
  <c r="AK8" i="68"/>
  <c r="AK8" i="74"/>
  <c r="AJ9" i="74"/>
  <c r="AJ7" i="74"/>
  <c r="AK6" i="74"/>
  <c r="AJ9" i="77"/>
  <c r="AJ7" i="77"/>
  <c r="AK6" i="77"/>
  <c r="AK8" i="77"/>
  <c r="AK8" i="75"/>
  <c r="AJ9" i="75"/>
  <c r="AJ7" i="75"/>
  <c r="AK6" i="75"/>
  <c r="AK8" i="76"/>
  <c r="AJ9" i="76"/>
  <c r="AJ7" i="76"/>
  <c r="AK6" i="76"/>
  <c r="AK6" i="73"/>
  <c r="AK6" i="71"/>
  <c r="AJ7" i="72"/>
  <c r="AK6" i="72"/>
  <c r="AK6" i="69"/>
  <c r="AJ7" i="68"/>
  <c r="AK6" i="68"/>
  <c r="AK7" i="67"/>
  <c r="AL8" i="18"/>
  <c r="AK9" i="18"/>
  <c r="AK7" i="18"/>
  <c r="AL6" i="18"/>
  <c r="AL8" i="73"/>
  <c r="AK9" i="73"/>
  <c r="AK7" i="73"/>
  <c r="AL8" i="72"/>
  <c r="AK9" i="72"/>
  <c r="AL8" i="71"/>
  <c r="AK9" i="71"/>
  <c r="AK7" i="71"/>
  <c r="AL8" i="69"/>
  <c r="AK9" i="69"/>
  <c r="AK7" i="69"/>
  <c r="AL8" i="68"/>
  <c r="AK9" i="68"/>
  <c r="AK7" i="68"/>
  <c r="AL8" i="76"/>
  <c r="AK9" i="76"/>
  <c r="AK7" i="76"/>
  <c r="AL6" i="76"/>
  <c r="AK9" i="74"/>
  <c r="AK7" i="74"/>
  <c r="AL6" i="74"/>
  <c r="AL8" i="74"/>
  <c r="AL6" i="75"/>
  <c r="AL8" i="75"/>
  <c r="AK9" i="75"/>
  <c r="AK7" i="75"/>
  <c r="AL8" i="77"/>
  <c r="AL6" i="77"/>
  <c r="AK9" i="77"/>
  <c r="AK7" i="77"/>
  <c r="AL6" i="73"/>
  <c r="AL6" i="72"/>
  <c r="AK7" i="72"/>
  <c r="AL6" i="71"/>
  <c r="AL6" i="68"/>
  <c r="AL6" i="69"/>
  <c r="AL7" i="67"/>
  <c r="AL9" i="18"/>
  <c r="AL7" i="18"/>
  <c r="AM8" i="18"/>
  <c r="AM6" i="18"/>
  <c r="AM8" i="73"/>
  <c r="AL9" i="73"/>
  <c r="AL7" i="73"/>
  <c r="AM8" i="72"/>
  <c r="AL9" i="72"/>
  <c r="AL7" i="72"/>
  <c r="AL9" i="71"/>
  <c r="AL7" i="71"/>
  <c r="AM8" i="71"/>
  <c r="AL9" i="69"/>
  <c r="AM8" i="69"/>
  <c r="AM8" i="68"/>
  <c r="AL9" i="68"/>
  <c r="AL7" i="68"/>
  <c r="AM8" i="77"/>
  <c r="AL9" i="77"/>
  <c r="AL7" i="77"/>
  <c r="AM6" i="77"/>
  <c r="AL9" i="75"/>
  <c r="AL7" i="75"/>
  <c r="AM6" i="75"/>
  <c r="AM8" i="75"/>
  <c r="AL9" i="76"/>
  <c r="AL7" i="76"/>
  <c r="AM6" i="76"/>
  <c r="AM8" i="76"/>
  <c r="AL9" i="74"/>
  <c r="AL7" i="74"/>
  <c r="AM6" i="74"/>
  <c r="AM8" i="74"/>
  <c r="AM6" i="71"/>
  <c r="AM6" i="72"/>
  <c r="AM6" i="73"/>
  <c r="AM6" i="68"/>
  <c r="AL7" i="69"/>
  <c r="AM6" i="69"/>
  <c r="AM7" i="67"/>
  <c r="AN7" i="67"/>
  <c r="AM9" i="18"/>
  <c r="AM7" i="18"/>
  <c r="AN8" i="18"/>
  <c r="AN6" i="18"/>
  <c r="AM9" i="73"/>
  <c r="AM7" i="73"/>
  <c r="AN8" i="73"/>
  <c r="AM9" i="72"/>
  <c r="AM7" i="72"/>
  <c r="AN8" i="72"/>
  <c r="AM9" i="71"/>
  <c r="AM7" i="71"/>
  <c r="AN8" i="71"/>
  <c r="AM9" i="69"/>
  <c r="AM7" i="69"/>
  <c r="AN8" i="69"/>
  <c r="AM9" i="68"/>
  <c r="AN8" i="68"/>
  <c r="AN8" i="76"/>
  <c r="AM9" i="76"/>
  <c r="AM7" i="76"/>
  <c r="AN6" i="76"/>
  <c r="AN9" i="76"/>
  <c r="AN7" i="76"/>
  <c r="AN6" i="74"/>
  <c r="AN9" i="74"/>
  <c r="AN7" i="74"/>
  <c r="AN8" i="74"/>
  <c r="AM9" i="74"/>
  <c r="AM7" i="74"/>
  <c r="AM9" i="77"/>
  <c r="AM7" i="77"/>
  <c r="AN6" i="77"/>
  <c r="AN9" i="77"/>
  <c r="AN7" i="77"/>
  <c r="AN8" i="77"/>
  <c r="AN8" i="75"/>
  <c r="AM9" i="75"/>
  <c r="AM7" i="75"/>
  <c r="AN6" i="75"/>
  <c r="AN9" i="75"/>
  <c r="AN7" i="75"/>
  <c r="AN6" i="71"/>
  <c r="AN6" i="73"/>
  <c r="AN6" i="72"/>
  <c r="AN6" i="69"/>
  <c r="AN6" i="68"/>
  <c r="AM7" i="68"/>
  <c r="AN9" i="18"/>
  <c r="AN7" i="18"/>
  <c r="AN9" i="73"/>
  <c r="AN7" i="73"/>
  <c r="AN9" i="72"/>
  <c r="AN7" i="72"/>
  <c r="AN9" i="71"/>
  <c r="AN7" i="71"/>
  <c r="AN9" i="69"/>
  <c r="AN7" i="69"/>
  <c r="AN9" i="68"/>
  <c r="AN7" i="68"/>
  <c r="I33" i="18"/>
  <c r="I33" i="67"/>
  <c r="I33" i="68"/>
  <c r="I33" i="69"/>
  <c r="I11" i="70"/>
  <c r="AE11" i="14" s="1"/>
  <c r="I13" i="70"/>
  <c r="I15" i="70"/>
  <c r="I17" i="70"/>
  <c r="I19" i="70"/>
  <c r="AE19" i="14" s="1"/>
  <c r="I21" i="70"/>
  <c r="AE21" i="14" s="1"/>
  <c r="I23" i="70"/>
  <c r="AE23" i="14" s="1"/>
  <c r="I25" i="70"/>
  <c r="I27" i="70"/>
  <c r="AE27" i="14" s="1"/>
  <c r="I29" i="70"/>
  <c r="I31" i="70"/>
  <c r="AE31" i="14" s="1"/>
  <c r="I33" i="70"/>
  <c r="AE33" i="14" s="1"/>
  <c r="I10" i="71"/>
  <c r="I11" i="71"/>
  <c r="I12" i="71"/>
  <c r="I13" i="71"/>
  <c r="I14" i="71"/>
  <c r="I15" i="71"/>
  <c r="I16" i="71"/>
  <c r="I17" i="71"/>
  <c r="I18" i="71"/>
  <c r="I19" i="71"/>
  <c r="I20" i="71"/>
  <c r="I21" i="71"/>
  <c r="I22" i="71"/>
  <c r="I23" i="71"/>
  <c r="I24" i="71"/>
  <c r="I25" i="71"/>
  <c r="I26" i="71"/>
  <c r="I27" i="71"/>
  <c r="I28" i="71"/>
  <c r="I29" i="71"/>
  <c r="I30" i="71"/>
  <c r="I31" i="71"/>
  <c r="I32" i="71"/>
  <c r="I33" i="71"/>
  <c r="I34" i="71"/>
  <c r="I10" i="72"/>
  <c r="I11" i="72"/>
  <c r="I12" i="72"/>
  <c r="I13" i="72"/>
  <c r="I14" i="72"/>
  <c r="I15" i="72"/>
  <c r="I16" i="72"/>
  <c r="I17" i="72"/>
  <c r="I18" i="72"/>
  <c r="I19" i="72"/>
  <c r="I20" i="72"/>
  <c r="I21" i="72"/>
  <c r="I22" i="72"/>
  <c r="I23" i="72"/>
  <c r="I24" i="72"/>
  <c r="I25" i="72"/>
  <c r="I26" i="72"/>
  <c r="I27" i="72"/>
  <c r="I28" i="72"/>
  <c r="I29" i="72"/>
  <c r="I30" i="72"/>
  <c r="I31" i="72"/>
  <c r="I32" i="72"/>
  <c r="I33" i="72"/>
  <c r="I34" i="72"/>
  <c r="I10" i="73"/>
  <c r="I11" i="73"/>
  <c r="I12" i="73"/>
  <c r="I13" i="73"/>
  <c r="I14" i="73"/>
  <c r="I15" i="73"/>
  <c r="I16" i="73"/>
  <c r="I17" i="73"/>
  <c r="I18" i="73"/>
  <c r="I19" i="73"/>
  <c r="I20" i="73"/>
  <c r="I21" i="73"/>
  <c r="I22" i="73"/>
  <c r="I23" i="73"/>
  <c r="I24" i="73"/>
  <c r="I25" i="73"/>
  <c r="I26" i="73"/>
  <c r="I27" i="73"/>
  <c r="I28" i="73"/>
  <c r="I29" i="73"/>
  <c r="I30" i="73"/>
  <c r="I31" i="73"/>
  <c r="I32" i="73"/>
  <c r="I33" i="73"/>
  <c r="I34" i="73"/>
  <c r="I10" i="74"/>
  <c r="I11" i="74"/>
  <c r="I12" i="74"/>
  <c r="I13" i="74"/>
  <c r="I14" i="74"/>
  <c r="I15" i="74"/>
  <c r="I16" i="74"/>
  <c r="I17" i="74"/>
  <c r="I18" i="74"/>
  <c r="I19" i="74"/>
  <c r="I20" i="74"/>
  <c r="I21" i="74"/>
  <c r="I22" i="74"/>
  <c r="I23" i="74"/>
  <c r="I24" i="74"/>
  <c r="I25" i="74"/>
  <c r="I26" i="74"/>
  <c r="I27" i="74"/>
  <c r="I28" i="74"/>
  <c r="I29" i="74"/>
  <c r="I30" i="74"/>
  <c r="I31" i="74"/>
  <c r="I32" i="74"/>
  <c r="I33" i="74"/>
  <c r="I34" i="74"/>
  <c r="I10" i="75"/>
  <c r="I11" i="75"/>
  <c r="I12" i="75"/>
  <c r="I13" i="75"/>
  <c r="I14" i="75"/>
  <c r="I15" i="75"/>
  <c r="I16" i="75"/>
  <c r="I17" i="75"/>
  <c r="I18" i="75"/>
  <c r="I19" i="75"/>
  <c r="I20" i="75"/>
  <c r="I21" i="75"/>
  <c r="I22" i="75"/>
  <c r="I23" i="75"/>
  <c r="I24" i="75"/>
  <c r="I25" i="75"/>
  <c r="I26" i="75"/>
  <c r="I27" i="75"/>
  <c r="I28" i="75"/>
  <c r="I29" i="75"/>
  <c r="I30" i="75"/>
  <c r="I31" i="75"/>
  <c r="I32" i="75"/>
  <c r="I33" i="75"/>
  <c r="I34" i="75"/>
  <c r="I10" i="76"/>
  <c r="I11" i="76"/>
  <c r="I12" i="76"/>
  <c r="I13" i="76"/>
  <c r="I14" i="76"/>
  <c r="I15" i="76"/>
  <c r="I16" i="76"/>
  <c r="I17" i="76"/>
  <c r="I18" i="76"/>
  <c r="I19" i="76"/>
  <c r="I20" i="76"/>
  <c r="I21" i="76"/>
  <c r="I22" i="76"/>
  <c r="I23" i="76"/>
  <c r="I24" i="76"/>
  <c r="I25" i="76"/>
  <c r="I26" i="76"/>
  <c r="I27" i="76"/>
  <c r="I28" i="76"/>
  <c r="I29" i="76"/>
  <c r="I30" i="76"/>
  <c r="I31" i="76"/>
  <c r="I32" i="76"/>
  <c r="I33" i="76"/>
  <c r="I34" i="76"/>
  <c r="I10" i="77"/>
  <c r="I11" i="77"/>
  <c r="I12" i="77"/>
  <c r="I13" i="77"/>
  <c r="I14" i="77"/>
  <c r="I15" i="77"/>
  <c r="I16" i="77"/>
  <c r="I17" i="77"/>
  <c r="I18" i="77"/>
  <c r="I19" i="77"/>
  <c r="I20" i="77"/>
  <c r="I21" i="77"/>
  <c r="I22" i="77"/>
  <c r="I23" i="77"/>
  <c r="I24" i="77"/>
  <c r="I25" i="77"/>
  <c r="I26" i="77"/>
  <c r="I27" i="77"/>
  <c r="I28" i="77"/>
  <c r="I29" i="77"/>
  <c r="I30" i="77"/>
  <c r="I31" i="77"/>
  <c r="I32" i="77"/>
  <c r="I33" i="77"/>
  <c r="I34" i="77"/>
  <c r="I34" i="18"/>
  <c r="I34" i="67"/>
  <c r="I34" i="68"/>
  <c r="I34" i="69"/>
  <c r="I28" i="18"/>
  <c r="I28" i="67"/>
  <c r="I28" i="68"/>
  <c r="I28" i="69"/>
  <c r="I30" i="18"/>
  <c r="I30" i="67"/>
  <c r="I30" i="68"/>
  <c r="I30" i="69"/>
  <c r="I27" i="18"/>
  <c r="I27" i="67"/>
  <c r="I27" i="68"/>
  <c r="I27" i="69"/>
  <c r="I24" i="18"/>
  <c r="I24" i="67"/>
  <c r="I24" i="68"/>
  <c r="I24" i="69"/>
  <c r="I32" i="18"/>
  <c r="I32" i="67"/>
  <c r="I32" i="68"/>
  <c r="I32" i="69"/>
  <c r="I29" i="18"/>
  <c r="I29" i="67"/>
  <c r="I29" i="68"/>
  <c r="I29" i="69"/>
  <c r="AE29" i="14"/>
  <c r="I12" i="18"/>
  <c r="I12" i="67"/>
  <c r="I12" i="68"/>
  <c r="I12" i="69"/>
  <c r="I15" i="18"/>
  <c r="I15" i="67"/>
  <c r="I15" i="68"/>
  <c r="I15" i="69"/>
  <c r="AE15" i="14"/>
  <c r="I19" i="18"/>
  <c r="I19" i="67"/>
  <c r="I19" i="68"/>
  <c r="I19" i="69"/>
  <c r="I10" i="18"/>
  <c r="I10" i="67"/>
  <c r="I10" i="68"/>
  <c r="I10" i="69"/>
  <c r="I18" i="18"/>
  <c r="I18" i="67"/>
  <c r="I18" i="68"/>
  <c r="I18" i="69"/>
  <c r="I13" i="18"/>
  <c r="I13" i="67"/>
  <c r="I13" i="68"/>
  <c r="I13" i="69"/>
  <c r="AE13" i="14"/>
  <c r="I11" i="18"/>
  <c r="I11" i="67"/>
  <c r="I11" i="68"/>
  <c r="I11" i="69"/>
  <c r="I22" i="18"/>
  <c r="I22" i="67"/>
  <c r="I22" i="68"/>
  <c r="I22" i="69"/>
  <c r="I21" i="18"/>
  <c r="I21" i="67"/>
  <c r="I21" i="68"/>
  <c r="I21" i="69"/>
  <c r="I14" i="18"/>
  <c r="I14" i="67"/>
  <c r="I14" i="68"/>
  <c r="I14" i="69"/>
  <c r="I23" i="18"/>
  <c r="I23" i="67"/>
  <c r="I23" i="68"/>
  <c r="I23" i="69"/>
  <c r="I17" i="18"/>
  <c r="I17" i="67"/>
  <c r="I17" i="68"/>
  <c r="I17" i="69"/>
  <c r="AE17" i="14"/>
  <c r="I20" i="18"/>
  <c r="I20" i="67"/>
  <c r="I20" i="68"/>
  <c r="I20" i="69"/>
  <c r="I26" i="18"/>
  <c r="I26" i="67"/>
  <c r="I26" i="68"/>
  <c r="I26" i="69"/>
  <c r="I16" i="18"/>
  <c r="I16" i="67"/>
  <c r="I16" i="68"/>
  <c r="I16" i="69"/>
  <c r="I25" i="18"/>
  <c r="I25" i="67"/>
  <c r="I25" i="68"/>
  <c r="I25" i="69"/>
  <c r="AE25" i="14"/>
  <c r="I31" i="18"/>
  <c r="I31" i="67"/>
  <c r="I31" i="68"/>
  <c r="I31" i="69"/>
  <c r="S20" i="14" l="1"/>
  <c r="T20" i="14" s="1"/>
  <c r="P9" i="70"/>
  <c r="P7" i="70" s="1"/>
  <c r="Q8" i="70"/>
  <c r="Q6" i="70"/>
  <c r="J23" i="14"/>
  <c r="S23" i="14" s="1"/>
  <c r="T23" i="14" s="1"/>
  <c r="Y23" i="14" s="1"/>
  <c r="J21" i="14"/>
  <c r="S21" i="14" s="1"/>
  <c r="T21" i="14" s="1"/>
  <c r="Y21" i="14" s="1"/>
  <c r="J19" i="14"/>
  <c r="S19" i="14" s="1"/>
  <c r="T19" i="14" s="1"/>
  <c r="Y19" i="14" s="1"/>
  <c r="J17" i="14"/>
  <c r="J15" i="14"/>
  <c r="S15" i="14" s="1"/>
  <c r="T15" i="14" s="1"/>
  <c r="Y15" i="14" s="1"/>
  <c r="J13" i="14"/>
  <c r="J11" i="14"/>
  <c r="I30" i="70"/>
  <c r="AE30" i="14" s="1"/>
  <c r="I26" i="70"/>
  <c r="AE26" i="14" s="1"/>
  <c r="I22" i="70"/>
  <c r="AE22" i="14" s="1"/>
  <c r="I20" i="70"/>
  <c r="AE20" i="14" s="1"/>
  <c r="I18" i="70"/>
  <c r="AE18" i="14" s="1"/>
  <c r="I16" i="70"/>
  <c r="AE16" i="14" s="1"/>
  <c r="I14" i="70"/>
  <c r="AE14" i="14" s="1"/>
  <c r="I12" i="70"/>
  <c r="AE12" i="14" s="1"/>
  <c r="S13" i="14"/>
  <c r="T13" i="14" s="1"/>
  <c r="Y13" i="14" s="1"/>
  <c r="S28" i="14"/>
  <c r="T28" i="14" s="1"/>
  <c r="Y34" i="14"/>
  <c r="Y24" i="14"/>
  <c r="Y18" i="14"/>
  <c r="Y14" i="14"/>
  <c r="S17" i="14"/>
  <c r="T17" i="14" s="1"/>
  <c r="S33" i="14"/>
  <c r="T33" i="14" s="1"/>
  <c r="S26" i="14"/>
  <c r="T26" i="14" s="1"/>
  <c r="Y26" i="14" s="1"/>
  <c r="S29" i="14"/>
  <c r="T29" i="14" s="1"/>
  <c r="S32" i="14"/>
  <c r="T32" i="14" s="1"/>
  <c r="V32" i="14"/>
  <c r="W32" i="14" s="1"/>
  <c r="J10" i="14"/>
  <c r="S10" i="14" s="1"/>
  <c r="T10" i="14" s="1"/>
  <c r="Y27" i="14"/>
  <c r="Y33" i="14"/>
  <c r="Y31" i="14"/>
  <c r="S12" i="14"/>
  <c r="T12" i="14" s="1"/>
  <c r="Y12" i="14" s="1"/>
  <c r="Y30" i="14"/>
  <c r="Y22" i="14"/>
  <c r="Y17" i="14"/>
  <c r="Y20" i="14"/>
  <c r="Y28" i="14"/>
  <c r="Y29" i="14"/>
  <c r="S11" i="14"/>
  <c r="T11" i="14" s="1"/>
  <c r="Y11" i="14" s="1"/>
  <c r="AD29" i="14"/>
  <c r="AD25" i="14"/>
  <c r="AB25" i="14"/>
  <c r="AC25" i="14" s="1"/>
  <c r="F25" i="14"/>
  <c r="S25" i="14" s="1"/>
  <c r="T25" i="14" s="1"/>
  <c r="Y25" i="14" s="1"/>
  <c r="AB32" i="14"/>
  <c r="AC32" i="14" s="1"/>
  <c r="AD32" i="14"/>
  <c r="V10" i="14"/>
  <c r="W10" i="14" s="1"/>
  <c r="Y32" i="14" l="1"/>
  <c r="R8" i="70"/>
  <c r="R6" i="70"/>
  <c r="Q9" i="70"/>
  <c r="Q7" i="70" s="1"/>
  <c r="Y10" i="14"/>
  <c r="R9" i="70" l="1"/>
  <c r="R7" i="70" s="1"/>
  <c r="S6" i="70"/>
  <c r="S8" i="70"/>
  <c r="S9" i="70" l="1"/>
  <c r="S7" i="70" s="1"/>
  <c r="T8" i="70"/>
  <c r="T6" i="70"/>
  <c r="T9" i="70" l="1"/>
  <c r="T7" i="70" s="1"/>
  <c r="U6" i="70"/>
  <c r="U8" i="70"/>
  <c r="U9" i="70" l="1"/>
  <c r="U7" i="70" s="1"/>
  <c r="V6" i="70"/>
  <c r="V8" i="70"/>
  <c r="W8" i="70" l="1"/>
  <c r="V9" i="70"/>
  <c r="V7" i="70" s="1"/>
  <c r="W6" i="70"/>
  <c r="W9" i="70" l="1"/>
  <c r="W7" i="70" s="1"/>
  <c r="X8" i="70"/>
  <c r="X6" i="70"/>
  <c r="Y8" i="70" l="1"/>
  <c r="Y6" i="70"/>
  <c r="X9" i="70"/>
  <c r="X7" i="70" s="1"/>
  <c r="Y9" i="70" l="1"/>
  <c r="Y7" i="70" s="1"/>
  <c r="Z8" i="70"/>
  <c r="Z6" i="70"/>
  <c r="Z9" i="70" l="1"/>
  <c r="Z7" i="70" s="1"/>
  <c r="AA8" i="70"/>
  <c r="AA6" i="70"/>
  <c r="AA9" i="70" l="1"/>
  <c r="AA7" i="70" s="1"/>
  <c r="AB8" i="70"/>
  <c r="AB6" i="70"/>
  <c r="AB9" i="70" l="1"/>
  <c r="AB7" i="70" s="1"/>
  <c r="AC8" i="70"/>
  <c r="AC6" i="70"/>
  <c r="AC9" i="70" l="1"/>
  <c r="AC7" i="70" s="1"/>
  <c r="AD8" i="70"/>
  <c r="AD6" i="70"/>
  <c r="AD9" i="70" l="1"/>
  <c r="AD7" i="70" s="1"/>
  <c r="AE8" i="70"/>
  <c r="AE6" i="70"/>
  <c r="AE9" i="70" l="1"/>
  <c r="AE7" i="70" s="1"/>
  <c r="AF8" i="70"/>
  <c r="AF6" i="70"/>
  <c r="AG6" i="70" l="1"/>
  <c r="AG8" i="70"/>
  <c r="AF9" i="70"/>
  <c r="AF7" i="70" s="1"/>
  <c r="AG9" i="70" l="1"/>
  <c r="AG7" i="70" s="1"/>
  <c r="AH6" i="70"/>
  <c r="AH8" i="70"/>
  <c r="AH9" i="70" l="1"/>
  <c r="AH7" i="70" s="1"/>
  <c r="AI6" i="70"/>
  <c r="AI8" i="70"/>
  <c r="AI9" i="70" l="1"/>
  <c r="AI7" i="70" s="1"/>
  <c r="AJ8" i="70"/>
  <c r="AJ6" i="70"/>
  <c r="AK8" i="70" l="1"/>
  <c r="AK6" i="70"/>
  <c r="AJ9" i="70"/>
  <c r="AJ7" i="70" s="1"/>
  <c r="AK9" i="70" l="1"/>
  <c r="AK7" i="70" s="1"/>
  <c r="AL6" i="70"/>
  <c r="AL8" i="70"/>
  <c r="AM8" i="70" l="1"/>
  <c r="AM6" i="70"/>
  <c r="AL9" i="70"/>
  <c r="AL7" i="70" s="1"/>
  <c r="AN8" i="70" l="1"/>
  <c r="AM9" i="70"/>
  <c r="AM7" i="70" s="1"/>
  <c r="AN6" i="70"/>
  <c r="AN9" i="70" s="1"/>
  <c r="AN7" i="70" s="1"/>
</calcChain>
</file>

<file path=xl/sharedStrings.xml><?xml version="1.0" encoding="utf-8"?>
<sst xmlns="http://schemas.openxmlformats.org/spreadsheetml/2006/main" count="454" uniqueCount="107">
  <si>
    <t>CP</t>
  </si>
  <si>
    <t>RTT</t>
  </si>
  <si>
    <t xml:space="preserve">Cumul </t>
  </si>
  <si>
    <t>Date début :</t>
  </si>
  <si>
    <t>Date fin :</t>
  </si>
  <si>
    <t>Date du jour :</t>
  </si>
  <si>
    <t>Reliquat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</si>
  <si>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</si>
  <si>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</si>
  <si>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</si>
  <si>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</si>
  <si>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</si>
  <si>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</si>
  <si>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</si>
  <si>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</si>
  <si>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</si>
  <si>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</si>
  <si>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</si>
  <si>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</si>
  <si>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</si>
  <si>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Jours de la semaine</t>
  </si>
  <si>
    <t>Mois</t>
  </si>
  <si>
    <t>Contrôle Mois</t>
  </si>
  <si>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</si>
  <si>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</si>
  <si>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</si>
  <si>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</si>
  <si>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</si>
  <si>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</si>
  <si>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</si>
  <si>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</si>
  <si>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</si>
  <si>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</si>
  <si>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</si>
  <si>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</si>
  <si>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</si>
  <si>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</si>
  <si>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</si>
  <si>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</si>
  <si>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</si>
  <si>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Novembre</t>
  </si>
  <si>
    <t>Décembre</t>
  </si>
  <si>
    <t>Année :</t>
  </si>
  <si>
    <t>CM</t>
  </si>
  <si>
    <t>Service</t>
  </si>
  <si>
    <t>Adresse mail</t>
  </si>
  <si>
    <t>Téléphone Fixe</t>
  </si>
  <si>
    <t>Mobile</t>
  </si>
  <si>
    <t>Congés Payés</t>
  </si>
  <si>
    <t>Acquis</t>
  </si>
  <si>
    <t>Consommé</t>
  </si>
  <si>
    <t>Solde congés</t>
  </si>
  <si>
    <t>Congés Maladie</t>
  </si>
  <si>
    <t>Employés</t>
  </si>
  <si>
    <t>Nombre d'employés absents</t>
  </si>
  <si>
    <t>Conges</t>
  </si>
  <si>
    <t>Légende</t>
  </si>
  <si>
    <t>Année</t>
  </si>
  <si>
    <t>Mois :</t>
  </si>
  <si>
    <t>Divers</t>
  </si>
  <si>
    <t>Récup</t>
  </si>
  <si>
    <t>Récupération</t>
  </si>
  <si>
    <t>Service par employé</t>
  </si>
  <si>
    <t>Liste des employés</t>
  </si>
  <si>
    <t xml:space="preserve"> Sélectionner l'année</t>
  </si>
  <si>
    <t xml:space="preserve"> </t>
  </si>
  <si>
    <t>1/2 CP</t>
  </si>
  <si>
    <t>Jour à travailler</t>
  </si>
  <si>
    <t>Pour modifier le critère de sélection, cliquer ici</t>
  </si>
  <si>
    <t xml:space="preserve">Remarque : quand plus de </t>
  </si>
  <si>
    <t>employés absents le même jour l'icone       s'affiche</t>
  </si>
  <si>
    <t>Jours fériés</t>
  </si>
  <si>
    <t>Congés payés journée entière</t>
  </si>
  <si>
    <t>Congés payés demi-journée</t>
  </si>
  <si>
    <t>Congés Divers</t>
  </si>
  <si>
    <t>Solde congés 
N-1</t>
  </si>
  <si>
    <t>NB.SI(J10:AM10;$C$9)/2</t>
  </si>
  <si>
    <t>Jours de récupération</t>
  </si>
  <si>
    <t>Employé 21</t>
  </si>
  <si>
    <t>Employé 22</t>
  </si>
  <si>
    <t>Employé 23</t>
  </si>
  <si>
    <t>Employé 24</t>
  </si>
  <si>
    <t>Employé 25</t>
  </si>
  <si>
    <t>Critère de sélection</t>
  </si>
  <si>
    <t>Congés Payés en cours</t>
  </si>
  <si>
    <t>En cours</t>
  </si>
  <si>
    <t>Congés sans solde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</si>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</sst>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"/>
    <numFmt numFmtId="165" formatCode="[$-40C]mmm\-yy;@"/>
    <numFmt numFmtId="166" formatCode="[$-F800]dddd\,\ mmmm\ dd\,\ yyyy"/>
    <numFmt numFmtId="167" formatCode="[$-40C]d\-mmm\-yy;@"/>
    <numFmt numFmtId="168" formatCode="0#&quot; &quot;##&quot; &quot;##&quot; &quot;##&quot; &quot;##"/>
    <numFmt numFmtId="169" formatCode="0_ ;[Red]\-0\ "/>
    <numFmt numFmtId="170" formatCode="dd\ ddd"/>
    <numFmt numFmtId="171" formatCode="#,##0_ ;\-#,##0\ "/>
    <numFmt numFmtId="172" formatCode="0.0_ ;[Red]\-0.0\ "/>
    <numFmt numFmtId="173" formatCode="0.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name val="Segoe UI"/>
      <family val="2"/>
    </font>
    <font>
      <sz val="9"/>
      <color theme="1"/>
      <name val="Segoe UI"/>
      <family val="2"/>
    </font>
    <font>
      <b/>
      <sz val="9"/>
      <color rgb="FF000000"/>
      <name val="Segoe UI"/>
      <family val="2"/>
    </font>
    <font>
      <b/>
      <sz val="9"/>
      <color theme="1"/>
      <name val="Segoe UI"/>
      <family val="2"/>
    </font>
    <font>
      <sz val="9"/>
      <name val="Segoe UI"/>
      <family val="2"/>
    </font>
    <font>
      <b/>
      <sz val="14"/>
      <color rgb="FFFF0000"/>
      <name val="Wingdings"/>
      <charset val="2"/>
    </font>
    <font>
      <u/>
      <sz val="11"/>
      <color theme="10"/>
      <name val="Calibri"/>
      <family val="2"/>
      <scheme val="minor"/>
    </font>
    <font>
      <sz val="10"/>
      <color theme="1"/>
      <name val="Segoe UI"/>
      <family val="2"/>
    </font>
    <font>
      <b/>
      <sz val="10"/>
      <name val="Segoe UI"/>
      <family val="2"/>
    </font>
    <font>
      <b/>
      <sz val="10"/>
      <color theme="1"/>
      <name val="Segoe UI"/>
      <family val="2"/>
    </font>
    <font>
      <sz val="10"/>
      <name val="Segoe UI"/>
      <family val="2"/>
    </font>
    <font>
      <sz val="10"/>
      <color rgb="FFFF0000"/>
      <name val="Segoe UI"/>
      <family val="2"/>
    </font>
    <font>
      <sz val="10"/>
      <color rgb="FF0000FF"/>
      <name val="Segoe UI"/>
      <family val="2"/>
    </font>
    <font>
      <sz val="10"/>
      <color rgb="FF000000"/>
      <name val="Segoe UI"/>
      <family val="2"/>
    </font>
    <font>
      <b/>
      <sz val="10"/>
      <color rgb="FFFF0000"/>
      <name val="Segoe UI"/>
      <family val="2"/>
    </font>
    <font>
      <u/>
      <sz val="10"/>
      <color theme="10"/>
      <name val="Segoe UI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Segoe UI"/>
      <family val="2"/>
    </font>
    <font>
      <b/>
      <sz val="14"/>
      <color theme="1"/>
      <name val="Segoe UI Light"/>
      <family val="2"/>
    </font>
    <font>
      <b/>
      <sz val="18"/>
      <color rgb="FFFF0000"/>
      <name val="Segoe UI"/>
      <family val="2"/>
    </font>
    <font>
      <sz val="11"/>
      <color theme="1"/>
      <name val="Segoe U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theme="5"/>
      </patternFill>
    </fill>
    <fill>
      <patternFill patternType="solid">
        <fgColor theme="0" tint="-0.14999847407452621"/>
        <bgColor theme="5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rgb="FFFFFF99"/>
        <bgColor theme="5"/>
      </patternFill>
    </fill>
    <fill>
      <patternFill patternType="solid">
        <fgColor theme="5" tint="0.79998168889431442"/>
        <bgColor theme="5"/>
      </patternFill>
    </fill>
    <fill>
      <patternFill patternType="solid">
        <fgColor rgb="FFFFCCFF"/>
        <bgColor theme="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theme="5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double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55">
    <xf numFmtId="0" fontId="0" fillId="0" borderId="0" xfId="0"/>
    <xf numFmtId="0" fontId="3" fillId="6" borderId="11" xfId="0" applyFont="1" applyFill="1" applyBorder="1" applyAlignment="1" applyProtection="1">
      <alignment horizontal="center"/>
      <protection hidden="1"/>
    </xf>
    <xf numFmtId="49" fontId="12" fillId="0" borderId="2" xfId="0" applyNumberFormat="1" applyFont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168" fontId="9" fillId="0" borderId="2" xfId="0" applyNumberFormat="1" applyFont="1" applyBorder="1" applyAlignment="1" applyProtection="1">
      <alignment horizontal="center"/>
      <protection locked="0"/>
    </xf>
    <xf numFmtId="168" fontId="9" fillId="0" borderId="10" xfId="0" applyNumberFormat="1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hidden="1"/>
    </xf>
    <xf numFmtId="0" fontId="9" fillId="0" borderId="4" xfId="0" applyNumberFormat="1" applyFont="1" applyBorder="1" applyAlignment="1" applyProtection="1">
      <alignment horizontal="center"/>
      <protection locked="0"/>
    </xf>
    <xf numFmtId="0" fontId="9" fillId="0" borderId="2" xfId="0" applyNumberFormat="1" applyFont="1" applyBorder="1" applyAlignment="1" applyProtection="1">
      <alignment horizontal="center"/>
      <protection hidden="1"/>
    </xf>
    <xf numFmtId="169" fontId="9" fillId="0" borderId="10" xfId="0" applyNumberFormat="1" applyFont="1" applyBorder="1" applyAlignment="1" applyProtection="1">
      <alignment horizontal="center"/>
      <protection hidden="1"/>
    </xf>
    <xf numFmtId="0" fontId="9" fillId="0" borderId="9" xfId="0" applyNumberFormat="1" applyFont="1" applyBorder="1" applyAlignment="1" applyProtection="1">
      <alignment horizontal="center"/>
      <protection locked="0"/>
    </xf>
    <xf numFmtId="0" fontId="9" fillId="0" borderId="8" xfId="0" applyNumberFormat="1" applyFont="1" applyBorder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/>
      <protection hidden="1"/>
    </xf>
    <xf numFmtId="0" fontId="0" fillId="7" borderId="0" xfId="0" applyFill="1" applyProtection="1">
      <protection hidden="1"/>
    </xf>
    <xf numFmtId="0" fontId="0" fillId="7" borderId="0" xfId="0" applyNumberFormat="1" applyFill="1" applyAlignment="1" applyProtection="1">
      <alignment horizontal="center"/>
      <protection hidden="1"/>
    </xf>
    <xf numFmtId="0" fontId="6" fillId="6" borderId="5" xfId="0" applyFont="1" applyFill="1" applyBorder="1" applyAlignment="1" applyProtection="1">
      <alignment horizontal="center" vertical="center"/>
      <protection hidden="1"/>
    </xf>
    <xf numFmtId="170" fontId="0" fillId="8" borderId="11" xfId="0" applyNumberFormat="1" applyFill="1" applyBorder="1" applyAlignment="1" applyProtection="1">
      <alignment horizont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1" xfId="0" applyFont="1" applyBorder="1" applyProtection="1">
      <protection hidden="1"/>
    </xf>
    <xf numFmtId="0" fontId="0" fillId="0" borderId="1" xfId="0" applyBorder="1" applyProtection="1">
      <protection hidden="1"/>
    </xf>
    <xf numFmtId="166" fontId="0" fillId="0" borderId="1" xfId="0" applyNumberFormat="1" applyBorder="1" applyProtection="1">
      <protection hidden="1"/>
    </xf>
    <xf numFmtId="0" fontId="0" fillId="0" borderId="1" xfId="0" applyFill="1" applyBorder="1" applyAlignment="1" applyProtection="1">
      <alignment horizontal="center" vertical="center" wrapText="1"/>
      <protection hidden="1"/>
    </xf>
    <xf numFmtId="0" fontId="0" fillId="2" borderId="25" xfId="0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0" fillId="17" borderId="1" xfId="0" applyFill="1" applyBorder="1" applyProtection="1">
      <protection hidden="1"/>
    </xf>
    <xf numFmtId="0" fontId="17" fillId="2" borderId="7" xfId="0" applyFont="1" applyFill="1" applyBorder="1" applyAlignment="1" applyProtection="1">
      <alignment horizontal="right" vertical="center"/>
      <protection hidden="1"/>
    </xf>
    <xf numFmtId="0" fontId="15" fillId="0" borderId="0" xfId="0" applyFont="1" applyAlignment="1" applyProtection="1">
      <protection hidden="1"/>
    </xf>
    <xf numFmtId="0" fontId="15" fillId="0" borderId="0" xfId="0" applyFont="1" applyProtection="1">
      <protection hidden="1"/>
    </xf>
    <xf numFmtId="0" fontId="17" fillId="0" borderId="0" xfId="0" applyFont="1" applyAlignment="1" applyProtection="1">
      <alignment vertical="center"/>
      <protection hidden="1"/>
    </xf>
    <xf numFmtId="14" fontId="15" fillId="0" borderId="0" xfId="0" applyNumberFormat="1" applyFont="1" applyAlignment="1" applyProtection="1">
      <alignment horizontal="center" vertical="center"/>
      <protection hidden="1"/>
    </xf>
    <xf numFmtId="165" fontId="16" fillId="0" borderId="0" xfId="0" applyNumberFormat="1" applyFont="1" applyAlignment="1" applyProtection="1">
      <alignment horizontal="left" textRotation="90"/>
      <protection hidden="1"/>
    </xf>
    <xf numFmtId="167" fontId="16" fillId="0" borderId="0" xfId="0" applyNumberFormat="1" applyFont="1" applyAlignment="1" applyProtection="1">
      <alignment horizontal="left" textRotation="90"/>
      <protection hidden="1"/>
    </xf>
    <xf numFmtId="2" fontId="17" fillId="0" borderId="0" xfId="0" applyNumberFormat="1" applyFont="1" applyAlignment="1" applyProtection="1">
      <alignment horizontal="left" vertical="center" textRotation="90"/>
      <protection hidden="1"/>
    </xf>
    <xf numFmtId="164" fontId="15" fillId="0" borderId="0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hidden="1"/>
    </xf>
    <xf numFmtId="0" fontId="17" fillId="2" borderId="0" xfId="0" applyFont="1" applyFill="1" applyBorder="1" applyAlignment="1" applyProtection="1">
      <alignment vertical="center" wrapText="1"/>
      <protection hidden="1"/>
    </xf>
    <xf numFmtId="0" fontId="18" fillId="2" borderId="0" xfId="0" applyFont="1" applyFill="1" applyAlignment="1" applyProtection="1">
      <alignment horizontal="center"/>
      <protection hidden="1"/>
    </xf>
    <xf numFmtId="0" fontId="15" fillId="5" borderId="1" xfId="0" applyFont="1" applyFill="1" applyBorder="1" applyAlignment="1" applyProtection="1">
      <alignment horizontal="center" vertical="center"/>
      <protection hidden="1"/>
    </xf>
    <xf numFmtId="0" fontId="17" fillId="0" borderId="0" xfId="0" applyFont="1" applyProtection="1">
      <protection hidden="1"/>
    </xf>
    <xf numFmtId="0" fontId="15" fillId="0" borderId="0" xfId="0" applyFont="1" applyAlignment="1" applyProtection="1">
      <alignment vertical="center"/>
      <protection hidden="1"/>
    </xf>
    <xf numFmtId="0" fontId="22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15" fillId="0" borderId="0" xfId="0" applyFont="1" applyBorder="1" applyAlignment="1" applyProtection="1">
      <protection hidden="1"/>
    </xf>
    <xf numFmtId="0" fontId="21" fillId="16" borderId="6" xfId="0" applyFont="1" applyFill="1" applyBorder="1" applyAlignment="1" applyProtection="1">
      <alignment horizontal="center" vertical="center"/>
      <protection hidden="1"/>
    </xf>
    <xf numFmtId="0" fontId="21" fillId="16" borderId="28" xfId="0" applyFont="1" applyFill="1" applyBorder="1" applyAlignment="1" applyProtection="1">
      <alignment horizontal="center" vertical="center"/>
      <protection hidden="1"/>
    </xf>
    <xf numFmtId="0" fontId="3" fillId="2" borderId="22" xfId="0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8" fillId="15" borderId="7" xfId="0" applyFont="1" applyFill="1" applyBorder="1" applyAlignment="1" applyProtection="1">
      <alignment horizontal="center" vertical="center" wrapText="1"/>
      <protection hidden="1"/>
    </xf>
    <xf numFmtId="0" fontId="8" fillId="15" borderId="5" xfId="0" applyFont="1" applyFill="1" applyBorder="1" applyAlignment="1" applyProtection="1">
      <alignment horizontal="center" vertical="center" wrapText="1"/>
      <protection hidden="1"/>
    </xf>
    <xf numFmtId="0" fontId="8" fillId="10" borderId="9" xfId="0" applyFont="1" applyFill="1" applyBorder="1" applyAlignment="1" applyProtection="1">
      <alignment horizontal="center" vertical="center" wrapText="1"/>
      <protection hidden="1"/>
    </xf>
    <xf numFmtId="0" fontId="8" fillId="10" borderId="2" xfId="0" applyFont="1" applyFill="1" applyBorder="1" applyAlignment="1" applyProtection="1">
      <alignment horizontal="center" vertical="center" wrapText="1"/>
      <protection hidden="1"/>
    </xf>
    <xf numFmtId="0" fontId="8" fillId="10" borderId="10" xfId="0" applyFont="1" applyFill="1" applyBorder="1" applyAlignment="1" applyProtection="1">
      <alignment horizontal="center" vertical="center" wrapText="1"/>
      <protection hidden="1"/>
    </xf>
    <xf numFmtId="0" fontId="8" fillId="12" borderId="9" xfId="0" applyFont="1" applyFill="1" applyBorder="1" applyAlignment="1" applyProtection="1">
      <alignment horizontal="center" vertical="center" wrapText="1"/>
      <protection hidden="1"/>
    </xf>
    <xf numFmtId="0" fontId="8" fillId="12" borderId="2" xfId="0" applyFont="1" applyFill="1" applyBorder="1" applyAlignment="1" applyProtection="1">
      <alignment horizontal="center" vertical="center" wrapText="1"/>
      <protection hidden="1"/>
    </xf>
    <xf numFmtId="0" fontId="8" fillId="12" borderId="10" xfId="0" applyFont="1" applyFill="1" applyBorder="1" applyAlignment="1" applyProtection="1">
      <alignment horizontal="center" vertical="center" wrapText="1"/>
      <protection hidden="1"/>
    </xf>
    <xf numFmtId="0" fontId="0" fillId="7" borderId="0" xfId="0" applyFont="1" applyFill="1" applyProtection="1">
      <protection hidden="1"/>
    </xf>
    <xf numFmtId="0" fontId="1" fillId="7" borderId="0" xfId="0" applyFont="1" applyFill="1" applyProtection="1">
      <protection hidden="1"/>
    </xf>
    <xf numFmtId="0" fontId="0" fillId="5" borderId="1" xfId="0" applyFont="1" applyFill="1" applyBorder="1" applyAlignment="1" applyProtection="1">
      <alignment horizontal="center" vertical="center"/>
      <protection locked="0"/>
    </xf>
    <xf numFmtId="169" fontId="9" fillId="0" borderId="3" xfId="0" applyNumberFormat="1" applyFont="1" applyBorder="1" applyAlignment="1" applyProtection="1">
      <alignment horizontal="center"/>
      <protection locked="0"/>
    </xf>
    <xf numFmtId="171" fontId="17" fillId="2" borderId="0" xfId="0" applyNumberFormat="1" applyFont="1" applyFill="1" applyBorder="1" applyAlignment="1" applyProtection="1">
      <alignment vertical="center" wrapText="1"/>
      <protection hidden="1"/>
    </xf>
    <xf numFmtId="171" fontId="15" fillId="0" borderId="0" xfId="0" applyNumberFormat="1" applyFont="1" applyAlignment="1" applyProtection="1">
      <alignment vertical="center"/>
      <protection hidden="1"/>
    </xf>
    <xf numFmtId="0" fontId="24" fillId="0" borderId="0" xfId="0" applyFont="1" applyFill="1" applyProtection="1">
      <protection hidden="1"/>
    </xf>
    <xf numFmtId="0" fontId="3" fillId="2" borderId="6" xfId="0" applyFont="1" applyFill="1" applyBorder="1" applyAlignment="1" applyProtection="1">
      <alignment horizontal="right" vertical="center"/>
      <protection hidden="1"/>
    </xf>
    <xf numFmtId="0" fontId="2" fillId="16" borderId="1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2" fontId="17" fillId="0" borderId="0" xfId="0" applyNumberFormat="1" applyFont="1" applyBorder="1" applyAlignment="1" applyProtection="1">
      <alignment horizontal="left" vertical="center" textRotation="90"/>
      <protection hidden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29" xfId="0" applyFont="1" applyBorder="1" applyAlignment="1" applyProtection="1">
      <alignment horizontal="left" vertical="center"/>
      <protection hidden="1"/>
    </xf>
    <xf numFmtId="0" fontId="15" fillId="2" borderId="7" xfId="0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23" fillId="0" borderId="0" xfId="1" applyFont="1" applyFill="1" applyBorder="1" applyAlignment="1" applyProtection="1">
      <alignment horizontal="left" vertical="center"/>
      <protection locked="0"/>
    </xf>
    <xf numFmtId="0" fontId="17" fillId="2" borderId="17" xfId="0" applyFont="1" applyFill="1" applyBorder="1" applyAlignment="1" applyProtection="1">
      <alignment vertical="center" wrapText="1"/>
      <protection hidden="1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30" xfId="0" applyFont="1" applyBorder="1" applyProtection="1">
      <protection hidden="1"/>
    </xf>
    <xf numFmtId="0" fontId="9" fillId="0" borderId="0" xfId="0" applyFont="1" applyBorder="1" applyProtection="1">
      <protection hidden="1"/>
    </xf>
    <xf numFmtId="0" fontId="8" fillId="0" borderId="30" xfId="0" applyFont="1" applyFill="1" applyBorder="1" applyAlignment="1" applyProtection="1">
      <alignment vertical="center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172" fontId="15" fillId="0" borderId="17" xfId="0" applyNumberFormat="1" applyFont="1" applyBorder="1" applyAlignment="1" applyProtection="1">
      <alignment horizontal="center"/>
      <protection hidden="1"/>
    </xf>
    <xf numFmtId="172" fontId="21" fillId="0" borderId="0" xfId="0" applyNumberFormat="1" applyFont="1" applyFill="1" applyBorder="1" applyAlignment="1" applyProtection="1">
      <alignment horizontal="center"/>
      <protection hidden="1"/>
    </xf>
    <xf numFmtId="172" fontId="15" fillId="0" borderId="0" xfId="0" applyNumberFormat="1" applyFont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173" fontId="9" fillId="0" borderId="0" xfId="0" applyNumberFormat="1" applyFont="1" applyProtection="1">
      <protection hidden="1"/>
    </xf>
    <xf numFmtId="173" fontId="8" fillId="9" borderId="4" xfId="0" applyNumberFormat="1" applyFont="1" applyFill="1" applyBorder="1" applyAlignment="1" applyProtection="1">
      <alignment horizontal="center" vertical="center"/>
      <protection hidden="1"/>
    </xf>
    <xf numFmtId="173" fontId="8" fillId="9" borderId="2" xfId="0" applyNumberFormat="1" applyFont="1" applyFill="1" applyBorder="1" applyAlignment="1" applyProtection="1">
      <alignment horizontal="center" vertical="center" wrapText="1"/>
      <protection hidden="1"/>
    </xf>
    <xf numFmtId="173" fontId="8" fillId="9" borderId="10" xfId="0" applyNumberFormat="1" applyFont="1" applyFill="1" applyBorder="1" applyAlignment="1" applyProtection="1">
      <alignment horizontal="center" vertical="center" wrapText="1"/>
      <protection hidden="1"/>
    </xf>
    <xf numFmtId="173" fontId="9" fillId="0" borderId="4" xfId="0" applyNumberFormat="1" applyFont="1" applyBorder="1" applyAlignment="1" applyProtection="1">
      <alignment horizontal="center"/>
      <protection locked="0"/>
    </xf>
    <xf numFmtId="173" fontId="9" fillId="0" borderId="2" xfId="0" applyNumberFormat="1" applyFont="1" applyBorder="1" applyAlignment="1" applyProtection="1">
      <alignment horizontal="center"/>
      <protection hidden="1"/>
    </xf>
    <xf numFmtId="173" fontId="9" fillId="0" borderId="10" xfId="0" applyNumberFormat="1" applyFont="1" applyBorder="1" applyAlignment="1" applyProtection="1">
      <alignment horizontal="center"/>
      <protection hidden="1"/>
    </xf>
    <xf numFmtId="173" fontId="11" fillId="2" borderId="24" xfId="0" applyNumberFormat="1" applyFont="1" applyFill="1" applyBorder="1" applyAlignment="1" applyProtection="1">
      <alignment horizontal="center"/>
      <protection hidden="1"/>
    </xf>
    <xf numFmtId="173" fontId="9" fillId="2" borderId="9" xfId="0" applyNumberFormat="1" applyFont="1" applyFill="1" applyBorder="1" applyAlignment="1" applyProtection="1">
      <alignment horizontal="center"/>
      <protection hidden="1"/>
    </xf>
    <xf numFmtId="172" fontId="9" fillId="2" borderId="18" xfId="0" applyNumberFormat="1" applyFont="1" applyFill="1" applyBorder="1" applyAlignment="1" applyProtection="1">
      <alignment horizontal="center"/>
      <protection hidden="1"/>
    </xf>
    <xf numFmtId="0" fontId="25" fillId="7" borderId="0" xfId="0" applyFont="1" applyFill="1" applyProtection="1">
      <protection locked="0"/>
    </xf>
    <xf numFmtId="0" fontId="26" fillId="0" borderId="0" xfId="0" applyFont="1" applyFill="1" applyAlignment="1" applyProtection="1">
      <alignment horizontal="left" vertical="center"/>
      <protection locked="0"/>
    </xf>
    <xf numFmtId="0" fontId="27" fillId="0" borderId="0" xfId="0" applyFont="1" applyFill="1" applyAlignment="1" applyProtection="1">
      <alignment vertical="center"/>
      <protection locked="0"/>
    </xf>
    <xf numFmtId="0" fontId="28" fillId="0" borderId="0" xfId="0" applyFont="1" applyFill="1" applyAlignment="1" applyProtection="1">
      <alignment horizontal="center" vertical="center"/>
      <protection hidden="1"/>
    </xf>
    <xf numFmtId="0" fontId="25" fillId="7" borderId="0" xfId="0" applyFont="1" applyFill="1" applyAlignment="1" applyProtection="1">
      <alignment vertical="center"/>
      <protection locked="0"/>
    </xf>
    <xf numFmtId="0" fontId="29" fillId="7" borderId="0" xfId="0" applyFont="1" applyFill="1" applyProtection="1">
      <protection locked="0"/>
    </xf>
    <xf numFmtId="0" fontId="0" fillId="7" borderId="0" xfId="0" applyFont="1" applyFill="1" applyAlignment="1" applyProtection="1">
      <alignment vertical="center"/>
      <protection locked="0"/>
    </xf>
    <xf numFmtId="0" fontId="0" fillId="7" borderId="0" xfId="0" applyFont="1" applyFill="1" applyProtection="1">
      <protection locked="0"/>
    </xf>
    <xf numFmtId="173" fontId="11" fillId="2" borderId="12" xfId="0" applyNumberFormat="1" applyFont="1" applyFill="1" applyBorder="1" applyAlignment="1" applyProtection="1">
      <alignment horizontal="center" vertical="center" wrapText="1"/>
      <protection hidden="1"/>
    </xf>
    <xf numFmtId="173" fontId="11" fillId="2" borderId="13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2" xfId="0" applyFont="1" applyFill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10" fillId="14" borderId="26" xfId="0" applyFont="1" applyFill="1" applyBorder="1" applyAlignment="1" applyProtection="1">
      <alignment horizontal="center" vertical="center" wrapText="1"/>
      <protection hidden="1"/>
    </xf>
    <xf numFmtId="0" fontId="10" fillId="14" borderId="27" xfId="0" applyFont="1" applyFill="1" applyBorder="1" applyAlignment="1" applyProtection="1">
      <alignment horizontal="center" vertical="center" wrapText="1"/>
      <protection hidden="1"/>
    </xf>
    <xf numFmtId="0" fontId="8" fillId="11" borderId="8" xfId="0" applyFont="1" applyFill="1" applyBorder="1" applyAlignment="1" applyProtection="1">
      <alignment horizontal="center" vertical="center" wrapText="1"/>
      <protection hidden="1"/>
    </xf>
    <xf numFmtId="0" fontId="8" fillId="15" borderId="7" xfId="0" applyFont="1" applyFill="1" applyBorder="1" applyAlignment="1" applyProtection="1">
      <alignment horizontal="center" vertical="center" wrapText="1"/>
      <protection hidden="1"/>
    </xf>
    <xf numFmtId="0" fontId="8" fillId="15" borderId="5" xfId="0" applyFont="1" applyFill="1" applyBorder="1" applyAlignment="1" applyProtection="1">
      <alignment horizontal="center" vertical="center" wrapText="1"/>
      <protection hidden="1"/>
    </xf>
    <xf numFmtId="0" fontId="8" fillId="12" borderId="9" xfId="0" applyFont="1" applyFill="1" applyBorder="1" applyAlignment="1" applyProtection="1">
      <alignment horizontal="center" vertical="center" wrapText="1"/>
      <protection hidden="1"/>
    </xf>
    <xf numFmtId="0" fontId="8" fillId="12" borderId="2" xfId="0" applyFont="1" applyFill="1" applyBorder="1" applyAlignment="1" applyProtection="1">
      <alignment horizontal="center" vertical="center" wrapText="1"/>
      <protection hidden="1"/>
    </xf>
    <xf numFmtId="0" fontId="8" fillId="12" borderId="10" xfId="0" applyFont="1" applyFill="1" applyBorder="1" applyAlignment="1" applyProtection="1">
      <alignment horizontal="center" vertical="center" wrapText="1"/>
      <protection hidden="1"/>
    </xf>
    <xf numFmtId="0" fontId="8" fillId="10" borderId="9" xfId="0" applyFont="1" applyFill="1" applyBorder="1" applyAlignment="1" applyProtection="1">
      <alignment horizontal="center" vertical="center" wrapText="1"/>
      <protection hidden="1"/>
    </xf>
    <xf numFmtId="0" fontId="8" fillId="10" borderId="2" xfId="0" applyFont="1" applyFill="1" applyBorder="1" applyAlignment="1" applyProtection="1">
      <alignment horizontal="center" vertical="center" wrapText="1"/>
      <protection hidden="1"/>
    </xf>
    <xf numFmtId="0" fontId="8" fillId="10" borderId="10" xfId="0" applyFont="1" applyFill="1" applyBorder="1" applyAlignment="1" applyProtection="1">
      <alignment horizontal="center" vertical="center" wrapText="1"/>
      <protection hidden="1"/>
    </xf>
    <xf numFmtId="173" fontId="8" fillId="4" borderId="24" xfId="0" applyNumberFormat="1" applyFont="1" applyFill="1" applyBorder="1" applyAlignment="1" applyProtection="1">
      <alignment horizontal="center" vertical="center" wrapText="1"/>
      <protection hidden="1"/>
    </xf>
    <xf numFmtId="0" fontId="8" fillId="13" borderId="24" xfId="0" applyFont="1" applyFill="1" applyBorder="1" applyAlignment="1" applyProtection="1">
      <alignment horizontal="center" vertical="center" wrapText="1"/>
      <protection hidden="1"/>
    </xf>
    <xf numFmtId="173" fontId="3" fillId="2" borderId="14" xfId="0" applyNumberFormat="1" applyFont="1" applyFill="1" applyBorder="1" applyAlignment="1" applyProtection="1">
      <alignment horizontal="center" vertical="center"/>
      <protection hidden="1"/>
    </xf>
    <xf numFmtId="173" fontId="3" fillId="2" borderId="16" xfId="0" applyNumberFormat="1" applyFont="1" applyFill="1" applyBorder="1" applyAlignment="1" applyProtection="1">
      <alignment horizontal="center" vertical="center"/>
      <protection hidden="1"/>
    </xf>
    <xf numFmtId="173" fontId="8" fillId="0" borderId="17" xfId="0" applyNumberFormat="1" applyFont="1" applyFill="1" applyBorder="1" applyAlignment="1" applyProtection="1">
      <alignment horizontal="center" vertical="center"/>
      <protection locked="0"/>
    </xf>
    <xf numFmtId="173" fontId="8" fillId="0" borderId="18" xfId="0" applyNumberFormat="1" applyFont="1" applyFill="1" applyBorder="1" applyAlignment="1" applyProtection="1">
      <alignment horizontal="center" vertical="center"/>
      <protection locked="0"/>
    </xf>
    <xf numFmtId="173" fontId="8" fillId="0" borderId="19" xfId="0" applyNumberFormat="1" applyFont="1" applyFill="1" applyBorder="1" applyAlignment="1" applyProtection="1">
      <alignment horizontal="center" vertical="center"/>
      <protection locked="0"/>
    </xf>
    <xf numFmtId="173" fontId="8" fillId="0" borderId="21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NumberFormat="1" applyFont="1" applyFill="1" applyBorder="1" applyAlignment="1" applyProtection="1">
      <alignment horizontal="center" vertical="center"/>
      <protection hidden="1"/>
    </xf>
    <xf numFmtId="0" fontId="4" fillId="0" borderId="23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center" vertical="center" wrapText="1"/>
      <protection hidden="1"/>
    </xf>
    <xf numFmtId="173" fontId="8" fillId="9" borderId="4" xfId="0" applyNumberFormat="1" applyFont="1" applyFill="1" applyBorder="1" applyAlignment="1" applyProtection="1">
      <alignment horizontal="center" vertical="center" wrapText="1"/>
      <protection hidden="1"/>
    </xf>
    <xf numFmtId="173" fontId="8" fillId="9" borderId="2" xfId="0" applyNumberFormat="1" applyFont="1" applyFill="1" applyBorder="1" applyAlignment="1" applyProtection="1">
      <alignment horizontal="center" vertical="center" wrapText="1"/>
      <protection hidden="1"/>
    </xf>
    <xf numFmtId="173" fontId="8" fillId="9" borderId="10" xfId="0" applyNumberFormat="1" applyFont="1" applyFill="1" applyBorder="1" applyAlignment="1" applyProtection="1">
      <alignment horizontal="center" vertical="center" wrapText="1"/>
      <protection hidden="1"/>
    </xf>
    <xf numFmtId="14" fontId="20" fillId="0" borderId="5" xfId="0" applyNumberFormat="1" applyFont="1" applyFill="1" applyBorder="1" applyAlignment="1" applyProtection="1">
      <alignment horizontal="center" vertical="center"/>
      <protection hidden="1"/>
    </xf>
    <xf numFmtId="0" fontId="17" fillId="2" borderId="29" xfId="0" applyFont="1" applyFill="1" applyBorder="1" applyAlignment="1" applyProtection="1">
      <alignment horizontal="center" vertical="center" wrapText="1"/>
      <protection hidden="1"/>
    </xf>
    <xf numFmtId="0" fontId="17" fillId="2" borderId="17" xfId="0" applyFont="1" applyFill="1" applyBorder="1" applyAlignment="1" applyProtection="1">
      <alignment horizontal="center" vertical="center" wrapText="1"/>
      <protection hidden="1"/>
    </xf>
    <xf numFmtId="0" fontId="17" fillId="2" borderId="0" xfId="0" applyFont="1" applyFill="1" applyBorder="1" applyAlignment="1" applyProtection="1">
      <alignment horizontal="center" vertical="center" wrapText="1"/>
      <protection hidden="1"/>
    </xf>
    <xf numFmtId="0" fontId="17" fillId="2" borderId="18" xfId="0" applyFont="1" applyFill="1" applyBorder="1" applyAlignment="1" applyProtection="1">
      <alignment horizontal="center" vertical="center" wrapText="1"/>
      <protection hidden="1"/>
    </xf>
    <xf numFmtId="0" fontId="18" fillId="0" borderId="5" xfId="0" applyNumberFormat="1" applyFont="1" applyFill="1" applyBorder="1" applyAlignment="1" applyProtection="1">
      <alignment horizontal="center" vertical="center"/>
      <protection hidden="1"/>
    </xf>
    <xf numFmtId="0" fontId="17" fillId="2" borderId="14" xfId="0" applyFont="1" applyFill="1" applyBorder="1" applyAlignment="1" applyProtection="1">
      <alignment horizontal="center" vertical="center"/>
      <protection hidden="1"/>
    </xf>
    <xf numFmtId="0" fontId="17" fillId="2" borderId="15" xfId="0" applyFont="1" applyFill="1" applyBorder="1" applyAlignment="1" applyProtection="1">
      <alignment horizontal="center" vertical="center"/>
      <protection hidden="1"/>
    </xf>
    <xf numFmtId="0" fontId="17" fillId="2" borderId="16" xfId="0" applyFont="1" applyFill="1" applyBorder="1" applyAlignment="1" applyProtection="1">
      <alignment horizontal="center" vertical="center"/>
      <protection hidden="1"/>
    </xf>
    <xf numFmtId="0" fontId="19" fillId="0" borderId="5" xfId="0" applyNumberFormat="1" applyFont="1" applyFill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5" fillId="0" borderId="21" xfId="0" applyFont="1" applyBorder="1" applyAlignment="1" applyProtection="1">
      <alignment horizontal="center" vertical="center"/>
      <protection hidden="1"/>
    </xf>
    <xf numFmtId="14" fontId="15" fillId="0" borderId="5" xfId="0" applyNumberFormat="1" applyFont="1" applyFill="1" applyBorder="1" applyAlignment="1" applyProtection="1">
      <alignment horizontal="center" vertical="center"/>
      <protection hidden="1"/>
    </xf>
    <xf numFmtId="0" fontId="7" fillId="8" borderId="6" xfId="0" applyNumberFormat="1" applyFont="1" applyFill="1" applyBorder="1" applyAlignment="1" applyProtection="1">
      <alignment horizontal="center" vertical="center"/>
      <protection hidden="1"/>
    </xf>
    <xf numFmtId="0" fontId="7" fillId="8" borderId="7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688"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/>
      </font>
    </dxf>
    <dxf>
      <font>
        <b/>
        <i val="0"/>
        <color auto="1"/>
      </font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ont>
        <b/>
        <i val="0"/>
        <color auto="1"/>
      </font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ont>
        <b/>
        <i val="0"/>
        <color rgb="FFFF0000"/>
      </font>
    </dxf>
    <dxf>
      <font>
        <color auto="1"/>
      </font>
      <fill>
        <gradientFill type="path" left="0.5" right="0.5" top="0.5" bottom="0.5">
          <stop position="0">
            <color theme="0"/>
          </stop>
          <stop position="1">
            <color rgb="FF7030A0"/>
          </stop>
        </gradientFill>
      </fill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4" tint="0.59996337778862885"/>
      </font>
      <fill>
        <patternFill>
          <bgColor theme="4" tint="0.59996337778862885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FFFF99"/>
      </font>
      <fill>
        <patternFill>
          <bgColor rgb="FFFFFF99"/>
        </patternFill>
      </fill>
    </dxf>
    <dxf>
      <font>
        <b val="0"/>
        <i val="0"/>
        <color rgb="FFFF9933"/>
      </font>
      <fill>
        <patternFill>
          <bgColor rgb="FFFF9933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CCFF"/>
      </font>
      <fill>
        <patternFill patternType="solid">
          <fgColor auto="1"/>
          <bgColor rgb="FFFFCCFF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auto="1"/>
      </font>
      <fill>
        <gradientFill degree="90">
          <stop position="0">
            <color rgb="FFCC99FF"/>
          </stop>
          <stop position="1">
            <color rgb="FFCC99FF"/>
          </stop>
        </gradient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9933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 patternType="solid">
          <fgColor auto="1"/>
          <bgColor rgb="FFFFCCFF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CC99FF"/>
        </patternFill>
      </fill>
      <border>
        <left style="thin">
          <color auto="1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000FF"/>
      <color rgb="FFFF9933"/>
      <color rgb="FFFFFF00"/>
      <color rgb="FFFFFF99"/>
      <color rgb="FFFF6600"/>
      <color rgb="FFCC99FF"/>
      <color rgb="FFFFCC00"/>
      <color rgb="FF33CC33"/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26" fmlaLink="$F$20" max="2027" min="2017" page="10" val="2018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&#233;vrier!A1"/><Relationship Id="rId13" Type="http://schemas.openxmlformats.org/officeDocument/2006/relationships/hyperlink" Target="#Synth&#232;se!A1"/><Relationship Id="rId3" Type="http://schemas.openxmlformats.org/officeDocument/2006/relationships/hyperlink" Target="#Juillet!A1"/><Relationship Id="rId7" Type="http://schemas.openxmlformats.org/officeDocument/2006/relationships/hyperlink" Target="#Mars!A1"/><Relationship Id="rId12" Type="http://schemas.openxmlformats.org/officeDocument/2006/relationships/hyperlink" Target="#Octobre!A1"/><Relationship Id="rId2" Type="http://schemas.openxmlformats.org/officeDocument/2006/relationships/hyperlink" Target="#Aout!A1"/><Relationship Id="rId1" Type="http://schemas.openxmlformats.org/officeDocument/2006/relationships/hyperlink" Target="#Septembre!A1"/><Relationship Id="rId6" Type="http://schemas.openxmlformats.org/officeDocument/2006/relationships/hyperlink" Target="#Avril!A1"/><Relationship Id="rId11" Type="http://schemas.openxmlformats.org/officeDocument/2006/relationships/hyperlink" Target="#Novembre!A1"/><Relationship Id="rId5" Type="http://schemas.openxmlformats.org/officeDocument/2006/relationships/hyperlink" Target="#Mai!A1"/><Relationship Id="rId10" Type="http://schemas.openxmlformats.org/officeDocument/2006/relationships/hyperlink" Target="#D&#233;cembre!A1"/><Relationship Id="rId4" Type="http://schemas.openxmlformats.org/officeDocument/2006/relationships/hyperlink" Target="#Juin!A1"/><Relationship Id="rId9" Type="http://schemas.openxmlformats.org/officeDocument/2006/relationships/hyperlink" Target="#Janvier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Sommaire!C3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C3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Synth&#232;se!A1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Sommaire!C3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C3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C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776243</xdr:colOff>
      <xdr:row>19</xdr:row>
      <xdr:rowOff>0</xdr:rowOff>
    </xdr:from>
    <xdr:to>
      <xdr:col>6</xdr:col>
      <xdr:colOff>22860</xdr:colOff>
      <xdr:row>20</xdr:row>
      <xdr:rowOff>20225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568723" y="3291840"/>
          <a:ext cx="3209017" cy="568865"/>
        </a:xfrm>
        <a:prstGeom prst="roundRect">
          <a:avLst/>
        </a:prstGeom>
        <a:noFill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>
            <a:solidFill>
              <a:sysClr val="windowText" lastClr="000000"/>
            </a:solidFill>
            <a:latin typeface="Segoe UI Light" panose="020B0502040204020203" pitchFamily="34" charset="0"/>
            <a:ea typeface="+mn-ea"/>
            <a:cs typeface="Segoe UI Light" panose="020B0502040204020203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19</xdr:row>
          <xdr:rowOff>57150</xdr:rowOff>
        </xdr:from>
        <xdr:to>
          <xdr:col>5</xdr:col>
          <xdr:colOff>76200</xdr:colOff>
          <xdr:row>19</xdr:row>
          <xdr:rowOff>514350</xdr:rowOff>
        </xdr:to>
        <xdr:sp macro="" textlink="">
          <xdr:nvSpPr>
            <xdr:cNvPr id="24577" name="Spinner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="" xmlns:a16="http://schemas.microsoft.com/office/drawing/2014/main" id="{00000000-0008-0000-00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131733</xdr:colOff>
      <xdr:row>11</xdr:row>
      <xdr:rowOff>140935</xdr:rowOff>
    </xdr:from>
    <xdr:to>
      <xdr:col>7</xdr:col>
      <xdr:colOff>308809</xdr:colOff>
      <xdr:row>13</xdr:row>
      <xdr:rowOff>130252</xdr:rowOff>
    </xdr:to>
    <xdr:sp macro="" textlink="">
      <xdr:nvSpPr>
        <xdr:cNvPr id="7" name="Rectangle à coins arrondis 1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4886613" y="1969735"/>
          <a:ext cx="969556" cy="355077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Septembre</a:t>
          </a:r>
        </a:p>
      </xdr:txBody>
    </xdr:sp>
    <xdr:clientData/>
  </xdr:twoCellAnchor>
  <xdr:twoCellAnchor>
    <xdr:from>
      <xdr:col>6</xdr:col>
      <xdr:colOff>131733</xdr:colOff>
      <xdr:row>9</xdr:row>
      <xdr:rowOff>35038</xdr:rowOff>
    </xdr:from>
    <xdr:to>
      <xdr:col>7</xdr:col>
      <xdr:colOff>308809</xdr:colOff>
      <xdr:row>11</xdr:row>
      <xdr:rowOff>24356</xdr:rowOff>
    </xdr:to>
    <xdr:sp macro="" textlink="">
      <xdr:nvSpPr>
        <xdr:cNvPr id="8" name="Rectangle à coins arrondis 11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886613" y="1498078"/>
          <a:ext cx="969556" cy="355078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Aout</a:t>
          </a:r>
        </a:p>
      </xdr:txBody>
    </xdr:sp>
    <xdr:clientData/>
  </xdr:twoCellAnchor>
  <xdr:twoCellAnchor>
    <xdr:from>
      <xdr:col>6</xdr:col>
      <xdr:colOff>131733</xdr:colOff>
      <xdr:row>6</xdr:row>
      <xdr:rowOff>121920</xdr:rowOff>
    </xdr:from>
    <xdr:to>
      <xdr:col>7</xdr:col>
      <xdr:colOff>308809</xdr:colOff>
      <xdr:row>8</xdr:row>
      <xdr:rowOff>111238</xdr:rowOff>
    </xdr:to>
    <xdr:sp macro="" textlink="">
      <xdr:nvSpPr>
        <xdr:cNvPr id="9" name="Rectangle à coins arrondis 11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4886613" y="1036320"/>
          <a:ext cx="969556" cy="355078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Juillet</a:t>
          </a:r>
        </a:p>
      </xdr:txBody>
    </xdr:sp>
    <xdr:clientData/>
  </xdr:twoCellAnchor>
  <xdr:twoCellAnchor>
    <xdr:from>
      <xdr:col>4</xdr:col>
      <xdr:colOff>699601</xdr:colOff>
      <xdr:row>11</xdr:row>
      <xdr:rowOff>140935</xdr:rowOff>
    </xdr:from>
    <xdr:to>
      <xdr:col>6</xdr:col>
      <xdr:colOff>82203</xdr:colOff>
      <xdr:row>13</xdr:row>
      <xdr:rowOff>130252</xdr:rowOff>
    </xdr:to>
    <xdr:sp macro="" textlink="">
      <xdr:nvSpPr>
        <xdr:cNvPr id="10" name="Rectangle à coins arrondis 11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3869521" y="1969735"/>
          <a:ext cx="967562" cy="355077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Juin</a:t>
          </a:r>
        </a:p>
      </xdr:txBody>
    </xdr:sp>
    <xdr:clientData/>
  </xdr:twoCellAnchor>
  <xdr:twoCellAnchor>
    <xdr:from>
      <xdr:col>4</xdr:col>
      <xdr:colOff>699601</xdr:colOff>
      <xdr:row>9</xdr:row>
      <xdr:rowOff>35038</xdr:rowOff>
    </xdr:from>
    <xdr:to>
      <xdr:col>6</xdr:col>
      <xdr:colOff>82203</xdr:colOff>
      <xdr:row>11</xdr:row>
      <xdr:rowOff>24356</xdr:rowOff>
    </xdr:to>
    <xdr:sp macro="" textlink="">
      <xdr:nvSpPr>
        <xdr:cNvPr id="11" name="Rectangle à coins arrondis 11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3869521" y="1498078"/>
          <a:ext cx="967562" cy="355078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Mai</a:t>
          </a:r>
        </a:p>
      </xdr:txBody>
    </xdr:sp>
    <xdr:clientData/>
  </xdr:twoCellAnchor>
  <xdr:twoCellAnchor>
    <xdr:from>
      <xdr:col>4</xdr:col>
      <xdr:colOff>699601</xdr:colOff>
      <xdr:row>6</xdr:row>
      <xdr:rowOff>121920</xdr:rowOff>
    </xdr:from>
    <xdr:to>
      <xdr:col>6</xdr:col>
      <xdr:colOff>82203</xdr:colOff>
      <xdr:row>8</xdr:row>
      <xdr:rowOff>111238</xdr:rowOff>
    </xdr:to>
    <xdr:sp macro="" textlink="">
      <xdr:nvSpPr>
        <xdr:cNvPr id="12" name="Rectangle à coins arrondis 11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3869521" y="1036320"/>
          <a:ext cx="967562" cy="355078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Avril</a:t>
          </a:r>
        </a:p>
      </xdr:txBody>
    </xdr:sp>
    <xdr:clientData/>
  </xdr:twoCellAnchor>
  <xdr:twoCellAnchor>
    <xdr:from>
      <xdr:col>3</xdr:col>
      <xdr:colOff>472995</xdr:colOff>
      <xdr:row>11</xdr:row>
      <xdr:rowOff>137160</xdr:rowOff>
    </xdr:from>
    <xdr:to>
      <xdr:col>4</xdr:col>
      <xdr:colOff>650071</xdr:colOff>
      <xdr:row>13</xdr:row>
      <xdr:rowOff>126477</xdr:rowOff>
    </xdr:to>
    <xdr:sp macro="" textlink="">
      <xdr:nvSpPr>
        <xdr:cNvPr id="13" name="Rectangle à coins arrondis 11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2850435" y="1965960"/>
          <a:ext cx="969556" cy="355077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Mars</a:t>
          </a:r>
        </a:p>
      </xdr:txBody>
    </xdr:sp>
    <xdr:clientData/>
  </xdr:twoCellAnchor>
  <xdr:twoCellAnchor>
    <xdr:from>
      <xdr:col>3</xdr:col>
      <xdr:colOff>472995</xdr:colOff>
      <xdr:row>9</xdr:row>
      <xdr:rowOff>35038</xdr:rowOff>
    </xdr:from>
    <xdr:to>
      <xdr:col>4</xdr:col>
      <xdr:colOff>650071</xdr:colOff>
      <xdr:row>11</xdr:row>
      <xdr:rowOff>24356</xdr:rowOff>
    </xdr:to>
    <xdr:sp macro="" textlink="">
      <xdr:nvSpPr>
        <xdr:cNvPr id="14" name="Rectangle à coins arrondis 11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2850435" y="1498078"/>
          <a:ext cx="969556" cy="355078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Février</a:t>
          </a:r>
        </a:p>
      </xdr:txBody>
    </xdr:sp>
    <xdr:clientData/>
  </xdr:twoCellAnchor>
  <xdr:twoCellAnchor>
    <xdr:from>
      <xdr:col>3</xdr:col>
      <xdr:colOff>472995</xdr:colOff>
      <xdr:row>6</xdr:row>
      <xdr:rowOff>121920</xdr:rowOff>
    </xdr:from>
    <xdr:to>
      <xdr:col>4</xdr:col>
      <xdr:colOff>650071</xdr:colOff>
      <xdr:row>8</xdr:row>
      <xdr:rowOff>111238</xdr:rowOff>
    </xdr:to>
    <xdr:sp macro="" textlink="">
      <xdr:nvSpPr>
        <xdr:cNvPr id="15" name="Rectangle à coins arrondis 11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2850435" y="1036320"/>
          <a:ext cx="969556" cy="355078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Janvier</a:t>
          </a:r>
        </a:p>
      </xdr:txBody>
    </xdr:sp>
    <xdr:clientData/>
  </xdr:twoCellAnchor>
  <xdr:twoCellAnchor>
    <xdr:from>
      <xdr:col>7</xdr:col>
      <xdr:colOff>365959</xdr:colOff>
      <xdr:row>11</xdr:row>
      <xdr:rowOff>140935</xdr:rowOff>
    </xdr:from>
    <xdr:to>
      <xdr:col>8</xdr:col>
      <xdr:colOff>543035</xdr:colOff>
      <xdr:row>13</xdr:row>
      <xdr:rowOff>130252</xdr:rowOff>
    </xdr:to>
    <xdr:sp macro="" textlink="">
      <xdr:nvSpPr>
        <xdr:cNvPr id="16" name="Rectangle à coins arrondis 11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5913319" y="1969735"/>
          <a:ext cx="969556" cy="355077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Décembre</a:t>
          </a:r>
        </a:p>
      </xdr:txBody>
    </xdr:sp>
    <xdr:clientData/>
  </xdr:twoCellAnchor>
  <xdr:twoCellAnchor>
    <xdr:from>
      <xdr:col>7</xdr:col>
      <xdr:colOff>365959</xdr:colOff>
      <xdr:row>9</xdr:row>
      <xdr:rowOff>35038</xdr:rowOff>
    </xdr:from>
    <xdr:to>
      <xdr:col>8</xdr:col>
      <xdr:colOff>543035</xdr:colOff>
      <xdr:row>11</xdr:row>
      <xdr:rowOff>24356</xdr:rowOff>
    </xdr:to>
    <xdr:sp macro="" textlink="">
      <xdr:nvSpPr>
        <xdr:cNvPr id="17" name="Rectangle à coins arrondis 11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13319" y="1498078"/>
          <a:ext cx="969556" cy="35507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Novembre</a:t>
          </a:r>
        </a:p>
      </xdr:txBody>
    </xdr:sp>
    <xdr:clientData/>
  </xdr:twoCellAnchor>
  <xdr:twoCellAnchor>
    <xdr:from>
      <xdr:col>7</xdr:col>
      <xdr:colOff>365959</xdr:colOff>
      <xdr:row>6</xdr:row>
      <xdr:rowOff>121920</xdr:rowOff>
    </xdr:from>
    <xdr:to>
      <xdr:col>8</xdr:col>
      <xdr:colOff>543035</xdr:colOff>
      <xdr:row>8</xdr:row>
      <xdr:rowOff>111238</xdr:rowOff>
    </xdr:to>
    <xdr:sp macro="" textlink="">
      <xdr:nvSpPr>
        <xdr:cNvPr id="18" name="Rectangle à coins arrondis 11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5913319" y="1036320"/>
          <a:ext cx="969556" cy="35507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Octobre</a:t>
          </a:r>
        </a:p>
      </xdr:txBody>
    </xdr:sp>
    <xdr:clientData/>
  </xdr:twoCellAnchor>
  <xdr:twoCellAnchor>
    <xdr:from>
      <xdr:col>6</xdr:col>
      <xdr:colOff>129541</xdr:colOff>
      <xdr:row>18</xdr:row>
      <xdr:rowOff>179747</xdr:rowOff>
    </xdr:from>
    <xdr:to>
      <xdr:col>7</xdr:col>
      <xdr:colOff>723900</xdr:colOff>
      <xdr:row>20</xdr:row>
      <xdr:rowOff>15240</xdr:rowOff>
    </xdr:to>
    <xdr:sp macro="[0]!AfficherCalendrier" textlink="">
      <xdr:nvSpPr>
        <xdr:cNvPr id="20" name="Rectangle : coins arrondis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>
        <a:xfrm>
          <a:off x="4884421" y="3288707"/>
          <a:ext cx="1386839" cy="567013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Calendrier</a:t>
          </a:r>
        </a:p>
      </xdr:txBody>
    </xdr:sp>
    <xdr:clientData/>
  </xdr:twoCellAnchor>
  <xdr:twoCellAnchor>
    <xdr:from>
      <xdr:col>1</xdr:col>
      <xdr:colOff>137160</xdr:colOff>
      <xdr:row>9</xdr:row>
      <xdr:rowOff>35038</xdr:rowOff>
    </xdr:from>
    <xdr:to>
      <xdr:col>3</xdr:col>
      <xdr:colOff>319785</xdr:colOff>
      <xdr:row>11</xdr:row>
      <xdr:rowOff>38100</xdr:rowOff>
    </xdr:to>
    <xdr:sp macro="[0]!AfficherCongésScolaires" textlink="">
      <xdr:nvSpPr>
        <xdr:cNvPr id="21" name="Rectangle à coins arrondis 11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498078"/>
          <a:ext cx="1767585" cy="368822"/>
        </a:xfrm>
        <a:prstGeom prst="roundRect">
          <a:avLst/>
        </a:prstGeom>
        <a:gradFill flip="none" rotWithShape="1">
          <a:gsLst>
            <a:gs pos="0">
              <a:srgbClr val="92D050">
                <a:tint val="66000"/>
                <a:satMod val="160000"/>
              </a:srgbClr>
            </a:gs>
            <a:gs pos="50000">
              <a:srgbClr val="92D050">
                <a:tint val="44500"/>
                <a:satMod val="160000"/>
              </a:srgbClr>
            </a:gs>
            <a:gs pos="100000">
              <a:srgbClr val="92D050">
                <a:tint val="23500"/>
                <a:satMod val="160000"/>
              </a:srgb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Congés Scolaires</a:t>
          </a:r>
        </a:p>
      </xdr:txBody>
    </xdr:sp>
    <xdr:clientData/>
  </xdr:twoCellAnchor>
  <xdr:twoCellAnchor>
    <xdr:from>
      <xdr:col>1</xdr:col>
      <xdr:colOff>144283</xdr:colOff>
      <xdr:row>6</xdr:row>
      <xdr:rowOff>121921</xdr:rowOff>
    </xdr:from>
    <xdr:to>
      <xdr:col>3</xdr:col>
      <xdr:colOff>319211</xdr:colOff>
      <xdr:row>8</xdr:row>
      <xdr:rowOff>114301</xdr:rowOff>
    </xdr:to>
    <xdr:sp macro="" textlink="">
      <xdr:nvSpPr>
        <xdr:cNvPr id="22" name="Rectangle à coins arrondis 11">
          <a:hlinkClick xmlns:r="http://schemas.openxmlformats.org/officeDocument/2006/relationships" r:id="rId13"/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/>
      </xdr:nvSpPr>
      <xdr:spPr>
        <a:xfrm>
          <a:off x="936763" y="1036321"/>
          <a:ext cx="1759888" cy="358140"/>
        </a:xfrm>
        <a:prstGeom prst="roundRect">
          <a:avLst/>
        </a:prstGeom>
        <a:gradFill flip="none" rotWithShape="1">
          <a:gsLst>
            <a:gs pos="0">
              <a:srgbClr val="FF3300">
                <a:tint val="66000"/>
                <a:satMod val="160000"/>
              </a:srgbClr>
            </a:gs>
            <a:gs pos="50000">
              <a:srgbClr val="FF3300">
                <a:tint val="44500"/>
                <a:satMod val="160000"/>
              </a:srgbClr>
            </a:gs>
            <a:gs pos="100000">
              <a:srgbClr val="FF3300">
                <a:tint val="23500"/>
                <a:satMod val="160000"/>
              </a:srgbClr>
            </a:gs>
          </a:gsLst>
          <a:lin ang="27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Synthèse</a:t>
          </a:r>
        </a:p>
      </xdr:txBody>
    </xdr:sp>
    <xdr:clientData/>
  </xdr:twoCellAnchor>
  <xdr:twoCellAnchor>
    <xdr:from>
      <xdr:col>1</xdr:col>
      <xdr:colOff>152400</xdr:colOff>
      <xdr:row>11</xdr:row>
      <xdr:rowOff>137160</xdr:rowOff>
    </xdr:from>
    <xdr:to>
      <xdr:col>3</xdr:col>
      <xdr:colOff>327660</xdr:colOff>
      <xdr:row>13</xdr:row>
      <xdr:rowOff>129540</xdr:rowOff>
    </xdr:to>
    <xdr:sp macro="[0]!AfficherBaseTravail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944880" y="1965960"/>
          <a:ext cx="1760220" cy="358140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a-DK" altLang="zh-CN" sz="110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Base de travail</a:t>
          </a:r>
          <a:endParaRPr lang="en-US" sz="1100">
            <a:solidFill>
              <a:sysClr val="windowText" lastClr="000000"/>
            </a:solidFill>
            <a:latin typeface="Segoe UI" panose="020B0502040204020203" pitchFamily="34" charset="0"/>
            <a:ea typeface="+mn-ea"/>
            <a:cs typeface="Segoe UI" panose="020B0502040204020203" pitchFamily="34" charset="0"/>
          </a:endParaRPr>
        </a:p>
      </xdr:txBody>
    </xdr:sp>
    <xdr:clientData/>
  </xdr:twoCellAnchor>
  <xdr:oneCellAnchor>
    <xdr:from>
      <xdr:col>3</xdr:col>
      <xdr:colOff>211667</xdr:colOff>
      <xdr:row>21</xdr:row>
      <xdr:rowOff>105832</xdr:rowOff>
    </xdr:from>
    <xdr:ext cx="2095500" cy="342786"/>
    <xdr:sp macro="" textlink="">
      <xdr:nvSpPr>
        <xdr:cNvPr id="3" name="ZoneTexte 2"/>
        <xdr:cNvSpPr txBox="1"/>
      </xdr:nvSpPr>
      <xdr:spPr>
        <a:xfrm>
          <a:off x="2529417" y="4476749"/>
          <a:ext cx="20955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rgbClr val="FF0000"/>
              </a:solidFill>
            </a:rPr>
            <a:t>MOT DE PASSE : ppd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617220</xdr:colOff>
      <xdr:row>5</xdr:row>
      <xdr:rowOff>152399</xdr:rowOff>
    </xdr:from>
    <xdr:to>
      <xdr:col>13</xdr:col>
      <xdr:colOff>708660</xdr:colOff>
      <xdr:row>68</xdr:row>
      <xdr:rowOff>123824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17220" y="1057274"/>
          <a:ext cx="11045190" cy="11401425"/>
        </a:xfrm>
        <a:prstGeom prst="roundRect">
          <a:avLst/>
        </a:prstGeom>
        <a:solidFill>
          <a:schemeClr val="bg1"/>
        </a:soli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• Ce tableau est conçu sur une base de </a:t>
          </a:r>
          <a:r>
            <a:rPr lang="fr-FR" sz="1100" b="1"/>
            <a:t>calendrier perpetuel </a:t>
          </a:r>
          <a:r>
            <a:rPr lang="fr-FR" sz="1100"/>
            <a:t>qui vous permettra de sélectionner l'année de référence </a:t>
          </a: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 i="0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Plusieurs onglets nécessaires pour l'utilisation de ce tableau</a:t>
          </a:r>
          <a:r>
            <a:rPr lang="fr-FR" sz="1400">
              <a:solidFill>
                <a:srgbClr val="0000FF"/>
              </a:solidFill>
            </a:rPr>
            <a:t> </a:t>
          </a:r>
        </a:p>
        <a:p>
          <a:r>
            <a:rPr lang="fr-FR" sz="1100"/>
            <a:t>• Un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sommaire intera</a:t>
          </a:r>
          <a:r>
            <a:rPr lang="fr-FR" sz="1100" b="1"/>
            <a:t>ctif</a:t>
          </a:r>
          <a:r>
            <a:rPr lang="fr-FR" sz="1100"/>
            <a:t> (il suffit de cliquer sur le bouton de ton choix pour arriver directement à l’onglet désiré)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Une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Synthèse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regroupant toutes les informations nécessaires à la bonne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Gestion des Congés et Absences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Douze onglets correspondants aux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douze mois de l'année</a:t>
          </a:r>
          <a:r>
            <a:rPr lang="fr-FR" b="1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Un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Calendrier annuel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mis à jour automatiquement sur la base de l'année de référence (en rouge sont indiqués les jours fériés)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Les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Congés Scolaires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l'année 2016-2017 et 2017-2018 (il devra être mise à jour pour les années suivantes)</a:t>
          </a:r>
          <a:r>
            <a:rPr lang="fr-FR"/>
            <a:t> 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Utilisation</a:t>
          </a:r>
        </a:p>
        <a:p>
          <a:r>
            <a:rPr lang="fr-FR" sz="1400" b="1" cap="none" spc="0" baseline="0">
              <a:ln w="0"/>
              <a:solidFill>
                <a:srgbClr val="CC99FF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Onglet Synthèse </a:t>
          </a:r>
        </a:p>
        <a:p>
          <a:pPr marL="252000" lvl="1"/>
          <a:r>
            <a:rPr lang="fr-FR" sz="1100"/>
            <a:t>• Compléter les </a:t>
          </a:r>
          <a:r>
            <a:rPr lang="fr-FR" sz="1100" b="1"/>
            <a:t>colonnes de A </a:t>
          </a:r>
          <a:r>
            <a:rPr lang="fr-FR" sz="1100" b="0"/>
            <a:t>à</a:t>
          </a:r>
          <a:r>
            <a:rPr lang="fr-FR" sz="1100" b="1"/>
            <a:t> E </a:t>
          </a:r>
          <a:r>
            <a:rPr lang="fr-FR" sz="1100"/>
            <a:t>avec les données personnelles des employés          </a:t>
          </a:r>
        </a:p>
        <a:p>
          <a:pPr marL="648000" lvl="2"/>
          <a:endParaRPr lang="fr-FR" sz="1100"/>
        </a:p>
        <a:p>
          <a:pPr marL="648000" lvl="2"/>
          <a:r>
            <a:rPr lang="fr-FR" sz="1100"/>
            <a:t>La </a:t>
          </a:r>
          <a:r>
            <a:rPr lang="fr-FR" sz="1100" b="1"/>
            <a:t>cellule A6 </a:t>
          </a:r>
          <a:r>
            <a:rPr lang="fr-FR" sz="1100"/>
            <a:t>sera utilisée uniquement si vous souhaitez faire un tableau de suivi des congés pour un seul et même service </a:t>
          </a:r>
        </a:p>
        <a:p>
          <a:pPr marL="648000" lvl="2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648000" lvl="2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afficher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masquer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données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personnelles, un simple clic sur les boutons</a:t>
          </a:r>
          <a:endParaRPr lang="fr-FR" sz="1100"/>
        </a:p>
        <a:p>
          <a:pPr marL="252000" lvl="2"/>
          <a:endParaRPr lang="fr-FR" sz="1100"/>
        </a:p>
        <a:p>
          <a:pPr marL="252000" lvl="2"/>
          <a:endParaRPr lang="fr-FR" sz="1100"/>
        </a:p>
        <a:p>
          <a:pPr marL="252000" lvl="2"/>
          <a:endParaRPr lang="fr-FR" sz="1100"/>
        </a:p>
        <a:p>
          <a:pPr marL="252000" lvl="2"/>
          <a:endParaRPr lang="fr-FR" sz="1100"/>
        </a:p>
        <a:p>
          <a:pPr marL="252000" lvl="2"/>
          <a:r>
            <a:rPr lang="fr-FR" sz="1100"/>
            <a:t>• Compléter les </a:t>
          </a:r>
          <a:r>
            <a:rPr lang="fr-FR" sz="1100" b="1"/>
            <a:t>colonnes R </a:t>
          </a:r>
          <a:r>
            <a:rPr lang="fr-FR" sz="1100"/>
            <a:t>et </a:t>
          </a:r>
          <a:r>
            <a:rPr lang="fr-FR" sz="1100" b="1"/>
            <a:t>U</a:t>
          </a:r>
          <a:r>
            <a:rPr lang="fr-FR" sz="1100"/>
            <a:t> avec le nombre de </a:t>
          </a:r>
          <a:r>
            <a:rPr lang="fr-FR" sz="1100">
              <a:solidFill>
                <a:srgbClr val="0000FF"/>
              </a:solidFill>
            </a:rPr>
            <a:t>congés/RTT</a:t>
          </a:r>
          <a:r>
            <a:rPr lang="fr-FR" sz="1100"/>
            <a:t> acquis </a:t>
          </a:r>
        </a:p>
        <a:p>
          <a:pPr marL="252000" lvl="1"/>
          <a:r>
            <a:rPr lang="fr-FR" sz="1100"/>
            <a:t>•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Compléter</a:t>
          </a:r>
          <a:r>
            <a:rPr lang="fr-FR" sz="1100"/>
            <a:t> la </a:t>
          </a:r>
          <a:r>
            <a:rPr lang="fr-FR" sz="1100" b="1"/>
            <a:t>colonne X</a:t>
          </a:r>
          <a:r>
            <a:rPr lang="fr-FR" sz="1100"/>
            <a:t> correspond au solde de </a:t>
          </a:r>
          <a:r>
            <a:rPr lang="fr-FR" sz="1100">
              <a:solidFill>
                <a:srgbClr val="0000FF"/>
              </a:solidFill>
            </a:rPr>
            <a:t>congés N-1 </a:t>
          </a:r>
        </a:p>
        <a:p>
          <a:pPr marL="648000" lvl="2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certaines sociétés, le reliquat de Congés N-1 peut être reporté pour être consommé sur l'année en cours </a:t>
          </a:r>
          <a:endParaRPr lang="fr-FR" sz="1100"/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Compléter </a:t>
          </a:r>
          <a:r>
            <a:rPr lang="fr-FR" sz="1100"/>
            <a:t>la </a:t>
          </a:r>
          <a:r>
            <a:rPr lang="fr-FR" sz="1100" b="1"/>
            <a:t>colonne AA</a:t>
          </a:r>
          <a:r>
            <a:rPr lang="fr-FR" sz="1100"/>
            <a:t> pourra être mise à jour ultérieurement. Elle intégrera</a:t>
          </a:r>
          <a:r>
            <a:rPr lang="fr-FR" sz="1100" baseline="0"/>
            <a:t> les </a:t>
          </a:r>
          <a:r>
            <a:rPr lang="fr-FR" sz="1100" baseline="0">
              <a:solidFill>
                <a:srgbClr val="0000FF"/>
              </a:solidFill>
            </a:rPr>
            <a:t>jours de récupération </a:t>
          </a:r>
          <a:r>
            <a:rPr lang="fr-FR" sz="1100" baseline="0"/>
            <a:t>acquis tout au long de l'année</a:t>
          </a:r>
          <a:r>
            <a:rPr lang="fr-FR" sz="1100"/>
            <a:t>          </a:t>
          </a:r>
        </a:p>
        <a:p>
          <a:pPr marL="252000" lvl="1"/>
          <a:r>
            <a:rPr lang="fr-FR" sz="1100"/>
            <a:t>• Les </a:t>
          </a:r>
          <a:r>
            <a:rPr lang="fr-FR" sz="1100" b="1"/>
            <a:t>autres colonnes </a:t>
          </a:r>
          <a:r>
            <a:rPr lang="fr-FR" sz="1100"/>
            <a:t>seront mises à jour automatiquement dès utilisation des onglets correspondants aux </a:t>
          </a:r>
          <a:r>
            <a:rPr lang="fr-FR" sz="1100">
              <a:solidFill>
                <a:srgbClr val="0000FF"/>
              </a:solidFill>
            </a:rPr>
            <a:t>douze mois de l'année</a:t>
          </a:r>
          <a:r>
            <a:rPr lang="fr-FR" sz="1100"/>
            <a:t> </a:t>
          </a:r>
        </a:p>
        <a:p>
          <a:pPr marL="252000" lvl="1"/>
          <a:r>
            <a:rPr lang="fr-FR" sz="1100"/>
            <a:t>• La </a:t>
          </a:r>
          <a:r>
            <a:rPr lang="fr-FR" sz="1100" b="1"/>
            <a:t>colonne AE </a:t>
          </a:r>
          <a:r>
            <a:rPr lang="fr-FR" sz="1100"/>
            <a:t>correspond au nombre de jour à travailler dans l'année. Il sera calculé automatiquement sur la base de 252 jours par an          </a:t>
          </a:r>
        </a:p>
        <a:p>
          <a:pPr marL="648000" lvl="2"/>
          <a:r>
            <a:rPr lang="fr-FR" sz="1100"/>
            <a:t>Ce nombre de 252 jours est calcul sur la base du nombre de jour ouvrés par an - les jours fériés </a:t>
          </a:r>
        </a:p>
        <a:p>
          <a:pPr marL="252000" lvl="1"/>
          <a:r>
            <a:rPr lang="fr-FR" sz="1100"/>
            <a:t>• Une </a:t>
          </a:r>
          <a:r>
            <a:rPr lang="fr-FR" sz="1100" b="1"/>
            <a:t>vue par mois </a:t>
          </a:r>
          <a:r>
            <a:rPr lang="fr-FR" sz="1100"/>
            <a:t>est également disponible, il suffit de clic sur les boutons pour afficher ou masquer</a:t>
          </a:r>
          <a:r>
            <a:rPr lang="fr-FR" sz="1100" baseline="0"/>
            <a:t> </a:t>
          </a:r>
          <a:r>
            <a:rPr lang="fr-FR" sz="1100"/>
            <a:t>l'ensemble des données </a:t>
          </a:r>
        </a:p>
        <a:p>
          <a:pPr marL="252000" lvl="1"/>
          <a:endParaRPr lang="fr-FR" sz="1100"/>
        </a:p>
        <a:p>
          <a:pPr marL="252000" lvl="1"/>
          <a:r>
            <a:rPr lang="fr-FR" sz="1100" b="1">
              <a:solidFill>
                <a:srgbClr val="0000FF"/>
              </a:solidFill>
            </a:rPr>
            <a:t>Astuces</a:t>
          </a:r>
        </a:p>
        <a:p>
          <a:pPr marL="252000" lvl="1"/>
          <a:r>
            <a:rPr lang="fr-FR" sz="1100"/>
            <a:t>• </a:t>
          </a:r>
          <a:r>
            <a:rPr lang="fr-FR" sz="1100" b="1"/>
            <a:t>Ajouter</a:t>
          </a:r>
          <a:r>
            <a:rPr lang="fr-FR" sz="1100"/>
            <a:t> ou </a:t>
          </a:r>
          <a:r>
            <a:rPr lang="fr-FR" sz="1100" b="1"/>
            <a:t>Supprimer </a:t>
          </a:r>
          <a:r>
            <a:rPr lang="fr-FR" sz="1100"/>
            <a:t>des lignes sur l'ensemble onglets en même temps        </a:t>
          </a:r>
        </a:p>
        <a:p>
          <a:pPr marL="252000" lvl="1"/>
          <a:r>
            <a:rPr lang="fr-FR" sz="1100"/>
            <a:t>  </a:t>
          </a:r>
        </a:p>
        <a:p>
          <a:pPr marL="648000" lvl="2"/>
          <a:r>
            <a:rPr lang="fr-FR" sz="1100"/>
            <a:t>Pour </a:t>
          </a:r>
          <a:r>
            <a:rPr lang="fr-FR" sz="1100">
              <a:solidFill>
                <a:srgbClr val="0000FF"/>
              </a:solidFill>
            </a:rPr>
            <a:t>ajouter</a:t>
          </a:r>
          <a:r>
            <a:rPr lang="fr-FR" sz="1100"/>
            <a:t> : sélectionner la ligne sous laquelle vous souhaitez ajouter une ligne et cliquer sur le bouton          </a:t>
          </a:r>
        </a:p>
        <a:p>
          <a:pPr marL="648000" lvl="2"/>
          <a:endParaRPr lang="fr-FR" sz="1100"/>
        </a:p>
        <a:p>
          <a:pPr marL="648000" lvl="2"/>
          <a:r>
            <a:rPr lang="fr-FR" sz="1100"/>
            <a:t>Pour </a:t>
          </a:r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/>
            <a:t> : sélectionner la ligne que vous souhaitez supprimer et cliquer sur le bouton </a:t>
          </a:r>
        </a:p>
        <a:p>
          <a:pPr marL="252000" lvl="1"/>
          <a:endParaRPr lang="fr-FR" sz="1100"/>
        </a:p>
        <a:p>
          <a:pPr marL="252000" lvl="1"/>
          <a:r>
            <a:rPr lang="fr-FR" sz="1100"/>
            <a:t>• </a:t>
          </a:r>
          <a:r>
            <a:rPr lang="fr-FR" sz="1100" b="1"/>
            <a:t>Afficher</a:t>
          </a:r>
          <a:r>
            <a:rPr lang="fr-FR" sz="1100"/>
            <a:t> ou </a:t>
          </a:r>
          <a:r>
            <a:rPr lang="fr-FR" sz="1100" b="1"/>
            <a:t>Masquer</a:t>
          </a:r>
          <a:r>
            <a:rPr lang="fr-FR" sz="1100"/>
            <a:t> les colonnes Services sur chaque onglet correspondant au mois en même temps en un simple clic</a:t>
          </a:r>
        </a:p>
        <a:p>
          <a:pPr marL="252000" lvl="1"/>
          <a:endParaRPr lang="fr-FR" sz="1100"/>
        </a:p>
        <a:p>
          <a:pPr marL="252000" lvl="1"/>
          <a:endParaRPr lang="fr-FR" sz="1100"/>
        </a:p>
        <a:p>
          <a:pPr marL="252000" lvl="1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Certaines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sociétés autorisent la prise de </a:t>
          </a:r>
          <a:r>
            <a:rPr lang="fr-FR" sz="1100" b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demi-journée de congés payés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Par défaut le tableau de Gestion des Congés et Absences prévoit la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Gestion des demi-journées de congés payés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marL="648000" lvl="1"/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Utiliser les boutons pour </a:t>
          </a:r>
          <a:r>
            <a:rPr lang="fr-FR" sz="1100" b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activer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100" b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désactiver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fonction de gestion des demi-journées de congés payés</a:t>
          </a:r>
        </a:p>
        <a:p>
          <a:pPr marL="252000" lvl="1"/>
          <a:endParaRPr lang="fr-FR" sz="1100"/>
        </a:p>
        <a:p>
          <a:r>
            <a:rPr lang="fr-FR" sz="1400" b="1" cap="none" spc="0" baseline="0">
              <a:ln w="0"/>
              <a:solidFill>
                <a:srgbClr val="CC99FF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Douze onglets correspondants aux douze mois de l'année  </a:t>
          </a:r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La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A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sont mises à jour automatiquement avec le 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nom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service des employés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</a:t>
          </a:r>
        </a:p>
        <a:p>
          <a:pPr marL="612000" lvl="2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défaut la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B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est cachée car ces onglets ont été conçus pour une gestion d'un seul et même service          </a:t>
          </a:r>
        </a:p>
        <a:p>
          <a:pPr marL="612000" lvl="2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noter que le 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nom du service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renseigné dans la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case R6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l'onglet Synthèse s'affichera en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cellule GHI2 </a:t>
          </a:r>
        </a:p>
        <a:p>
          <a:pPr marL="252000" lvl="1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Pour 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afficher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masquer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B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Service par employé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, cliquer sur les boutons correspondants </a:t>
          </a:r>
        </a:p>
        <a:p>
          <a:pPr marL="252000" lvl="1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Utiliser les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menus déroulants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saisir les codes des absences correspondant à vos absences uniquement les jours ouvrés         </a:t>
          </a:r>
        </a:p>
        <a:p>
          <a:pPr marL="612000" lvl="2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rien mettre dans les cellules correspondantes aux Samedi, Dimanche et Jours fériés </a:t>
          </a:r>
        </a:p>
        <a:p>
          <a:pPr marL="612000" lvl="2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Les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colonnes C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sont mises à jour automatiquement avec le nombre de congés consommés   </a:t>
          </a:r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</a:t>
          </a:r>
        </a:p>
        <a:p>
          <a:pPr marL="612000" lvl="2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612000" lvl="2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252000" lvl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Par défaut, quand le total d'employés absents est supérieur à 5, l'icone         s'affiche         </a:t>
          </a:r>
        </a:p>
        <a:p>
          <a:pPr marL="612000" lvl="2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modifier le critère de sélection, rentrer la valeur désirée dans la case ci-dessous </a:t>
          </a:r>
          <a:endParaRPr lang="fr-FR" sz="1100"/>
        </a:p>
      </xdr:txBody>
    </xdr:sp>
    <xdr:clientData/>
  </xdr:twoCellAnchor>
  <xdr:twoCellAnchor editAs="oneCell">
    <xdr:from>
      <xdr:col>6</xdr:col>
      <xdr:colOff>205740</xdr:colOff>
      <xdr:row>64</xdr:row>
      <xdr:rowOff>51656</xdr:rowOff>
    </xdr:from>
    <xdr:to>
      <xdr:col>6</xdr:col>
      <xdr:colOff>483045</xdr:colOff>
      <xdr:row>65</xdr:row>
      <xdr:rowOff>126920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625465" y="11662631"/>
          <a:ext cx="277305" cy="256239"/>
        </a:xfrm>
        <a:prstGeom prst="rect">
          <a:avLst/>
        </a:prstGeom>
      </xdr:spPr>
    </xdr:pic>
    <xdr:clientData/>
  </xdr:twoCellAnchor>
  <xdr:twoCellAnchor>
    <xdr:from>
      <xdr:col>0</xdr:col>
      <xdr:colOff>106680</xdr:colOff>
      <xdr:row>1</xdr:row>
      <xdr:rowOff>7620</xdr:rowOff>
    </xdr:from>
    <xdr:to>
      <xdr:col>1</xdr:col>
      <xdr:colOff>560755</xdr:colOff>
      <xdr:row>3</xdr:row>
      <xdr:rowOff>76497</xdr:rowOff>
    </xdr:to>
    <xdr:grpSp>
      <xdr:nvGrpSpPr>
        <xdr:cNvPr id="25" name="Groupe 24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GrpSpPr/>
      </xdr:nvGrpSpPr>
      <xdr:grpSpPr>
        <a:xfrm>
          <a:off x="106680" y="198120"/>
          <a:ext cx="1227981" cy="449877"/>
          <a:chOff x="10164200" y="4167818"/>
          <a:chExt cx="1228452" cy="445770"/>
        </a:xfrm>
      </xdr:grpSpPr>
      <xdr:sp macro="" textlink="">
        <xdr:nvSpPr>
          <xdr:cNvPr id="26" name="ZoneTexte 25">
            <a:extLst>
              <a:ext uri="{FF2B5EF4-FFF2-40B4-BE49-F238E27FC236}">
                <a16:creationId xmlns="" xmlns:a16="http://schemas.microsoft.com/office/drawing/2014/main" id="{00000000-0008-0000-0100-00001A000000}"/>
              </a:ext>
            </a:extLst>
          </xdr:cNvPr>
          <xdr:cNvSpPr txBox="1"/>
        </xdr:nvSpPr>
        <xdr:spPr>
          <a:xfrm>
            <a:off x="10164200" y="4167818"/>
            <a:ext cx="1228452" cy="445770"/>
          </a:xfrm>
          <a:prstGeom prst="roundRect">
            <a:avLst/>
          </a:prstGeom>
          <a:solidFill>
            <a:schemeClr val="bg1">
              <a:lumMod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a-DK" altLang="zh-CN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Sommaire</a:t>
            </a:r>
            <a:endParaRPr lang="en-US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pic>
        <xdr:nvPicPr>
          <xdr:cNvPr id="27" name="Image 26">
            <a:extLst>
              <a:ext uri="{FF2B5EF4-FFF2-40B4-BE49-F238E27FC236}">
                <a16:creationId xmlns="" xmlns:a16="http://schemas.microsoft.com/office/drawing/2014/main" id="{00000000-0008-0000-01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10898300" y="4219459"/>
            <a:ext cx="447057" cy="342488"/>
          </a:xfrm>
          <a:prstGeom prst="rect">
            <a:avLst/>
          </a:prstGeom>
        </xdr:spPr>
      </xdr:pic>
    </xdr:grpSp>
    <xdr:clientData/>
  </xdr:twoCellAnchor>
  <xdr:oneCellAnchor>
    <xdr:from>
      <xdr:col>5</xdr:col>
      <xdr:colOff>523875</xdr:colOff>
      <xdr:row>6</xdr:row>
      <xdr:rowOff>59531</xdr:rowOff>
    </xdr:from>
    <xdr:ext cx="2095500" cy="342786"/>
    <xdr:sp macro="" textlink="">
      <xdr:nvSpPr>
        <xdr:cNvPr id="28" name="ZoneTexte 27"/>
        <xdr:cNvSpPr txBox="1"/>
      </xdr:nvSpPr>
      <xdr:spPr>
        <a:xfrm>
          <a:off x="5048250" y="1202531"/>
          <a:ext cx="20955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rgbClr val="FF0000"/>
              </a:solidFill>
            </a:rPr>
            <a:t>MOT DE PASSE : ppd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239083</xdr:colOff>
      <xdr:row>0</xdr:row>
      <xdr:rowOff>58908</xdr:rowOff>
    </xdr:from>
    <xdr:to>
      <xdr:col>0</xdr:col>
      <xdr:colOff>1475973</xdr:colOff>
      <xdr:row>0</xdr:row>
      <xdr:rowOff>540441</xdr:rowOff>
    </xdr:to>
    <xdr:grpSp>
      <xdr:nvGrpSpPr>
        <xdr:cNvPr id="12" name="Groupe 1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GrpSpPr/>
      </xdr:nvGrpSpPr>
      <xdr:grpSpPr>
        <a:xfrm>
          <a:off x="239083" y="58908"/>
          <a:ext cx="1236890" cy="481533"/>
          <a:chOff x="10164200" y="4167817"/>
          <a:chExt cx="1228452" cy="445770"/>
        </a:xfrm>
      </xdr:grpSpPr>
      <xdr:sp macro="" textlink="">
        <xdr:nvSpPr>
          <xdr:cNvPr id="14" name="ZoneTexte 13">
            <a:extLst>
              <a:ext uri="{FF2B5EF4-FFF2-40B4-BE49-F238E27FC236}">
                <a16:creationId xmlns="" xmlns:a16="http://schemas.microsoft.com/office/drawing/2014/main" id="{00000000-0008-0000-0200-00000E000000}"/>
              </a:ext>
            </a:extLst>
          </xdr:cNvPr>
          <xdr:cNvSpPr txBox="1"/>
        </xdr:nvSpPr>
        <xdr:spPr>
          <a:xfrm>
            <a:off x="10164200" y="4167817"/>
            <a:ext cx="1228452" cy="445770"/>
          </a:xfrm>
          <a:prstGeom prst="roundRect">
            <a:avLst/>
          </a:prstGeom>
          <a:solidFill>
            <a:schemeClr val="bg1">
              <a:lumMod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a-DK" altLang="zh-CN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Sommaire</a:t>
            </a:r>
            <a:endParaRPr lang="en-US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pic>
        <xdr:nvPicPr>
          <xdr:cNvPr id="16" name="Image 15">
            <a:extLst>
              <a:ext uri="{FF2B5EF4-FFF2-40B4-BE49-F238E27FC236}">
                <a16:creationId xmlns="" xmlns:a16="http://schemas.microsoft.com/office/drawing/2014/main" id="{00000000-0008-0000-02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10898300" y="4219459"/>
            <a:ext cx="447057" cy="342488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338818</xdr:colOff>
      <xdr:row>2</xdr:row>
      <xdr:rowOff>176178</xdr:rowOff>
    </xdr:from>
    <xdr:to>
      <xdr:col>29</xdr:col>
      <xdr:colOff>688962</xdr:colOff>
      <xdr:row>6</xdr:row>
      <xdr:rowOff>12891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7087961" y="1395378"/>
          <a:ext cx="6903344" cy="63137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  <a:tint val="66000"/>
                <a:satMod val="160000"/>
              </a:schemeClr>
            </a:gs>
            <a:gs pos="50000">
              <a:schemeClr val="bg1">
                <a:lumMod val="75000"/>
                <a:tint val="44500"/>
                <a:satMod val="160000"/>
              </a:schemeClr>
            </a:gs>
            <a:gs pos="100000">
              <a:schemeClr val="bg1">
                <a:lumMod val="75000"/>
                <a:tint val="23500"/>
                <a:satMod val="160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Synthèse des congés</a:t>
          </a:r>
          <a:r>
            <a:rPr lang="fr-FR" sz="2400" baseline="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 et absences</a:t>
          </a:r>
          <a:endParaRPr lang="fr-FR" sz="2400">
            <a:solidFill>
              <a:sysClr val="windowText" lastClr="000000"/>
            </a:solidFill>
            <a:latin typeface="Segoe UI" panose="020B0502040204020203" pitchFamily="34" charset="0"/>
            <a:ea typeface="+mn-ea"/>
            <a:cs typeface="Segoe UI" panose="020B0502040204020203" pitchFamily="34" charset="0"/>
          </a:endParaRPr>
        </a:p>
      </xdr:txBody>
    </xdr:sp>
    <xdr:clientData/>
  </xdr:twoCellAnchor>
  <xdr:twoCellAnchor>
    <xdr:from>
      <xdr:col>26</xdr:col>
      <xdr:colOff>329464</xdr:colOff>
      <xdr:row>0</xdr:row>
      <xdr:rowOff>58908</xdr:rowOff>
    </xdr:from>
    <xdr:to>
      <xdr:col>30</xdr:col>
      <xdr:colOff>663391</xdr:colOff>
      <xdr:row>0</xdr:row>
      <xdr:rowOff>522092</xdr:rowOff>
    </xdr:to>
    <xdr:grpSp>
      <xdr:nvGrpSpPr>
        <xdr:cNvPr id="140" name="Groupe 139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GrpSpPr/>
      </xdr:nvGrpSpPr>
      <xdr:grpSpPr>
        <a:xfrm>
          <a:off x="11018631" y="58908"/>
          <a:ext cx="3424260" cy="463184"/>
          <a:chOff x="10903519" y="113713"/>
          <a:chExt cx="3507187" cy="463184"/>
        </a:xfrm>
      </xdr:grpSpPr>
      <xdr:sp macro="[0]!AfficherTousLesServices" textlink="">
        <xdr:nvSpPr>
          <xdr:cNvPr id="54" name="Rectangle à coins arrondis 11">
            <a:extLst>
              <a:ext uri="{FF2B5EF4-FFF2-40B4-BE49-F238E27FC236}">
                <a16:creationId xmlns="" xmlns:a16="http://schemas.microsoft.com/office/drawing/2014/main" id="{00000000-0008-0000-0200-000036000000}"/>
              </a:ext>
            </a:extLst>
          </xdr:cNvPr>
          <xdr:cNvSpPr/>
        </xdr:nvSpPr>
        <xdr:spPr>
          <a:xfrm>
            <a:off x="10903519" y="113713"/>
            <a:ext cx="3507187" cy="463184"/>
          </a:xfrm>
          <a:prstGeom prst="roundRect">
            <a:avLst/>
          </a:prstGeom>
          <a:solidFill>
            <a:schemeClr val="bg1"/>
          </a:solidFill>
          <a:ln>
            <a:solidFill>
              <a:srgbClr val="CC99FF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 Afficher</a:t>
            </a:r>
            <a:r>
              <a:rPr lang="fr-FR" sz="1050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"</a:t>
            </a:r>
            <a:r>
              <a:rPr lang="fr-FR" sz="1050" b="1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Service par employé</a:t>
            </a:r>
            <a:r>
              <a:rPr lang="fr-FR" sz="1050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" pour tous les mois</a:t>
            </a:r>
            <a:endPara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sp macro="[0]!AfficherTousLesServices" textlink="">
        <xdr:nvSpPr>
          <xdr:cNvPr id="55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37000000}"/>
              </a:ext>
            </a:extLst>
          </xdr:cNvPr>
          <xdr:cNvSpPr/>
        </xdr:nvSpPr>
        <xdr:spPr>
          <a:xfrm rot="10800000" flipH="1">
            <a:off x="14147894" y="294272"/>
            <a:ext cx="136384" cy="135737"/>
          </a:xfrm>
          <a:prstGeom prst="chevron">
            <a:avLst>
              <a:gd name="adj" fmla="val 25000"/>
            </a:avLst>
          </a:prstGeom>
          <a:solidFill>
            <a:srgbClr val="CC99FF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26</xdr:col>
      <xdr:colOff>337084</xdr:colOff>
      <xdr:row>1</xdr:row>
      <xdr:rowOff>82334</xdr:rowOff>
    </xdr:from>
    <xdr:to>
      <xdr:col>30</xdr:col>
      <xdr:colOff>681320</xdr:colOff>
      <xdr:row>1</xdr:row>
      <xdr:rowOff>539138</xdr:rowOff>
    </xdr:to>
    <xdr:grpSp>
      <xdr:nvGrpSpPr>
        <xdr:cNvPr id="141" name="Groupe 140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GrpSpPr/>
      </xdr:nvGrpSpPr>
      <xdr:grpSpPr>
        <a:xfrm>
          <a:off x="11026251" y="696167"/>
          <a:ext cx="3434569" cy="456804"/>
          <a:chOff x="10911139" y="691931"/>
          <a:chExt cx="3517496" cy="456804"/>
        </a:xfrm>
      </xdr:grpSpPr>
      <xdr:sp macro="[0]!MasquerTousLesServices" textlink="">
        <xdr:nvSpPr>
          <xdr:cNvPr id="57" name="Rectangle à coins arrondis 11">
            <a:extLst>
              <a:ext uri="{FF2B5EF4-FFF2-40B4-BE49-F238E27FC236}">
                <a16:creationId xmlns="" xmlns:a16="http://schemas.microsoft.com/office/drawing/2014/main" id="{00000000-0008-0000-0200-000039000000}"/>
              </a:ext>
            </a:extLst>
          </xdr:cNvPr>
          <xdr:cNvSpPr/>
        </xdr:nvSpPr>
        <xdr:spPr>
          <a:xfrm>
            <a:off x="10911139" y="691931"/>
            <a:ext cx="3517496" cy="456804"/>
          </a:xfrm>
          <a:prstGeom prst="roundRect">
            <a:avLst/>
          </a:prstGeom>
          <a:solidFill>
            <a:schemeClr val="bg1"/>
          </a:solidFill>
          <a:ln>
            <a:solidFill>
              <a:srgbClr val="CC99FF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Masquer</a:t>
            </a:r>
            <a:r>
              <a:rPr lang="fr-FR" sz="1050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"</a:t>
            </a:r>
            <a:r>
              <a:rPr lang="fr-FR" sz="1050" b="1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Service par employé</a:t>
            </a:r>
            <a:r>
              <a:rPr lang="fr-FR" sz="1050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" pour tous les mois</a:t>
            </a:r>
            <a:endPara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sp macro="[0]!MasquerTousLesServices" textlink="">
        <xdr:nvSpPr>
          <xdr:cNvPr id="58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3A000000}"/>
              </a:ext>
            </a:extLst>
          </xdr:cNvPr>
          <xdr:cNvSpPr/>
        </xdr:nvSpPr>
        <xdr:spPr>
          <a:xfrm flipH="1">
            <a:off x="11007042" y="847906"/>
            <a:ext cx="137709" cy="142228"/>
          </a:xfrm>
          <a:prstGeom prst="chevron">
            <a:avLst>
              <a:gd name="adj" fmla="val 25000"/>
            </a:avLst>
          </a:prstGeom>
          <a:solidFill>
            <a:srgbClr val="CC99FF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22</xdr:col>
      <xdr:colOff>536763</xdr:colOff>
      <xdr:row>0</xdr:row>
      <xdr:rowOff>58908</xdr:rowOff>
    </xdr:from>
    <xdr:to>
      <xdr:col>25</xdr:col>
      <xdr:colOff>816997</xdr:colOff>
      <xdr:row>0</xdr:row>
      <xdr:rowOff>522092</xdr:rowOff>
    </xdr:to>
    <xdr:grpSp>
      <xdr:nvGrpSpPr>
        <xdr:cNvPr id="80" name="Groupe 79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GrpSpPr/>
      </xdr:nvGrpSpPr>
      <xdr:grpSpPr>
        <a:xfrm>
          <a:off x="7945096" y="58908"/>
          <a:ext cx="2661484" cy="463184"/>
          <a:chOff x="20497840" y="185433"/>
          <a:chExt cx="2718079" cy="463184"/>
        </a:xfrm>
      </xdr:grpSpPr>
      <xdr:sp macro="[0]!AjouterLigneEtRecopierFormules" textlink="">
        <xdr:nvSpPr>
          <xdr:cNvPr id="60" name="Rectangle à coins arrondis 11">
            <a:extLst>
              <a:ext uri="{FF2B5EF4-FFF2-40B4-BE49-F238E27FC236}">
                <a16:creationId xmlns="" xmlns:a16="http://schemas.microsoft.com/office/drawing/2014/main" id="{00000000-0008-0000-0200-00003C000000}"/>
              </a:ext>
            </a:extLst>
          </xdr:cNvPr>
          <xdr:cNvSpPr/>
        </xdr:nvSpPr>
        <xdr:spPr>
          <a:xfrm>
            <a:off x="20497840" y="185433"/>
            <a:ext cx="2718079" cy="463184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>
                <a:lumMod val="60000"/>
                <a:lumOff val="40000"/>
              </a:schemeClr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   Insérer une ligne sur tous les onglets  </a:t>
            </a:r>
          </a:p>
        </xdr:txBody>
      </xdr:sp>
      <xdr:sp macro="[0]!AjouterLigneEtRecopierFormules" textlink="">
        <xdr:nvSpPr>
          <xdr:cNvPr id="61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3D000000}"/>
              </a:ext>
            </a:extLst>
          </xdr:cNvPr>
          <xdr:cNvSpPr/>
        </xdr:nvSpPr>
        <xdr:spPr>
          <a:xfrm rot="10800000" flipH="1">
            <a:off x="22977945" y="364966"/>
            <a:ext cx="137208" cy="135737"/>
          </a:xfrm>
          <a:prstGeom prst="chevron">
            <a:avLst>
              <a:gd name="adj" fmla="val 25000"/>
            </a:avLst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22</xdr:col>
      <xdr:colOff>536762</xdr:colOff>
      <xdr:row>1</xdr:row>
      <xdr:rowOff>82334</xdr:rowOff>
    </xdr:from>
    <xdr:to>
      <xdr:col>25</xdr:col>
      <xdr:colOff>816996</xdr:colOff>
      <xdr:row>1</xdr:row>
      <xdr:rowOff>539138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7945095" y="696167"/>
          <a:ext cx="2661484" cy="456804"/>
          <a:chOff x="7966262" y="691931"/>
          <a:chExt cx="2718634" cy="456804"/>
        </a:xfrm>
      </xdr:grpSpPr>
      <xdr:sp macro="[0]!SupprimerLigneClasseur" textlink="">
        <xdr:nvSpPr>
          <xdr:cNvPr id="63" name="Rectangle à coins arrondis 11">
            <a:extLst>
              <a:ext uri="{FF2B5EF4-FFF2-40B4-BE49-F238E27FC236}">
                <a16:creationId xmlns="" xmlns:a16="http://schemas.microsoft.com/office/drawing/2014/main" id="{00000000-0008-0000-0200-00003F000000}"/>
              </a:ext>
            </a:extLst>
          </xdr:cNvPr>
          <xdr:cNvSpPr/>
        </xdr:nvSpPr>
        <xdr:spPr>
          <a:xfrm>
            <a:off x="7966262" y="691931"/>
            <a:ext cx="2718634" cy="456804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>
                <a:lumMod val="60000"/>
                <a:lumOff val="40000"/>
              </a:schemeClr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 Supprimer une ligne sur tous les onglets</a:t>
            </a:r>
          </a:p>
        </xdr:txBody>
      </xdr:sp>
      <xdr:sp macro="[0]!SupprimerLigneClasseur" textlink="">
        <xdr:nvSpPr>
          <xdr:cNvPr id="64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40000000}"/>
              </a:ext>
            </a:extLst>
          </xdr:cNvPr>
          <xdr:cNvSpPr/>
        </xdr:nvSpPr>
        <xdr:spPr>
          <a:xfrm flipH="1">
            <a:off x="8027179" y="855284"/>
            <a:ext cx="138573" cy="142228"/>
          </a:xfrm>
          <a:prstGeom prst="chevron">
            <a:avLst>
              <a:gd name="adj" fmla="val 25000"/>
            </a:avLst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20</xdr:col>
      <xdr:colOff>307041</xdr:colOff>
      <xdr:row>0</xdr:row>
      <xdr:rowOff>58908</xdr:rowOff>
    </xdr:from>
    <xdr:to>
      <xdr:col>22</xdr:col>
      <xdr:colOff>143497</xdr:colOff>
      <xdr:row>0</xdr:row>
      <xdr:rowOff>522092</xdr:rowOff>
    </xdr:to>
    <xdr:grpSp>
      <xdr:nvGrpSpPr>
        <xdr:cNvPr id="82" name="Groupe 81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GrpSpPr/>
      </xdr:nvGrpSpPr>
      <xdr:grpSpPr>
        <a:xfrm>
          <a:off x="6170208" y="58908"/>
          <a:ext cx="1381622" cy="463184"/>
          <a:chOff x="18764250" y="185433"/>
          <a:chExt cx="1415925" cy="463184"/>
        </a:xfrm>
      </xdr:grpSpPr>
      <xdr:sp macro="[0]!AfficherMoisSynthèse" textlink="">
        <xdr:nvSpPr>
          <xdr:cNvPr id="66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42000000}"/>
              </a:ext>
            </a:extLst>
          </xdr:cNvPr>
          <xdr:cNvSpPr/>
        </xdr:nvSpPr>
        <xdr:spPr>
          <a:xfrm rot="10800000" flipH="1">
            <a:off x="19961596" y="364191"/>
            <a:ext cx="133891" cy="138039"/>
          </a:xfrm>
          <a:prstGeom prst="chevron">
            <a:avLst>
              <a:gd name="adj" fmla="val 25000"/>
            </a:avLst>
          </a:prstGeom>
          <a:solidFill>
            <a:srgbClr val="FF9933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sp macro="[0]!AfficherMoisSynthèse" textlink="">
        <xdr:nvSpPr>
          <xdr:cNvPr id="67" name="Rectangle à coins arrondis 11">
            <a:extLst>
              <a:ext uri="{FF2B5EF4-FFF2-40B4-BE49-F238E27FC236}">
                <a16:creationId xmlns="" xmlns:a16="http://schemas.microsoft.com/office/drawing/2014/main" id="{00000000-0008-0000-0200-000043000000}"/>
              </a:ext>
            </a:extLst>
          </xdr:cNvPr>
          <xdr:cNvSpPr/>
        </xdr:nvSpPr>
        <xdr:spPr>
          <a:xfrm>
            <a:off x="18764250" y="185433"/>
            <a:ext cx="1415925" cy="463184"/>
          </a:xfrm>
          <a:prstGeom prst="roundRect">
            <a:avLst/>
          </a:prstGeom>
          <a:noFill/>
          <a:ln>
            <a:solidFill>
              <a:srgbClr val="FF9933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Afficher les mois</a:t>
            </a:r>
          </a:p>
        </xdr:txBody>
      </xdr:sp>
    </xdr:grpSp>
    <xdr:clientData/>
  </xdr:twoCellAnchor>
  <xdr:twoCellAnchor>
    <xdr:from>
      <xdr:col>20</xdr:col>
      <xdr:colOff>297515</xdr:colOff>
      <xdr:row>1</xdr:row>
      <xdr:rowOff>82334</xdr:rowOff>
    </xdr:from>
    <xdr:to>
      <xdr:col>22</xdr:col>
      <xdr:colOff>143496</xdr:colOff>
      <xdr:row>1</xdr:row>
      <xdr:rowOff>539138</xdr:rowOff>
    </xdr:to>
    <xdr:grpSp>
      <xdr:nvGrpSpPr>
        <xdr:cNvPr id="2" name="Group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6160682" y="696167"/>
          <a:ext cx="1391147" cy="456804"/>
          <a:chOff x="6336365" y="691931"/>
          <a:chExt cx="1427131" cy="456804"/>
        </a:xfrm>
      </xdr:grpSpPr>
      <xdr:sp macro="[0]!MasquerMoisSynthèse" textlink="">
        <xdr:nvSpPr>
          <xdr:cNvPr id="69" name="Rectangle à coins arrondis 11">
            <a:extLst>
              <a:ext uri="{FF2B5EF4-FFF2-40B4-BE49-F238E27FC236}">
                <a16:creationId xmlns="" xmlns:a16="http://schemas.microsoft.com/office/drawing/2014/main" id="{00000000-0008-0000-0200-000045000000}"/>
              </a:ext>
            </a:extLst>
          </xdr:cNvPr>
          <xdr:cNvSpPr/>
        </xdr:nvSpPr>
        <xdr:spPr>
          <a:xfrm>
            <a:off x="6336365" y="691931"/>
            <a:ext cx="1427131" cy="456804"/>
          </a:xfrm>
          <a:prstGeom prst="roundRect">
            <a:avLst/>
          </a:prstGeom>
          <a:noFill/>
          <a:ln>
            <a:solidFill>
              <a:srgbClr val="FF9933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   Masquer les mois</a:t>
            </a:r>
          </a:p>
        </xdr:txBody>
      </xdr:sp>
      <xdr:sp macro="[0]!MasquerMoisSynthèse" textlink="">
        <xdr:nvSpPr>
          <xdr:cNvPr id="70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46000000}"/>
              </a:ext>
            </a:extLst>
          </xdr:cNvPr>
          <xdr:cNvSpPr/>
        </xdr:nvSpPr>
        <xdr:spPr>
          <a:xfrm flipH="1">
            <a:off x="6422322" y="853023"/>
            <a:ext cx="137207" cy="139653"/>
          </a:xfrm>
          <a:prstGeom prst="chevron">
            <a:avLst>
              <a:gd name="adj" fmla="val 25000"/>
            </a:avLst>
          </a:prstGeom>
          <a:solidFill>
            <a:srgbClr val="FF9933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17</xdr:col>
      <xdr:colOff>276376</xdr:colOff>
      <xdr:row>0</xdr:row>
      <xdr:rowOff>58908</xdr:rowOff>
    </xdr:from>
    <xdr:to>
      <xdr:col>20</xdr:col>
      <xdr:colOff>55562</xdr:colOff>
      <xdr:row>0</xdr:row>
      <xdr:rowOff>522092</xdr:rowOff>
    </xdr:to>
    <xdr:grpSp>
      <xdr:nvGrpSpPr>
        <xdr:cNvPr id="6" name="Group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3821793" y="58908"/>
          <a:ext cx="2096936" cy="463184"/>
          <a:chOff x="3840314" y="58908"/>
          <a:chExt cx="2160436" cy="463184"/>
        </a:xfrm>
      </xdr:grpSpPr>
      <xdr:sp macro="[0]!AfficherInfoEmployé" textlink="">
        <xdr:nvSpPr>
          <xdr:cNvPr id="75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4B000000}"/>
              </a:ext>
            </a:extLst>
          </xdr:cNvPr>
          <xdr:cNvSpPr/>
        </xdr:nvSpPr>
        <xdr:spPr>
          <a:xfrm rot="10800000" flipH="1">
            <a:off x="5721531" y="237665"/>
            <a:ext cx="142657" cy="138039"/>
          </a:xfrm>
          <a:prstGeom prst="chevron">
            <a:avLst>
              <a:gd name="adj" fmla="val 25000"/>
            </a:avLst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40000"/>
                <a:lumOff val="60000"/>
              </a:schemeClr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sp macro="[0]!AfficherInfoEmployé" textlink="">
        <xdr:nvSpPr>
          <xdr:cNvPr id="76" name="Rectangle à coins arrondis 11">
            <a:extLst>
              <a:ext uri="{FF2B5EF4-FFF2-40B4-BE49-F238E27FC236}">
                <a16:creationId xmlns="" xmlns:a16="http://schemas.microsoft.com/office/drawing/2014/main" id="{00000000-0008-0000-0200-00004C000000}"/>
              </a:ext>
            </a:extLst>
          </xdr:cNvPr>
          <xdr:cNvSpPr/>
        </xdr:nvSpPr>
        <xdr:spPr>
          <a:xfrm>
            <a:off x="3840314" y="58908"/>
            <a:ext cx="2160436" cy="463184"/>
          </a:xfrm>
          <a:prstGeom prst="roundRect">
            <a:avLst/>
          </a:prstGeom>
          <a:noFill/>
          <a:ln>
            <a:solidFill>
              <a:schemeClr val="accent6">
                <a:lumMod val="40000"/>
                <a:lumOff val="60000"/>
              </a:schemeClr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 Afficher données Employés</a:t>
            </a:r>
          </a:p>
        </xdr:txBody>
      </xdr:sp>
    </xdr:grpSp>
    <xdr:clientData/>
  </xdr:twoCellAnchor>
  <xdr:twoCellAnchor>
    <xdr:from>
      <xdr:col>17</xdr:col>
      <xdr:colOff>255970</xdr:colOff>
      <xdr:row>1</xdr:row>
      <xdr:rowOff>81958</xdr:rowOff>
    </xdr:from>
    <xdr:to>
      <xdr:col>20</xdr:col>
      <xdr:colOff>47625</xdr:colOff>
      <xdr:row>1</xdr:row>
      <xdr:rowOff>538762</xdr:rowOff>
    </xdr:to>
    <xdr:grpSp>
      <xdr:nvGrpSpPr>
        <xdr:cNvPr id="10" name="Groupe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3801387" y="695791"/>
          <a:ext cx="2109405" cy="456804"/>
          <a:chOff x="3819908" y="693146"/>
          <a:chExt cx="2172905" cy="456804"/>
        </a:xfrm>
      </xdr:grpSpPr>
      <xdr:sp macro="[0]!MasquerInfoEmployé" textlink="">
        <xdr:nvSpPr>
          <xdr:cNvPr id="78" name="Rectangle à coins arrondis 11">
            <a:extLst>
              <a:ext uri="{FF2B5EF4-FFF2-40B4-BE49-F238E27FC236}">
                <a16:creationId xmlns=""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3819908" y="693146"/>
            <a:ext cx="2172905" cy="456804"/>
          </a:xfrm>
          <a:prstGeom prst="roundRect">
            <a:avLst/>
          </a:prstGeom>
          <a:noFill/>
          <a:ln>
            <a:solidFill>
              <a:schemeClr val="accent6">
                <a:lumMod val="40000"/>
                <a:lumOff val="60000"/>
              </a:schemeClr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   Masquer </a:t>
            </a:r>
            <a:r>
              <a:rPr lang="fr-FR" sz="1100">
                <a:solidFill>
                  <a:sysClr val="windowText" lastClr="000000"/>
                </a:solidFill>
                <a:effectLst/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données Employés</a:t>
            </a:r>
            <a:endPara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sp macro="[0]!MasquerInfoEmployé" textlink="">
        <xdr:nvSpPr>
          <xdr:cNvPr id="79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4F000000}"/>
              </a:ext>
            </a:extLst>
          </xdr:cNvPr>
          <xdr:cNvSpPr/>
        </xdr:nvSpPr>
        <xdr:spPr>
          <a:xfrm flipH="1">
            <a:off x="3897391" y="854238"/>
            <a:ext cx="138230" cy="139653"/>
          </a:xfrm>
          <a:prstGeom prst="chevron">
            <a:avLst>
              <a:gd name="adj" fmla="val 25000"/>
            </a:avLst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40000"/>
                <a:lumOff val="60000"/>
              </a:schemeClr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1</xdr:col>
      <xdr:colOff>93272</xdr:colOff>
      <xdr:row>0</xdr:row>
      <xdr:rowOff>58908</xdr:rowOff>
    </xdr:from>
    <xdr:to>
      <xdr:col>1</xdr:col>
      <xdr:colOff>1553928</xdr:colOff>
      <xdr:row>0</xdr:row>
      <xdr:rowOff>536122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1977105" y="58908"/>
          <a:ext cx="1460656" cy="477214"/>
          <a:chOff x="1772504" y="113337"/>
          <a:chExt cx="1460656" cy="477214"/>
        </a:xfrm>
      </xdr:grpSpPr>
      <xdr:sp macro="[0]!ActiverGestionDemiJournée" textlink="">
        <xdr:nvSpPr>
          <xdr:cNvPr id="139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8B000000}"/>
              </a:ext>
            </a:extLst>
          </xdr:cNvPr>
          <xdr:cNvSpPr/>
        </xdr:nvSpPr>
        <xdr:spPr>
          <a:xfrm rot="10800000" flipH="1">
            <a:off x="2956633" y="274555"/>
            <a:ext cx="147010" cy="156877"/>
          </a:xfrm>
          <a:prstGeom prst="chevron">
            <a:avLst>
              <a:gd name="adj" fmla="val 25000"/>
            </a:avLst>
          </a:prstGeom>
          <a:solidFill>
            <a:schemeClr val="accent4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sp macro="[0]!ActiverGestionDemiJournée" textlink="">
        <xdr:nvSpPr>
          <xdr:cNvPr id="35" name="Rectangle à coins arrondis 11">
            <a:extLst>
              <a:ext uri="{FF2B5EF4-FFF2-40B4-BE49-F238E27FC236}">
                <a16:creationId xmlns="" xmlns:a16="http://schemas.microsoft.com/office/drawing/2014/main" id="{00000000-0008-0000-0200-000023000000}"/>
              </a:ext>
            </a:extLst>
          </xdr:cNvPr>
          <xdr:cNvSpPr/>
        </xdr:nvSpPr>
        <xdr:spPr>
          <a:xfrm>
            <a:off x="1772504" y="113337"/>
            <a:ext cx="1460656" cy="477214"/>
          </a:xfrm>
          <a:prstGeom prst="roundRect">
            <a:avLst/>
          </a:prstGeom>
          <a:noFill/>
          <a:ln>
            <a:solidFill>
              <a:srgbClr val="FF9933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 Activer</a:t>
            </a:r>
            <a:r>
              <a:rPr lang="fr-FR" sz="1050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</a:t>
            </a:r>
            <a:r>
              <a:rPr lang="fr-FR" sz="1100">
                <a:solidFill>
                  <a:sysClr val="windowText" lastClr="000000"/>
                </a:solidFill>
                <a:effectLst/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1/2 CP </a:t>
            </a:r>
            <a:endPara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  <xdr:twoCellAnchor>
    <xdr:from>
      <xdr:col>1</xdr:col>
      <xdr:colOff>93272</xdr:colOff>
      <xdr:row>1</xdr:row>
      <xdr:rowOff>61548</xdr:rowOff>
    </xdr:from>
    <xdr:to>
      <xdr:col>1</xdr:col>
      <xdr:colOff>1553928</xdr:colOff>
      <xdr:row>1</xdr:row>
      <xdr:rowOff>538762</xdr:rowOff>
    </xdr:to>
    <xdr:grpSp>
      <xdr:nvGrpSpPr>
        <xdr:cNvPr id="9" name="Groupe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1977105" y="675381"/>
          <a:ext cx="1460656" cy="477214"/>
          <a:chOff x="1772504" y="671145"/>
          <a:chExt cx="1460656" cy="477214"/>
        </a:xfrm>
      </xdr:grpSpPr>
      <xdr:sp macro="[0]!DésactiverGestionDemiJournée" textlink="">
        <xdr:nvSpPr>
          <xdr:cNvPr id="36" name="Rectangle à coins arrondis 11">
            <a:extLst>
              <a:ext uri="{FF2B5EF4-FFF2-40B4-BE49-F238E27FC236}">
                <a16:creationId xmlns="" xmlns:a16="http://schemas.microsoft.com/office/drawing/2014/main" id="{00000000-0008-0000-0200-000024000000}"/>
              </a:ext>
            </a:extLst>
          </xdr:cNvPr>
          <xdr:cNvSpPr/>
        </xdr:nvSpPr>
        <xdr:spPr>
          <a:xfrm>
            <a:off x="1772504" y="671145"/>
            <a:ext cx="1460656" cy="477214"/>
          </a:xfrm>
          <a:prstGeom prst="roundRect">
            <a:avLst/>
          </a:prstGeom>
          <a:noFill/>
          <a:ln>
            <a:solidFill>
              <a:srgbClr val="FF9933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algn="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Désactiver</a:t>
            </a:r>
            <a:r>
              <a:rPr lang="fr-FR" sz="1050" baseline="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 </a:t>
            </a:r>
            <a:r>
              <a:rPr lang="fr-FR" sz="1100">
                <a:solidFill>
                  <a:sysClr val="windowText" lastClr="000000"/>
                </a:solidFill>
                <a:effectLst/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1/2 CP </a:t>
            </a:r>
            <a:endParaRPr lang="fr-FR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sp macro="[0]!DésactiverGestionDemiJournée" textlink="">
        <xdr:nvSpPr>
          <xdr:cNvPr id="37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200-000025000000}"/>
              </a:ext>
            </a:extLst>
          </xdr:cNvPr>
          <xdr:cNvSpPr/>
        </xdr:nvSpPr>
        <xdr:spPr>
          <a:xfrm flipH="1">
            <a:off x="1848528" y="840001"/>
            <a:ext cx="147010" cy="156877"/>
          </a:xfrm>
          <a:prstGeom prst="chevron">
            <a:avLst>
              <a:gd name="adj" fmla="val 25000"/>
            </a:avLst>
          </a:prstGeom>
          <a:solidFill>
            <a:schemeClr val="accent4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r" rtl="0"/>
            <a:endParaRPr lang="en-US" sz="1000" b="1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C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C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C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sp macro="[0]!AfficherCongésScolaires" textlink="">
        <xdr:nvSpPr>
          <xdr:cNvPr id="18" name="Chevron 5" title="Bouton de navigation du calendrier">
            <a:extLst>
              <a:ext uri="{FF2B5EF4-FFF2-40B4-BE49-F238E27FC236}">
                <a16:creationId xmlns="" xmlns:a16="http://schemas.microsoft.com/office/drawing/2014/main" id="{00000000-0008-0000-0C00-000012000000}"/>
              </a:ext>
            </a:extLst>
          </xdr:cNvPr>
          <xdr:cNvSpPr/>
        </xdr:nvSpPr>
        <xdr:spPr>
          <a:xfrm rot="10800000" flipH="1">
            <a:off x="4944835" y="1724638"/>
            <a:ext cx="136684" cy="132536"/>
          </a:xfrm>
          <a:prstGeom prst="chevron">
            <a:avLst>
              <a:gd name="adj" fmla="val 25000"/>
            </a:avLst>
          </a:prstGeom>
          <a:solidFill>
            <a:schemeClr val="accent6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 rtl="0"/>
            <a:endParaRPr lang="en-US" sz="90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C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C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C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C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C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C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C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C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C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D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D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D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D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D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D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D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D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D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D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D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D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D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E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E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E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E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E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E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E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E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E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E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E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E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E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E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E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3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3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3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3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3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3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3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3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3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3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3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3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3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4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4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4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4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4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4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4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4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4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4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5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5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5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5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5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5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5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5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5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5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5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6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6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6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6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6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6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6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6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6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6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13" name="Image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05866" y="6858000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976044"/>
          <a:ext cx="1746607" cy="967484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10" name="Groupe 9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57" name="Groupe 56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58" name="Rectangle à coins arrondis 2">
              <a:extLst>
                <a:ext uri="{FF2B5EF4-FFF2-40B4-BE49-F238E27FC236}">
                  <a16:creationId xmlns="" xmlns:a16="http://schemas.microsoft.com/office/drawing/2014/main" id="{00000000-0008-0000-0700-00003A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59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700-00003B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60" name="Groupe 59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61" name="Rectangle à coins arrondis 2">
              <a:extLst>
                <a:ext uri="{FF2B5EF4-FFF2-40B4-BE49-F238E27FC236}">
                  <a16:creationId xmlns="" xmlns:a16="http://schemas.microsoft.com/office/drawing/2014/main" id="{00000000-0008-0000-0700-00003D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62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700-00003E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65" name="Groupe 64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68" name="Rectangle à coins arrondis 2">
              <a:extLst>
                <a:ext uri="{FF2B5EF4-FFF2-40B4-BE49-F238E27FC236}">
                  <a16:creationId xmlns="" xmlns:a16="http://schemas.microsoft.com/office/drawing/2014/main" id="{00000000-0008-0000-0700-000044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69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700-000045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0" name="Groupe 69">
            <a:extLst>
              <a:ext uri="{FF2B5EF4-FFF2-40B4-BE49-F238E27FC236}">
                <a16:creationId xmlns="" xmlns:a16="http://schemas.microsoft.com/office/drawing/2014/main" id="{00000000-0008-0000-0700-000046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71" name="Rectangle à coins arrondis 2">
              <a:extLst>
                <a:ext uri="{FF2B5EF4-FFF2-40B4-BE49-F238E27FC236}">
                  <a16:creationId xmlns="" xmlns:a16="http://schemas.microsoft.com/office/drawing/2014/main" id="{00000000-0008-0000-0700-000047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72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700-000048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3" name="Groupe 72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700-000049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74" name="Rectangle à coins arrondis 2">
              <a:extLst>
                <a:ext uri="{FF2B5EF4-FFF2-40B4-BE49-F238E27FC236}">
                  <a16:creationId xmlns="" xmlns:a16="http://schemas.microsoft.com/office/drawing/2014/main" id="{00000000-0008-0000-0700-00004A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75" name="Image 74">
              <a:extLst>
                <a:ext uri="{FF2B5EF4-FFF2-40B4-BE49-F238E27FC236}">
                  <a16:creationId xmlns="" xmlns:a16="http://schemas.microsoft.com/office/drawing/2014/main" id="{00000000-0008-0000-0700-00004B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8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8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8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8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8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8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8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8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8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8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8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8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9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9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9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9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9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9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9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A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A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A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A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A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A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A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A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A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A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A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A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A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447523</xdr:colOff>
      <xdr:row>34</xdr:row>
      <xdr:rowOff>163286</xdr:rowOff>
    </xdr:from>
    <xdr:ext cx="277305" cy="256126"/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615663" y="6731726"/>
          <a:ext cx="277305" cy="256126"/>
        </a:xfrm>
        <a:prstGeom prst="rect">
          <a:avLst/>
        </a:prstGeom>
      </xdr:spPr>
    </xdr:pic>
    <xdr:clientData/>
  </xdr:oneCellAnchor>
  <xdr:twoCellAnchor editAs="oneCell">
    <xdr:from>
      <xdr:col>0</xdr:col>
      <xdr:colOff>51371</xdr:colOff>
      <xdr:row>5</xdr:row>
      <xdr:rowOff>68493</xdr:rowOff>
    </xdr:from>
    <xdr:to>
      <xdr:col>2</xdr:col>
      <xdr:colOff>34248</xdr:colOff>
      <xdr:row>6</xdr:row>
      <xdr:rowOff>282538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1" y="1005753"/>
          <a:ext cx="1750717" cy="968425"/>
        </a:xfrm>
        <a:prstGeom prst="rect">
          <a:avLst/>
        </a:prstGeom>
      </xdr:spPr>
    </xdr:pic>
    <xdr:clientData/>
  </xdr:twoCellAnchor>
  <xdr:twoCellAnchor>
    <xdr:from>
      <xdr:col>3</xdr:col>
      <xdr:colOff>59270</xdr:colOff>
      <xdr:row>3</xdr:row>
      <xdr:rowOff>128209</xdr:rowOff>
    </xdr:from>
    <xdr:to>
      <xdr:col>8</xdr:col>
      <xdr:colOff>655726</xdr:colOff>
      <xdr:row>6</xdr:row>
      <xdr:rowOff>206982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GrpSpPr/>
      </xdr:nvGrpSpPr>
      <xdr:grpSpPr>
        <a:xfrm>
          <a:off x="2239437" y="678542"/>
          <a:ext cx="2924789" cy="1211190"/>
          <a:chOff x="2203753" y="726924"/>
          <a:chExt cx="2991313" cy="1221773"/>
        </a:xfrm>
      </xdr:grpSpPr>
      <xdr:grpSp>
        <xdr:nvGrpSpPr>
          <xdr:cNvPr id="6" name="Groupe 5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GrpSpPr/>
        </xdr:nvGrpSpPr>
        <xdr:grpSpPr>
          <a:xfrm>
            <a:off x="2210679" y="1609852"/>
            <a:ext cx="1417878" cy="338845"/>
            <a:chOff x="4840578" y="8815619"/>
            <a:chExt cx="1428764" cy="341265"/>
          </a:xfrm>
        </xdr:grpSpPr>
        <xdr:sp macro="" textlink="">
          <xdr:nvSpPr>
            <xdr:cNvPr id="19" name="Rectangle à coins arrondis 2">
              <a:extLst>
                <a:ext uri="{FF2B5EF4-FFF2-40B4-BE49-F238E27FC236}">
                  <a16:creationId xmlns="" xmlns:a16="http://schemas.microsoft.com/office/drawing/2014/main" id="{00000000-0008-0000-0B00-000013000000}"/>
                </a:ext>
              </a:extLst>
            </xdr:cNvPr>
            <xdr:cNvSpPr/>
          </xdr:nvSpPr>
          <xdr:spPr>
            <a:xfrm>
              <a:off x="4840578" y="8815619"/>
              <a:ext cx="1428764" cy="341265"/>
            </a:xfrm>
            <a:prstGeom prst="roundRect">
              <a:avLst/>
            </a:prstGeom>
            <a:noFill/>
            <a:ln>
              <a:solidFill>
                <a:srgbClr val="FF9933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Synthèse</a:t>
              </a:r>
            </a:p>
          </xdr:txBody>
        </xdr:sp>
        <xdr:sp macro="" textlink="">
          <xdr:nvSpPr>
            <xdr:cNvPr id="20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B00-000014000000}"/>
                </a:ext>
              </a:extLst>
            </xdr:cNvPr>
            <xdr:cNvSpPr/>
          </xdr:nvSpPr>
          <xdr:spPr>
            <a:xfrm flipH="1">
              <a:off x="4945573" y="8920435"/>
              <a:ext cx="137699" cy="131633"/>
            </a:xfrm>
            <a:prstGeom prst="chevron">
              <a:avLst>
                <a:gd name="adj" fmla="val 25000"/>
              </a:avLst>
            </a:prstGeom>
            <a:solidFill>
              <a:srgbClr val="FF9933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="" xmlns:a16="http://schemas.microsoft.com/office/drawing/2014/main" id="{00000000-0008-0000-0B00-000007000000}"/>
              </a:ext>
            </a:extLst>
          </xdr:cNvPr>
          <xdr:cNvGrpSpPr/>
        </xdr:nvGrpSpPr>
        <xdr:grpSpPr>
          <a:xfrm>
            <a:off x="3769953" y="1609852"/>
            <a:ext cx="1425113" cy="338845"/>
            <a:chOff x="6382039" y="8815619"/>
            <a:chExt cx="1432370" cy="341265"/>
          </a:xfrm>
        </xdr:grpSpPr>
        <xdr:sp macro="[0]!AfficherCongésScolaires" textlink="">
          <xdr:nvSpPr>
            <xdr:cNvPr id="17" name="Rectangle à coins arrondis 2">
              <a:extLst>
                <a:ext uri="{FF2B5EF4-FFF2-40B4-BE49-F238E27FC236}">
                  <a16:creationId xmlns="" xmlns:a16="http://schemas.microsoft.com/office/drawing/2014/main" id="{00000000-0008-0000-0B00-000011000000}"/>
                </a:ext>
              </a:extLst>
            </xdr:cNvPr>
            <xdr:cNvSpPr/>
          </xdr:nvSpPr>
          <xdr:spPr>
            <a:xfrm>
              <a:off x="6382039" y="8815619"/>
              <a:ext cx="1432370" cy="341265"/>
            </a:xfrm>
            <a:prstGeom prst="roundRect">
              <a:avLst/>
            </a:prstGeom>
            <a:noFill/>
            <a:ln>
              <a:solidFill>
                <a:schemeClr val="accent6">
                  <a:lumMod val="40000"/>
                  <a:lumOff val="6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 </a:t>
              </a: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Congés Scolaires</a:t>
              </a:r>
              <a:endParaRPr lang="fr-FR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  <xdr:sp macro="[0]!AfficherCongésScolaires" textlink="">
          <xdr:nvSpPr>
            <xdr:cNvPr id="18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B00-000012000000}"/>
                </a:ext>
              </a:extLst>
            </xdr:cNvPr>
            <xdr:cNvSpPr/>
          </xdr:nvSpPr>
          <xdr:spPr>
            <a:xfrm rot="10800000" flipH="1">
              <a:off x="7562902" y="8931254"/>
              <a:ext cx="137380" cy="133483"/>
            </a:xfrm>
            <a:prstGeom prst="chevron">
              <a:avLst>
                <a:gd name="adj" fmla="val 25000"/>
              </a:avLst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 rtl="0"/>
              <a:endParaRPr lang="en-US" sz="90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="" xmlns:a16="http://schemas.microsoft.com/office/drawing/2014/main" id="{00000000-0008-0000-0B00-000008000000}"/>
              </a:ext>
            </a:extLst>
          </xdr:cNvPr>
          <xdr:cNvGrpSpPr/>
        </xdr:nvGrpSpPr>
        <xdr:grpSpPr>
          <a:xfrm>
            <a:off x="3769953" y="1178084"/>
            <a:ext cx="1425113" cy="341265"/>
            <a:chOff x="6388966" y="8383851"/>
            <a:chExt cx="1432370" cy="341265"/>
          </a:xfrm>
        </xdr:grpSpPr>
        <xdr:sp macro="[0]!AfficherServiceFeuilleActive" textlink="">
          <xdr:nvSpPr>
            <xdr:cNvPr id="15" name="Rectangle à coins arrondis 2">
              <a:extLst>
                <a:ext uri="{FF2B5EF4-FFF2-40B4-BE49-F238E27FC236}">
                  <a16:creationId xmlns="" xmlns:a16="http://schemas.microsoft.com/office/drawing/2014/main" id="{00000000-0008-0000-0B00-00000F000000}"/>
                </a:ext>
              </a:extLst>
            </xdr:cNvPr>
            <xdr:cNvSpPr/>
          </xdr:nvSpPr>
          <xdr:spPr>
            <a:xfrm>
              <a:off x="6388966" y="8383851"/>
              <a:ext cx="1432370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rgbClr val="FFFF0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l"/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Afficher les services</a:t>
              </a:r>
            </a:p>
          </xdr:txBody>
        </xdr:sp>
        <xdr:sp macro="[0]!AfficherServiceFeuilleActive" textlink="">
          <xdr:nvSpPr>
            <xdr:cNvPr id="16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B00-000010000000}"/>
                </a:ext>
              </a:extLst>
            </xdr:cNvPr>
            <xdr:cNvSpPr/>
          </xdr:nvSpPr>
          <xdr:spPr>
            <a:xfrm rot="10800000" flipH="1">
              <a:off x="7569829" y="8476887"/>
              <a:ext cx="137380" cy="131857"/>
            </a:xfrm>
            <a:prstGeom prst="chevron">
              <a:avLst>
                <a:gd name="adj" fmla="val 25000"/>
              </a:avLst>
            </a:prstGeom>
            <a:solidFill>
              <a:srgbClr val="FFFF00"/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00000000-0008-0000-0B00-000009000000}"/>
              </a:ext>
            </a:extLst>
          </xdr:cNvPr>
          <xdr:cNvGrpSpPr/>
        </xdr:nvGrpSpPr>
        <xdr:grpSpPr>
          <a:xfrm>
            <a:off x="2203753" y="1178080"/>
            <a:ext cx="1417878" cy="341265"/>
            <a:chOff x="4833652" y="8383847"/>
            <a:chExt cx="1428764" cy="341265"/>
          </a:xfrm>
        </xdr:grpSpPr>
        <xdr:sp macro="[0]!MasquerServiceFeuilleActive" textlink="">
          <xdr:nvSpPr>
            <xdr:cNvPr id="13" name="Rectangle à coins arrondis 2">
              <a:extLst>
                <a:ext uri="{FF2B5EF4-FFF2-40B4-BE49-F238E27FC236}">
                  <a16:creationId xmlns="" xmlns:a16="http://schemas.microsoft.com/office/drawing/2014/main" id="{00000000-0008-0000-0B00-00000D000000}"/>
                </a:ext>
              </a:extLst>
            </xdr:cNvPr>
            <xdr:cNvSpPr/>
          </xdr:nvSpPr>
          <xdr:spPr>
            <a:xfrm>
              <a:off x="4833652" y="8383847"/>
              <a:ext cx="1428764" cy="341265"/>
            </a:xfrm>
            <a:prstGeom prst="roundRect">
              <a:avLst/>
            </a:prstGeom>
            <a:solidFill>
              <a:schemeClr val="bg1"/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90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Masquer les services</a:t>
              </a:r>
            </a:p>
          </xdr:txBody>
        </xdr:sp>
        <xdr:sp macro="[0]!MasquerServiceFeuilleActive" textlink="">
          <xdr:nvSpPr>
            <xdr:cNvPr id="14" name="Chevron 5" title="Bouton de navigation du calendrier">
              <a:extLst>
                <a:ext uri="{FF2B5EF4-FFF2-40B4-BE49-F238E27FC236}">
                  <a16:creationId xmlns="" xmlns:a16="http://schemas.microsoft.com/office/drawing/2014/main" id="{00000000-0008-0000-0B00-00000E000000}"/>
                </a:ext>
              </a:extLst>
            </xdr:cNvPr>
            <xdr:cNvSpPr/>
          </xdr:nvSpPr>
          <xdr:spPr>
            <a:xfrm flipH="1">
              <a:off x="4920402" y="8482020"/>
              <a:ext cx="138573" cy="140603"/>
            </a:xfrm>
            <a:prstGeom prst="chevron">
              <a:avLst>
                <a:gd name="adj" fmla="val 25000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3">
              <a:schemeClr val="lt1"/>
            </a:lnRef>
            <a:fillRef idx="1">
              <a:schemeClr val="accent1"/>
            </a:fillRef>
            <a:effectRef idx="1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r" rtl="0"/>
              <a:endParaRPr lang="en-US" sz="1000" b="1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endParaRPr>
            </a:p>
          </xdr:txBody>
        </xdr:sp>
      </xdr:grpSp>
      <xdr:grpSp>
        <xdr:nvGrpSpPr>
          <xdr:cNvPr id="10" name="Groupe 9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0000000-0008-0000-0B00-00000A000000}"/>
              </a:ext>
            </a:extLst>
          </xdr:cNvPr>
          <xdr:cNvGrpSpPr/>
        </xdr:nvGrpSpPr>
        <xdr:grpSpPr>
          <a:xfrm>
            <a:off x="3788691" y="726924"/>
            <a:ext cx="1406375" cy="346407"/>
            <a:chOff x="1754603" y="1140887"/>
            <a:chExt cx="1194566" cy="354260"/>
          </a:xfrm>
        </xdr:grpSpPr>
        <xdr:sp macro="" textlink="">
          <xdr:nvSpPr>
            <xdr:cNvPr id="11" name="Rectangle à coins arrondis 2">
              <a:extLst>
                <a:ext uri="{FF2B5EF4-FFF2-40B4-BE49-F238E27FC236}">
                  <a16:creationId xmlns="" xmlns:a16="http://schemas.microsoft.com/office/drawing/2014/main" id="{00000000-0008-0000-0B00-00000B000000}"/>
                </a:ext>
              </a:extLst>
            </xdr:cNvPr>
            <xdr:cNvSpPr/>
          </xdr:nvSpPr>
          <xdr:spPr>
            <a:xfrm>
              <a:off x="1754603" y="1140887"/>
              <a:ext cx="1194566" cy="35426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50">
                  <a:solidFill>
                    <a:sysClr val="windowText" lastClr="000000"/>
                  </a:solidFill>
                  <a:latin typeface="Segoe UI" panose="020B0502040204020203" pitchFamily="34" charset="0"/>
                  <a:ea typeface="+mn-ea"/>
                  <a:cs typeface="Segoe UI" panose="020B0502040204020203" pitchFamily="34" charset="0"/>
                </a:rPr>
                <a:t>  Sommaire</a:t>
              </a:r>
            </a:p>
          </xdr:txBody>
        </xdr:sp>
        <xdr:pic>
          <xdr:nvPicPr>
            <xdr:cNvPr id="12" name="Image 11">
              <a:extLst>
                <a:ext uri="{FF2B5EF4-FFF2-40B4-BE49-F238E27FC236}">
                  <a16:creationId xmlns="" xmlns:a16="http://schemas.microsoft.com/office/drawing/2014/main" id="{00000000-0008-0000-0B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tretch>
              <a:fillRect/>
            </a:stretch>
          </xdr:blipFill>
          <xdr:spPr>
            <a:xfrm>
              <a:off x="2558141" y="1178298"/>
              <a:ext cx="366899" cy="27220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0</xdr:rowOff>
    </xdr:from>
    <xdr:to>
      <xdr:col>6</xdr:col>
      <xdr:colOff>444410</xdr:colOff>
      <xdr:row>45</xdr:row>
      <xdr:rowOff>75052</xdr:rowOff>
    </xdr:to>
    <xdr:grpSp>
      <xdr:nvGrpSpPr>
        <xdr:cNvPr id="3" name="Group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GrpSpPr/>
      </xdr:nvGrpSpPr>
      <xdr:grpSpPr>
        <a:xfrm>
          <a:off x="3857625" y="8239125"/>
          <a:ext cx="1215935" cy="456052"/>
          <a:chOff x="10164200" y="4167817"/>
          <a:chExt cx="1228452" cy="445770"/>
        </a:xfrm>
      </xdr:grpSpPr>
      <xdr:sp macro="" textlink="">
        <xdr:nvSpPr>
          <xdr:cNvPr id="5" name="ZoneTexte 4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 txBox="1"/>
        </xdr:nvSpPr>
        <xdr:spPr>
          <a:xfrm>
            <a:off x="10164200" y="4167817"/>
            <a:ext cx="1228452" cy="445770"/>
          </a:xfrm>
          <a:prstGeom prst="roundRect">
            <a:avLst/>
          </a:prstGeom>
          <a:solidFill>
            <a:schemeClr val="bg1">
              <a:lumMod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a-DK" altLang="zh-CN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Sommaire</a:t>
            </a:r>
            <a:endParaRPr lang="en-US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10898300" y="4219459"/>
            <a:ext cx="447057" cy="342488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182880</xdr:colOff>
      <xdr:row>0</xdr:row>
      <xdr:rowOff>91440</xdr:rowOff>
    </xdr:from>
    <xdr:to>
      <xdr:col>14</xdr:col>
      <xdr:colOff>627290</xdr:colOff>
      <xdr:row>2</xdr:row>
      <xdr:rowOff>120772</xdr:rowOff>
    </xdr:to>
    <xdr:grpSp>
      <xdr:nvGrpSpPr>
        <xdr:cNvPr id="8" name="Groupe 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F00-000008000000}"/>
            </a:ext>
          </a:extLst>
        </xdr:cNvPr>
        <xdr:cNvGrpSpPr/>
      </xdr:nvGrpSpPr>
      <xdr:grpSpPr>
        <a:xfrm>
          <a:off x="10212705" y="91440"/>
          <a:ext cx="1215935" cy="457957"/>
          <a:chOff x="10164200" y="4167817"/>
          <a:chExt cx="1228452" cy="445770"/>
        </a:xfrm>
      </xdr:grpSpPr>
      <xdr:sp macro="" textlink="">
        <xdr:nvSpPr>
          <xdr:cNvPr id="9" name="ZoneTexte 8">
            <a:extLst>
              <a:ext uri="{FF2B5EF4-FFF2-40B4-BE49-F238E27FC236}">
                <a16:creationId xmlns="" xmlns:a16="http://schemas.microsoft.com/office/drawing/2014/main" id="{00000000-0008-0000-0F00-000009000000}"/>
              </a:ext>
            </a:extLst>
          </xdr:cNvPr>
          <xdr:cNvSpPr txBox="1"/>
        </xdr:nvSpPr>
        <xdr:spPr>
          <a:xfrm>
            <a:off x="10164200" y="4167817"/>
            <a:ext cx="1228452" cy="445770"/>
          </a:xfrm>
          <a:prstGeom prst="roundRect">
            <a:avLst/>
          </a:prstGeom>
          <a:solidFill>
            <a:schemeClr val="bg1">
              <a:lumMod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a-DK" altLang="zh-CN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Sommaire</a:t>
            </a:r>
            <a:endParaRPr lang="en-US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pic>
        <xdr:nvPicPr>
          <xdr:cNvPr id="10" name="Image 9">
            <a:extLst>
              <a:ext uri="{FF2B5EF4-FFF2-40B4-BE49-F238E27FC236}">
                <a16:creationId xmlns="" xmlns:a16="http://schemas.microsoft.com/office/drawing/2014/main" id="{00000000-0008-0000-0F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10898300" y="4219459"/>
            <a:ext cx="447057" cy="342488"/>
          </a:xfrm>
          <a:prstGeom prst="rect">
            <a:avLst/>
          </a:prstGeom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99060</xdr:rowOff>
    </xdr:from>
    <xdr:to>
      <xdr:col>14</xdr:col>
      <xdr:colOff>444410</xdr:colOff>
      <xdr:row>1</xdr:row>
      <xdr:rowOff>174112</xdr:rowOff>
    </xdr:to>
    <xdr:grpSp>
      <xdr:nvGrpSpPr>
        <xdr:cNvPr id="2" name="Group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GrpSpPr/>
      </xdr:nvGrpSpPr>
      <xdr:grpSpPr>
        <a:xfrm>
          <a:off x="11934825" y="99060"/>
          <a:ext cx="1215935" cy="456052"/>
          <a:chOff x="10164200" y="4167817"/>
          <a:chExt cx="1228452" cy="445770"/>
        </a:xfrm>
      </xdr:grpSpPr>
      <xdr:sp macro="" textlink="">
        <xdr:nvSpPr>
          <xdr:cNvPr id="3" name="ZoneTexte 2">
            <a:extLst>
              <a:ext uri="{FF2B5EF4-FFF2-40B4-BE49-F238E27FC236}">
                <a16:creationId xmlns="" xmlns:a16="http://schemas.microsoft.com/office/drawing/2014/main" id="{00000000-0008-0000-1100-000003000000}"/>
              </a:ext>
            </a:extLst>
          </xdr:cNvPr>
          <xdr:cNvSpPr txBox="1"/>
        </xdr:nvSpPr>
        <xdr:spPr>
          <a:xfrm>
            <a:off x="10164200" y="4167817"/>
            <a:ext cx="1228452" cy="445770"/>
          </a:xfrm>
          <a:prstGeom prst="roundRect">
            <a:avLst/>
          </a:prstGeom>
          <a:solidFill>
            <a:schemeClr val="bg1">
              <a:lumMod val="8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a-DK" altLang="zh-CN" sz="1050">
                <a:solidFill>
                  <a:sysClr val="windowText" lastClr="000000"/>
                </a:solidFill>
                <a:latin typeface="Segoe UI" panose="020B0502040204020203" pitchFamily="34" charset="0"/>
                <a:ea typeface="+mn-ea"/>
                <a:cs typeface="Segoe UI" panose="020B0502040204020203" pitchFamily="34" charset="0"/>
              </a:rPr>
              <a:t>Sommaire</a:t>
            </a:r>
            <a:endParaRPr lang="en-US" sz="1050">
              <a:solidFill>
                <a:sysClr val="windowText" lastClr="000000"/>
              </a:solidFill>
              <a:latin typeface="Segoe UI" panose="020B0502040204020203" pitchFamily="34" charset="0"/>
              <a:ea typeface="+mn-ea"/>
              <a:cs typeface="Segoe UI" panose="020B0502040204020203" pitchFamily="34" charset="0"/>
            </a:endParaRPr>
          </a:p>
        </xdr:txBody>
      </xdr:sp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1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10898300" y="4219459"/>
            <a:ext cx="447057" cy="342488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C20:M22"/>
  <sheetViews>
    <sheetView showGridLines="0" zoomScale="90" zoomScaleNormal="90" workbookViewId="0">
      <selection activeCell="Q25" sqref="Q25"/>
    </sheetView>
  </sheetViews>
  <sheetFormatPr baseColWidth="10" defaultColWidth="11.5703125" defaultRowHeight="15" x14ac:dyDescent="0.25"/>
  <cols>
    <col min="1" max="16384" width="11.5703125" style="97"/>
  </cols>
  <sheetData>
    <row r="20" spans="3:13" s="101" customFormat="1" ht="43.15" customHeight="1" x14ac:dyDescent="0.25">
      <c r="C20" s="98" t="s">
        <v>64</v>
      </c>
      <c r="D20" s="99"/>
      <c r="E20" s="99"/>
      <c r="F20" s="100">
        <v>2018</v>
      </c>
      <c r="M20" s="103"/>
    </row>
    <row r="21" spans="3:13" ht="16.5" x14ac:dyDescent="0.3">
      <c r="E21" s="102"/>
    </row>
    <row r="22" spans="3:13" x14ac:dyDescent="0.25">
      <c r="M22" s="104"/>
    </row>
  </sheetData>
  <sheetProtection insertRows="0" deleteRows="0" autoFilter="0"/>
  <dataValidations count="1">
    <dataValidation type="custom" allowBlank="1" showInputMessage="1" showErrorMessage="1" sqref="F20:H20">
      <formula1>""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Spinner 1">
              <controlPr defaultSize="0" autoPict="0">
                <anchor moveWithCells="1" sizeWithCells="1">
                  <from>
                    <xdr:col>4</xdr:col>
                    <xdr:colOff>647700</xdr:colOff>
                    <xdr:row>19</xdr:row>
                    <xdr:rowOff>57150</xdr:rowOff>
                  </from>
                  <to>
                    <xdr:col>5</xdr:col>
                    <xdr:colOff>76200</xdr:colOff>
                    <xdr:row>19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D7:L70"/>
  <sheetViews>
    <sheetView zoomScale="80" zoomScaleNormal="80" workbookViewId="0">
      <pane ySplit="5" topLeftCell="A24" activePane="bottomLeft" state="frozen"/>
      <selection pane="bottomLeft" activeCell="Q54" sqref="Q54"/>
    </sheetView>
  </sheetViews>
  <sheetFormatPr baseColWidth="10" defaultColWidth="11.5703125" defaultRowHeight="15" x14ac:dyDescent="0.25"/>
  <cols>
    <col min="1" max="3" width="11.5703125" style="61"/>
    <col min="4" max="4" width="21.42578125" style="61" customWidth="1"/>
    <col min="5" max="10" width="11.5703125" style="61"/>
    <col min="11" max="11" width="11.5703125" style="13"/>
    <col min="12" max="16384" width="11.5703125" style="61"/>
  </cols>
  <sheetData>
    <row r="7" spans="12:12" x14ac:dyDescent="0.25">
      <c r="L7" s="13"/>
    </row>
    <row r="8" spans="12:12" x14ac:dyDescent="0.25">
      <c r="L8" s="13"/>
    </row>
    <row r="9" spans="12:12" x14ac:dyDescent="0.25">
      <c r="L9" s="13"/>
    </row>
    <row r="10" spans="12:12" x14ac:dyDescent="0.25">
      <c r="L10" s="13"/>
    </row>
    <row r="11" spans="12:12" x14ac:dyDescent="0.25">
      <c r="L11" s="13"/>
    </row>
    <row r="12" spans="12:12" x14ac:dyDescent="0.25">
      <c r="L12" s="13"/>
    </row>
    <row r="13" spans="12:12" x14ac:dyDescent="0.25">
      <c r="L13" s="13"/>
    </row>
    <row r="19" spans="5:5" ht="16.5" x14ac:dyDescent="0.3">
      <c r="E19" s="62"/>
    </row>
    <row r="67" spans="4:5" ht="22.15" customHeight="1" x14ac:dyDescent="0.25"/>
    <row r="68" spans="4:5" ht="25.9" customHeight="1" x14ac:dyDescent="0.25"/>
    <row r="70" spans="4:5" ht="32.450000000000003" customHeight="1" x14ac:dyDescent="0.25">
      <c r="D70" s="82" t="s">
        <v>83</v>
      </c>
      <c r="E70" s="63">
        <v>5</v>
      </c>
    </row>
  </sheetData>
  <sheetProtection insertRows="0" deleteRows="0" autoFilter="0"/>
  <printOptions horizontalCentered="1"/>
  <pageMargins left="0.70866141732283472" right="0.70866141732283472" top="0.74803149606299213" bottom="0.74803149606299213" header="0.31496062992125984" footer="0.31496062992125984"/>
  <pageSetup paperSize="9" scale="71" fitToHeight="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39"/>
  <sheetViews>
    <sheetView showGridLines="0" zoomScale="90" zoomScaleNormal="9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S41" sqref="S41"/>
    </sheetView>
  </sheetViews>
  <sheetFormatPr baseColWidth="10" defaultColWidth="11.5703125" defaultRowHeight="12" x14ac:dyDescent="0.2"/>
  <cols>
    <col min="1" max="1" width="28.28515625" style="47" customWidth="1"/>
    <col min="2" max="2" width="24.85546875" style="47" bestFit="1" customWidth="1"/>
    <col min="3" max="3" width="25.42578125" style="47" hidden="1" customWidth="1"/>
    <col min="4" max="4" width="15.85546875" style="47" hidden="1" customWidth="1"/>
    <col min="5" max="5" width="14.140625" style="47" hidden="1" customWidth="1"/>
    <col min="6" max="13" width="10.7109375" style="52" hidden="1" customWidth="1"/>
    <col min="14" max="14" width="14" style="52" hidden="1" customWidth="1"/>
    <col min="15" max="15" width="10.7109375" style="52" hidden="1" customWidth="1"/>
    <col min="16" max="16" width="13.140625" style="52" hidden="1" customWidth="1"/>
    <col min="17" max="17" width="12.5703125" style="52" hidden="1" customWidth="1"/>
    <col min="18" max="20" width="11.5703125" style="87"/>
    <col min="21" max="23" width="11.5703125" style="47"/>
    <col min="24" max="24" width="12.5703125" style="47" customWidth="1"/>
    <col min="25" max="25" width="11.5703125" style="87"/>
    <col min="26" max="26" width="13.42578125" style="47" customWidth="1"/>
    <col min="27" max="30" width="11.5703125" style="47"/>
    <col min="31" max="31" width="11.5703125" style="87"/>
    <col min="32" max="16384" width="11.5703125" style="47"/>
  </cols>
  <sheetData>
    <row r="1" spans="1:31" ht="48" customHeight="1" x14ac:dyDescent="0.2"/>
    <row r="2" spans="1:31" ht="48" customHeight="1" x14ac:dyDescent="0.2"/>
    <row r="3" spans="1:31" ht="15.6" customHeight="1" x14ac:dyDescent="0.2"/>
    <row r="4" spans="1:31" ht="19.899999999999999" customHeight="1" x14ac:dyDescent="0.2">
      <c r="A4" s="51" t="s">
        <v>57</v>
      </c>
      <c r="R4" s="123" t="s">
        <v>44</v>
      </c>
      <c r="S4" s="124"/>
    </row>
    <row r="5" spans="1:31" ht="14.45" customHeight="1" x14ac:dyDescent="0.2">
      <c r="A5" s="129">
        <f>Annee</f>
        <v>2018</v>
      </c>
      <c r="R5" s="125"/>
      <c r="S5" s="126"/>
    </row>
    <row r="6" spans="1:31" ht="13.15" customHeight="1" x14ac:dyDescent="0.2">
      <c r="A6" s="130"/>
      <c r="B6" s="80"/>
      <c r="R6" s="127"/>
      <c r="S6" s="128"/>
    </row>
    <row r="7" spans="1:31" ht="29.45" customHeight="1" x14ac:dyDescent="0.2">
      <c r="A7" s="81"/>
      <c r="B7" s="79"/>
    </row>
    <row r="8" spans="1:31" ht="14.45" customHeight="1" x14ac:dyDescent="0.2">
      <c r="A8" s="131" t="s">
        <v>53</v>
      </c>
      <c r="B8" s="107" t="s">
        <v>44</v>
      </c>
      <c r="C8" s="108" t="s">
        <v>45</v>
      </c>
      <c r="D8" s="108" t="s">
        <v>46</v>
      </c>
      <c r="E8" s="109" t="s">
        <v>47</v>
      </c>
      <c r="F8" s="113" t="s">
        <v>21</v>
      </c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32" t="s">
        <v>48</v>
      </c>
      <c r="S8" s="133"/>
      <c r="T8" s="134"/>
      <c r="U8" s="118" t="s">
        <v>84</v>
      </c>
      <c r="V8" s="119"/>
      <c r="W8" s="120"/>
      <c r="X8" s="122" t="s">
        <v>75</v>
      </c>
      <c r="Y8" s="121" t="s">
        <v>51</v>
      </c>
      <c r="Z8" s="110" t="s">
        <v>86</v>
      </c>
      <c r="AA8" s="115" t="s">
        <v>77</v>
      </c>
      <c r="AB8" s="116"/>
      <c r="AC8" s="117"/>
      <c r="AD8" s="112" t="s">
        <v>52</v>
      </c>
      <c r="AE8" s="105" t="s">
        <v>67</v>
      </c>
    </row>
    <row r="9" spans="1:31" ht="24.6" customHeight="1" x14ac:dyDescent="0.2">
      <c r="A9" s="107"/>
      <c r="B9" s="107"/>
      <c r="C9" s="108"/>
      <c r="D9" s="108"/>
      <c r="E9" s="109"/>
      <c r="F9" s="53" t="s">
        <v>24</v>
      </c>
      <c r="G9" s="54" t="s">
        <v>26</v>
      </c>
      <c r="H9" s="54" t="s">
        <v>28</v>
      </c>
      <c r="I9" s="54" t="s">
        <v>30</v>
      </c>
      <c r="J9" s="54" t="s">
        <v>32</v>
      </c>
      <c r="K9" s="54" t="s">
        <v>34</v>
      </c>
      <c r="L9" s="54" t="s">
        <v>36</v>
      </c>
      <c r="M9" s="54" t="s">
        <v>37</v>
      </c>
      <c r="N9" s="54" t="s">
        <v>38</v>
      </c>
      <c r="O9" s="54" t="s">
        <v>39</v>
      </c>
      <c r="P9" s="54" t="s">
        <v>40</v>
      </c>
      <c r="Q9" s="54" t="s">
        <v>41</v>
      </c>
      <c r="R9" s="88" t="s">
        <v>49</v>
      </c>
      <c r="S9" s="89" t="s">
        <v>50</v>
      </c>
      <c r="T9" s="90" t="s">
        <v>6</v>
      </c>
      <c r="U9" s="55" t="s">
        <v>85</v>
      </c>
      <c r="V9" s="56" t="s">
        <v>50</v>
      </c>
      <c r="W9" s="57" t="s">
        <v>6</v>
      </c>
      <c r="X9" s="122"/>
      <c r="Y9" s="121"/>
      <c r="Z9" s="111"/>
      <c r="AA9" s="58" t="s">
        <v>49</v>
      </c>
      <c r="AB9" s="59" t="s">
        <v>50</v>
      </c>
      <c r="AC9" s="60" t="s">
        <v>6</v>
      </c>
      <c r="AD9" s="112"/>
      <c r="AE9" s="106"/>
    </row>
    <row r="10" spans="1:31" x14ac:dyDescent="0.2">
      <c r="A10" s="78" t="s">
        <v>87</v>
      </c>
      <c r="B10" s="2"/>
      <c r="C10" s="3"/>
      <c r="D10" s="4"/>
      <c r="E10" s="5"/>
      <c r="F10" s="6">
        <f>IFERROR(VLOOKUP($A:$A,Janvier!$A:$H,3,FALSE)+(VLOOKUP($A:$A,Janvier!$A:$H,4,FALSE)),"")</f>
        <v>0</v>
      </c>
      <c r="G10" s="6">
        <f>IFERROR(VLOOKUP($A:$A,Février!$A:$H,3,FALSE)+(VLOOKUP($A:$A,Février!$A:$H,4,FALSE)),"")</f>
        <v>0</v>
      </c>
      <c r="H10" s="6">
        <f>IFERROR(VLOOKUP($A:$A,Mars!$A:$H,3,FALSE)+(VLOOKUP($A:$A,Mars!$A:$H,4,FALSE)),"")</f>
        <v>0</v>
      </c>
      <c r="I10" s="6">
        <f>IFERROR(VLOOKUP($A:$A,Avril!$A:$H,3,FALSE)+(VLOOKUP($A:$A,Avril!$A:$H,4,FALSE)),"")</f>
        <v>0</v>
      </c>
      <c r="J10" s="6">
        <f>IFERROR(VLOOKUP($A:$A,Mai!$A:$H,3,FALSE)+(VLOOKUP($A:$A,Mai!$A:$H,4,FALSE)),"")</f>
        <v>0</v>
      </c>
      <c r="K10" s="6">
        <f>IFERROR(VLOOKUP($A:$A,Juin!$A:$H,3,FALSE)+(VLOOKUP($A:$A,Juin!$A:$H,4,FALSE)),"")</f>
        <v>0</v>
      </c>
      <c r="L10" s="6">
        <f>IFERROR(VLOOKUP($A:$A,Juillet!$A:$H,3,FALSE)+(VLOOKUP($A:$A,Juillet!$A:$H,4,FALSE)),"")</f>
        <v>0</v>
      </c>
      <c r="M10" s="6">
        <f>IFERROR(VLOOKUP($A:$A,Aout!$A:$H,3,FALSE)+(VLOOKUP($A:$A,Aout!$A:$H,4,FALSE)),"")</f>
        <v>0</v>
      </c>
      <c r="N10" s="6">
        <f>IFERROR(VLOOKUP($A:$A,Septembre!$A:$H,3,FALSE)+(VLOOKUP($A:$A,Septembre!$A:$H,4,FALSE)),"")</f>
        <v>0</v>
      </c>
      <c r="O10" s="6">
        <f>IFERROR(VLOOKUP($A:$A,Octobre!$A:$H,3,FALSE)+(VLOOKUP($A:$A,Octobre!$A:$H,4,FALSE)),"")</f>
        <v>0</v>
      </c>
      <c r="P10" s="6">
        <f>IFERROR(VLOOKUP($A:$A,Novembre!$A:$H,3,FALSE)+(VLOOKUP($A:$A,Novembre!$A:$H,4,FALSE)),"")</f>
        <v>0</v>
      </c>
      <c r="Q10" s="6">
        <f>IFERROR(VLOOKUP($A:$A,Décembre!$A:$H,3,FALSE)+(VLOOKUP($A:$A,Décembre!$A:$H,4,FALSE)),"")</f>
        <v>0</v>
      </c>
      <c r="R10" s="91"/>
      <c r="S10" s="92">
        <f>SUM(F10:Q10)</f>
        <v>0</v>
      </c>
      <c r="T10" s="93">
        <f>IFERROR(R10-S10,"")</f>
        <v>0</v>
      </c>
      <c r="U10" s="7"/>
      <c r="V10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0" s="93">
        <f>IFERROR(U10-V10,"")</f>
        <v>0</v>
      </c>
      <c r="X10" s="64"/>
      <c r="Y10" s="94">
        <f>IFERROR(IF($A:A="","",T10+W10+X10),"")</f>
        <v>0</v>
      </c>
      <c r="Z10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0" s="10"/>
      <c r="AB10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0" s="9">
        <f>IFERROR(AA10-AB10,"")</f>
        <v>0</v>
      </c>
      <c r="AD10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0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1" spans="1:31" x14ac:dyDescent="0.2">
      <c r="A11" s="78" t="s">
        <v>88</v>
      </c>
      <c r="B11" s="2"/>
      <c r="C11" s="3"/>
      <c r="D11" s="4"/>
      <c r="E11" s="5"/>
      <c r="F11" s="6">
        <f>IFERROR(VLOOKUP($A:$A,Janvier!$A:$H,3,FALSE)+(VLOOKUP($A:$A,Janvier!$A:$H,4,FALSE)),"")</f>
        <v>0</v>
      </c>
      <c r="G11" s="6">
        <f>IFERROR(VLOOKUP($A:$A,Février!$A:$H,3,FALSE)+(VLOOKUP($A:$A,Février!$A:$H,4,FALSE)),"")</f>
        <v>0</v>
      </c>
      <c r="H11" s="6">
        <f>IFERROR(VLOOKUP($A:$A,Mars!$A:$H,3,FALSE)+(VLOOKUP($A:$A,Mars!$A:$H,4,FALSE)),"")</f>
        <v>0</v>
      </c>
      <c r="I11" s="6">
        <f>IFERROR(VLOOKUP($A:$A,Avril!$A:$H,3,FALSE)+(VLOOKUP($A:$A,Avril!$A:$H,4,FALSE)),"")</f>
        <v>0</v>
      </c>
      <c r="J11" s="6">
        <f>IFERROR(VLOOKUP($A:$A,Mai!$A:$H,3,FALSE)+(VLOOKUP($A:$A,Mai!$A:$H,4,FALSE)),"")</f>
        <v>0</v>
      </c>
      <c r="K11" s="6">
        <f>IFERROR(VLOOKUP($A:$A,Juin!$A:$H,3,FALSE)+(VLOOKUP($A:$A,Juin!$A:$H,4,FALSE)),"")</f>
        <v>0</v>
      </c>
      <c r="L11" s="6">
        <f>IFERROR(VLOOKUP($A:$A,Juillet!$A:$H,3,FALSE)+(VLOOKUP($A:$A,Juillet!$A:$H,4,FALSE)),"")</f>
        <v>0</v>
      </c>
      <c r="M11" s="6">
        <f>IFERROR(VLOOKUP($A:$A,Aout!$A:$H,3,FALSE)+(VLOOKUP($A:$A,Aout!$A:$H,4,FALSE)),"")</f>
        <v>0</v>
      </c>
      <c r="N11" s="6">
        <f>IFERROR(VLOOKUP($A:$A,Septembre!$A:$H,3,FALSE)+(VLOOKUP($A:$A,Septembre!$A:$H,4,FALSE)),"")</f>
        <v>0</v>
      </c>
      <c r="O11" s="6">
        <f>IFERROR(VLOOKUP($A:$A,Octobre!$A:$H,3,FALSE)+(VLOOKUP($A:$A,Octobre!$A:$H,4,FALSE)),"")</f>
        <v>0</v>
      </c>
      <c r="P11" s="6">
        <f>IFERROR(VLOOKUP($A:$A,Novembre!$A:$H,3,FALSE)+(VLOOKUP($A:$A,Novembre!$A:$H,4,FALSE)),"")</f>
        <v>0</v>
      </c>
      <c r="Q11" s="6">
        <f>IFERROR(VLOOKUP($A:$A,Décembre!$A:$H,3,FALSE)+(VLOOKUP($A:$A,Décembre!$A:$H,4,FALSE)),"")</f>
        <v>0</v>
      </c>
      <c r="R11" s="91"/>
      <c r="S11" s="92">
        <f>SUM(F11:Q11)</f>
        <v>0</v>
      </c>
      <c r="T11" s="93">
        <f t="shared" ref="T11:T34" si="0">IFERROR(R11-S11,"")</f>
        <v>0</v>
      </c>
      <c r="U11" s="7"/>
      <c r="V11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1" s="93">
        <f t="shared" ref="W11:W34" si="1">IFERROR(U11-V11,"")</f>
        <v>0</v>
      </c>
      <c r="X11" s="64"/>
      <c r="Y11" s="94">
        <f>IFERROR(IF($A:A="","",T11+W11+X11),"")</f>
        <v>0</v>
      </c>
      <c r="Z11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1" s="10"/>
      <c r="AB11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1" s="9">
        <f t="shared" ref="AC11:AC34" si="2">IFERROR(AA11-AB11,"")</f>
        <v>0</v>
      </c>
      <c r="AD11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1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2" spans="1:31" x14ac:dyDescent="0.2">
      <c r="A12" s="78" t="s">
        <v>89</v>
      </c>
      <c r="B12" s="2"/>
      <c r="C12" s="3"/>
      <c r="D12" s="4"/>
      <c r="E12" s="5"/>
      <c r="F12" s="6">
        <f>IFERROR(VLOOKUP($A:$A,Janvier!$A:$H,3,FALSE)+(VLOOKUP($A:$A,Janvier!$A:$H,4,FALSE)),"")</f>
        <v>0</v>
      </c>
      <c r="G12" s="6">
        <f>IFERROR(VLOOKUP($A:$A,Février!$A:$H,3,FALSE)+(VLOOKUP($A:$A,Février!$A:$H,4,FALSE)),"")</f>
        <v>0</v>
      </c>
      <c r="H12" s="6">
        <f>IFERROR(VLOOKUP($A:$A,Mars!$A:$H,3,FALSE)+(VLOOKUP($A:$A,Mars!$A:$H,4,FALSE)),"")</f>
        <v>0</v>
      </c>
      <c r="I12" s="6">
        <f>IFERROR(VLOOKUP($A:$A,Avril!$A:$H,3,FALSE)+(VLOOKUP($A:$A,Avril!$A:$H,4,FALSE)),"")</f>
        <v>0</v>
      </c>
      <c r="J12" s="6">
        <f>IFERROR(VLOOKUP($A:$A,Mai!$A:$H,3,FALSE)+(VLOOKUP($A:$A,Mai!$A:$H,4,FALSE)),"")</f>
        <v>0</v>
      </c>
      <c r="K12" s="6">
        <f>IFERROR(VLOOKUP($A:$A,Juin!$A:$H,3,FALSE)+(VLOOKUP($A:$A,Juin!$A:$H,4,FALSE)),"")</f>
        <v>0</v>
      </c>
      <c r="L12" s="6">
        <f>IFERROR(VLOOKUP($A:$A,Juillet!$A:$H,3,FALSE)+(VLOOKUP($A:$A,Juillet!$A:$H,4,FALSE)),"")</f>
        <v>0</v>
      </c>
      <c r="M12" s="6">
        <f>IFERROR(VLOOKUP($A:$A,Aout!$A:$H,3,FALSE)+(VLOOKUP($A:$A,Aout!$A:$H,4,FALSE)),"")</f>
        <v>0</v>
      </c>
      <c r="N12" s="6">
        <f>IFERROR(VLOOKUP($A:$A,Septembre!$A:$H,3,FALSE)+(VLOOKUP($A:$A,Septembre!$A:$H,4,FALSE)),"")</f>
        <v>0</v>
      </c>
      <c r="O12" s="6">
        <f>IFERROR(VLOOKUP($A:$A,Octobre!$A:$H,3,FALSE)+(VLOOKUP($A:$A,Octobre!$A:$H,4,FALSE)),"")</f>
        <v>0</v>
      </c>
      <c r="P12" s="6">
        <f>IFERROR(VLOOKUP($A:$A,Novembre!$A:$H,3,FALSE)+(VLOOKUP($A:$A,Novembre!$A:$H,4,FALSE)),"")</f>
        <v>0</v>
      </c>
      <c r="Q12" s="6">
        <f>IFERROR(VLOOKUP($A:$A,Décembre!$A:$H,3,FALSE)+(VLOOKUP($A:$A,Décembre!$A:$H,4,FALSE)),"")</f>
        <v>0</v>
      </c>
      <c r="R12" s="91"/>
      <c r="S12" s="92">
        <f t="shared" ref="S12:S34" si="3">SUM(F12:Q12)</f>
        <v>0</v>
      </c>
      <c r="T12" s="93">
        <f t="shared" si="0"/>
        <v>0</v>
      </c>
      <c r="U12" s="7"/>
      <c r="V12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2" s="93">
        <f t="shared" si="1"/>
        <v>0</v>
      </c>
      <c r="X12" s="64"/>
      <c r="Y12" s="94">
        <f>IFERROR(IF($A:A="","",T12+W12+X12),"")</f>
        <v>0</v>
      </c>
      <c r="Z12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2" s="10"/>
      <c r="AB12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2" s="9">
        <f t="shared" si="2"/>
        <v>0</v>
      </c>
      <c r="AD12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2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3" spans="1:31" x14ac:dyDescent="0.2">
      <c r="A13" s="78" t="s">
        <v>90</v>
      </c>
      <c r="B13" s="2"/>
      <c r="C13" s="3"/>
      <c r="D13" s="4"/>
      <c r="E13" s="5"/>
      <c r="F13" s="6">
        <f>IFERROR(VLOOKUP($A:$A,Janvier!$A:$H,3,FALSE)+(VLOOKUP($A:$A,Janvier!$A:$H,4,FALSE)),"")</f>
        <v>0</v>
      </c>
      <c r="G13" s="6">
        <f>IFERROR(VLOOKUP($A:$A,Février!$A:$H,3,FALSE)+(VLOOKUP($A:$A,Février!$A:$H,4,FALSE)),"")</f>
        <v>0</v>
      </c>
      <c r="H13" s="6">
        <f>IFERROR(VLOOKUP($A:$A,Mars!$A:$H,3,FALSE)+(VLOOKUP($A:$A,Mars!$A:$H,4,FALSE)),"")</f>
        <v>0</v>
      </c>
      <c r="I13" s="6">
        <f>IFERROR(VLOOKUP($A:$A,Avril!$A:$H,3,FALSE)+(VLOOKUP($A:$A,Avril!$A:$H,4,FALSE)),"")</f>
        <v>0</v>
      </c>
      <c r="J13" s="6">
        <f>IFERROR(VLOOKUP($A:$A,Mai!$A:$H,3,FALSE)+(VLOOKUP($A:$A,Mai!$A:$H,4,FALSE)),"")</f>
        <v>0</v>
      </c>
      <c r="K13" s="6">
        <f>IFERROR(VLOOKUP($A:$A,Juin!$A:$H,3,FALSE)+(VLOOKUP($A:$A,Juin!$A:$H,4,FALSE)),"")</f>
        <v>0</v>
      </c>
      <c r="L13" s="6">
        <f>IFERROR(VLOOKUP($A:$A,Juillet!$A:$H,3,FALSE)+(VLOOKUP($A:$A,Juillet!$A:$H,4,FALSE)),"")</f>
        <v>0</v>
      </c>
      <c r="M13" s="6">
        <f>IFERROR(VLOOKUP($A:$A,Aout!$A:$H,3,FALSE)+(VLOOKUP($A:$A,Aout!$A:$H,4,FALSE)),"")</f>
        <v>0</v>
      </c>
      <c r="N13" s="6">
        <f>IFERROR(VLOOKUP($A:$A,Septembre!$A:$H,3,FALSE)+(VLOOKUP($A:$A,Septembre!$A:$H,4,FALSE)),"")</f>
        <v>0</v>
      </c>
      <c r="O13" s="6">
        <f>IFERROR(VLOOKUP($A:$A,Octobre!$A:$H,3,FALSE)+(VLOOKUP($A:$A,Octobre!$A:$H,4,FALSE)),"")</f>
        <v>0</v>
      </c>
      <c r="P13" s="6">
        <f>IFERROR(VLOOKUP($A:$A,Novembre!$A:$H,3,FALSE)+(VLOOKUP($A:$A,Novembre!$A:$H,4,FALSE)),"")</f>
        <v>0</v>
      </c>
      <c r="Q13" s="6">
        <f>IFERROR(VLOOKUP($A:$A,Décembre!$A:$H,3,FALSE)+(VLOOKUP($A:$A,Décembre!$A:$H,4,FALSE)),"")</f>
        <v>0</v>
      </c>
      <c r="R13" s="91"/>
      <c r="S13" s="92">
        <f t="shared" si="3"/>
        <v>0</v>
      </c>
      <c r="T13" s="93">
        <f t="shared" si="0"/>
        <v>0</v>
      </c>
      <c r="U13" s="7"/>
      <c r="V13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3" s="93">
        <f t="shared" si="1"/>
        <v>0</v>
      </c>
      <c r="X13" s="64"/>
      <c r="Y13" s="94">
        <f>IFERROR(IF($A:A="","",T13+W13+X13),"")</f>
        <v>0</v>
      </c>
      <c r="Z13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3" s="10"/>
      <c r="AB13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3" s="9">
        <f t="shared" si="2"/>
        <v>0</v>
      </c>
      <c r="AD13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3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4" spans="1:31" x14ac:dyDescent="0.2">
      <c r="A14" s="78" t="s">
        <v>91</v>
      </c>
      <c r="B14" s="2"/>
      <c r="C14" s="3"/>
      <c r="D14" s="4"/>
      <c r="E14" s="5"/>
      <c r="F14" s="6">
        <f>IFERROR(VLOOKUP($A:$A,Janvier!$A:$H,3,FALSE)+(VLOOKUP($A:$A,Janvier!$A:$H,4,FALSE)),"")</f>
        <v>0</v>
      </c>
      <c r="G14" s="6">
        <f>IFERROR(VLOOKUP($A:$A,Février!$A:$H,3,FALSE)+(VLOOKUP($A:$A,Février!$A:$H,4,FALSE)),"")</f>
        <v>0</v>
      </c>
      <c r="H14" s="6">
        <f>IFERROR(VLOOKUP($A:$A,Mars!$A:$H,3,FALSE)+(VLOOKUP($A:$A,Mars!$A:$H,4,FALSE)),"")</f>
        <v>0</v>
      </c>
      <c r="I14" s="6">
        <f>IFERROR(VLOOKUP($A:$A,Avril!$A:$H,3,FALSE)+(VLOOKUP($A:$A,Avril!$A:$H,4,FALSE)),"")</f>
        <v>0</v>
      </c>
      <c r="J14" s="6">
        <f>IFERROR(VLOOKUP($A:$A,Mai!$A:$H,3,FALSE)+(VLOOKUP($A:$A,Mai!$A:$H,4,FALSE)),"")</f>
        <v>0</v>
      </c>
      <c r="K14" s="6">
        <f>IFERROR(VLOOKUP($A:$A,Juin!$A:$H,3,FALSE)+(VLOOKUP($A:$A,Juin!$A:$H,4,FALSE)),"")</f>
        <v>0</v>
      </c>
      <c r="L14" s="6">
        <f>IFERROR(VLOOKUP($A:$A,Juillet!$A:$H,3,FALSE)+(VLOOKUP($A:$A,Juillet!$A:$H,4,FALSE)),"")</f>
        <v>0</v>
      </c>
      <c r="M14" s="6">
        <f>IFERROR(VLOOKUP($A:$A,Aout!$A:$H,3,FALSE)+(VLOOKUP($A:$A,Aout!$A:$H,4,FALSE)),"")</f>
        <v>0</v>
      </c>
      <c r="N14" s="6">
        <f>IFERROR(VLOOKUP($A:$A,Septembre!$A:$H,3,FALSE)+(VLOOKUP($A:$A,Septembre!$A:$H,4,FALSE)),"")</f>
        <v>0</v>
      </c>
      <c r="O14" s="6">
        <f>IFERROR(VLOOKUP($A:$A,Octobre!$A:$H,3,FALSE)+(VLOOKUP($A:$A,Octobre!$A:$H,4,FALSE)),"")</f>
        <v>0</v>
      </c>
      <c r="P14" s="6">
        <f>IFERROR(VLOOKUP($A:$A,Novembre!$A:$H,3,FALSE)+(VLOOKUP($A:$A,Novembre!$A:$H,4,FALSE)),"")</f>
        <v>0</v>
      </c>
      <c r="Q14" s="6">
        <f>IFERROR(VLOOKUP($A:$A,Décembre!$A:$H,3,FALSE)+(VLOOKUP($A:$A,Décembre!$A:$H,4,FALSE)),"")</f>
        <v>0</v>
      </c>
      <c r="R14" s="91"/>
      <c r="S14" s="92">
        <f t="shared" si="3"/>
        <v>0</v>
      </c>
      <c r="T14" s="93">
        <f t="shared" si="0"/>
        <v>0</v>
      </c>
      <c r="U14" s="7"/>
      <c r="V14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4" s="93">
        <f t="shared" si="1"/>
        <v>0</v>
      </c>
      <c r="X14" s="64"/>
      <c r="Y14" s="94">
        <f>IFERROR(IF($A:A="","",T14+W14+X14),"")</f>
        <v>0</v>
      </c>
      <c r="Z14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4" s="10"/>
      <c r="AB14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4" s="9">
        <f t="shared" si="2"/>
        <v>0</v>
      </c>
      <c r="AD14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4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5" spans="1:31" x14ac:dyDescent="0.2">
      <c r="A15" s="78" t="s">
        <v>92</v>
      </c>
      <c r="B15" s="2"/>
      <c r="C15" s="3"/>
      <c r="D15" s="4"/>
      <c r="E15" s="5"/>
      <c r="F15" s="6">
        <f>IFERROR(VLOOKUP($A:$A,Janvier!$A:$H,3,FALSE)+(VLOOKUP($A:$A,Janvier!$A:$H,4,FALSE)),"")</f>
        <v>0</v>
      </c>
      <c r="G15" s="6">
        <f>IFERROR(VLOOKUP($A:$A,Février!$A:$H,3,FALSE)+(VLOOKUP($A:$A,Février!$A:$H,4,FALSE)),"")</f>
        <v>0</v>
      </c>
      <c r="H15" s="6">
        <f>IFERROR(VLOOKUP($A:$A,Mars!$A:$H,3,FALSE)+(VLOOKUP($A:$A,Mars!$A:$H,4,FALSE)),"")</f>
        <v>0</v>
      </c>
      <c r="I15" s="6">
        <f>IFERROR(VLOOKUP($A:$A,Avril!$A:$H,3,FALSE)+(VLOOKUP($A:$A,Avril!$A:$H,4,FALSE)),"")</f>
        <v>0</v>
      </c>
      <c r="J15" s="6">
        <f>IFERROR(VLOOKUP($A:$A,Mai!$A:$H,3,FALSE)+(VLOOKUP($A:$A,Mai!$A:$H,4,FALSE)),"")</f>
        <v>0</v>
      </c>
      <c r="K15" s="6">
        <f>IFERROR(VLOOKUP($A:$A,Juin!$A:$H,3,FALSE)+(VLOOKUP($A:$A,Juin!$A:$H,4,FALSE)),"")</f>
        <v>0</v>
      </c>
      <c r="L15" s="6">
        <f>IFERROR(VLOOKUP($A:$A,Juillet!$A:$H,3,FALSE)+(VLOOKUP($A:$A,Juillet!$A:$H,4,FALSE)),"")</f>
        <v>0</v>
      </c>
      <c r="M15" s="6">
        <f>IFERROR(VLOOKUP($A:$A,Aout!$A:$H,3,FALSE)+(VLOOKUP($A:$A,Aout!$A:$H,4,FALSE)),"")</f>
        <v>0</v>
      </c>
      <c r="N15" s="6">
        <f>IFERROR(VLOOKUP($A:$A,Septembre!$A:$H,3,FALSE)+(VLOOKUP($A:$A,Septembre!$A:$H,4,FALSE)),"")</f>
        <v>0</v>
      </c>
      <c r="O15" s="6">
        <f>IFERROR(VLOOKUP($A:$A,Octobre!$A:$H,3,FALSE)+(VLOOKUP($A:$A,Octobre!$A:$H,4,FALSE)),"")</f>
        <v>0</v>
      </c>
      <c r="P15" s="6">
        <f>IFERROR(VLOOKUP($A:$A,Novembre!$A:$H,3,FALSE)+(VLOOKUP($A:$A,Novembre!$A:$H,4,FALSE)),"")</f>
        <v>0</v>
      </c>
      <c r="Q15" s="6">
        <f>IFERROR(VLOOKUP($A:$A,Décembre!$A:$H,3,FALSE)+(VLOOKUP($A:$A,Décembre!$A:$H,4,FALSE)),"")</f>
        <v>0</v>
      </c>
      <c r="R15" s="91"/>
      <c r="S15" s="92">
        <f t="shared" si="3"/>
        <v>0</v>
      </c>
      <c r="T15" s="93">
        <f t="shared" si="0"/>
        <v>0</v>
      </c>
      <c r="U15" s="7"/>
      <c r="V15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5" s="93">
        <f t="shared" si="1"/>
        <v>0</v>
      </c>
      <c r="X15" s="64"/>
      <c r="Y15" s="94">
        <f>IFERROR(IF($A:A="","",T15+W15+X15),"")</f>
        <v>0</v>
      </c>
      <c r="Z15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5" s="10"/>
      <c r="AB15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5" s="9">
        <f t="shared" si="2"/>
        <v>0</v>
      </c>
      <c r="AD15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5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6" spans="1:31" x14ac:dyDescent="0.2">
      <c r="A16" s="78" t="s">
        <v>93</v>
      </c>
      <c r="B16" s="2"/>
      <c r="C16" s="3"/>
      <c r="D16" s="4"/>
      <c r="E16" s="5"/>
      <c r="F16" s="6">
        <f>IFERROR(VLOOKUP($A:$A,Janvier!$A:$H,3,FALSE)+(VLOOKUP($A:$A,Janvier!$A:$H,4,FALSE)),"")</f>
        <v>0</v>
      </c>
      <c r="G16" s="6">
        <f>IFERROR(VLOOKUP($A:$A,Février!$A:$H,3,FALSE)+(VLOOKUP($A:$A,Février!$A:$H,4,FALSE)),"")</f>
        <v>0</v>
      </c>
      <c r="H16" s="6">
        <f>IFERROR(VLOOKUP($A:$A,Mars!$A:$H,3,FALSE)+(VLOOKUP($A:$A,Mars!$A:$H,4,FALSE)),"")</f>
        <v>0</v>
      </c>
      <c r="I16" s="6">
        <f>IFERROR(VLOOKUP($A:$A,Avril!$A:$H,3,FALSE)+(VLOOKUP($A:$A,Avril!$A:$H,4,FALSE)),"")</f>
        <v>0</v>
      </c>
      <c r="J16" s="6">
        <f>IFERROR(VLOOKUP($A:$A,Mai!$A:$H,3,FALSE)+(VLOOKUP($A:$A,Mai!$A:$H,4,FALSE)),"")</f>
        <v>0</v>
      </c>
      <c r="K16" s="6">
        <f>IFERROR(VLOOKUP($A:$A,Juin!$A:$H,3,FALSE)+(VLOOKUP($A:$A,Juin!$A:$H,4,FALSE)),"")</f>
        <v>0</v>
      </c>
      <c r="L16" s="6">
        <f>IFERROR(VLOOKUP($A:$A,Juillet!$A:$H,3,FALSE)+(VLOOKUP($A:$A,Juillet!$A:$H,4,FALSE)),"")</f>
        <v>0</v>
      </c>
      <c r="M16" s="6">
        <f>IFERROR(VLOOKUP($A:$A,Aout!$A:$H,3,FALSE)+(VLOOKUP($A:$A,Aout!$A:$H,4,FALSE)),"")</f>
        <v>0</v>
      </c>
      <c r="N16" s="6">
        <f>IFERROR(VLOOKUP($A:$A,Septembre!$A:$H,3,FALSE)+(VLOOKUP($A:$A,Septembre!$A:$H,4,FALSE)),"")</f>
        <v>0</v>
      </c>
      <c r="O16" s="6">
        <f>IFERROR(VLOOKUP($A:$A,Octobre!$A:$H,3,FALSE)+(VLOOKUP($A:$A,Octobre!$A:$H,4,FALSE)),"")</f>
        <v>0</v>
      </c>
      <c r="P16" s="6">
        <f>IFERROR(VLOOKUP($A:$A,Novembre!$A:$H,3,FALSE)+(VLOOKUP($A:$A,Novembre!$A:$H,4,FALSE)),"")</f>
        <v>0</v>
      </c>
      <c r="Q16" s="6">
        <f>IFERROR(VLOOKUP($A:$A,Décembre!$A:$H,3,FALSE)+(VLOOKUP($A:$A,Décembre!$A:$H,4,FALSE)),"")</f>
        <v>0</v>
      </c>
      <c r="R16" s="91"/>
      <c r="S16" s="92">
        <f t="shared" si="3"/>
        <v>0</v>
      </c>
      <c r="T16" s="93">
        <f t="shared" si="0"/>
        <v>0</v>
      </c>
      <c r="U16" s="7"/>
      <c r="V16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6" s="93">
        <f t="shared" ref="W16" si="4">IFERROR(U16-V16,"")</f>
        <v>0</v>
      </c>
      <c r="X16" s="64"/>
      <c r="Y16" s="94">
        <f>IFERROR(IF($A:A="","",T16+W16+X16),"")</f>
        <v>0</v>
      </c>
      <c r="Z16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6" s="10"/>
      <c r="AB16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6" s="9">
        <f t="shared" ref="AC16" si="5">IFERROR(AA16-AB16,"")</f>
        <v>0</v>
      </c>
      <c r="AD16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6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7" spans="1:31" x14ac:dyDescent="0.2">
      <c r="A17" s="78" t="s">
        <v>94</v>
      </c>
      <c r="B17" s="2"/>
      <c r="C17" s="3"/>
      <c r="D17" s="4"/>
      <c r="E17" s="5"/>
      <c r="F17" s="6">
        <f>IFERROR(VLOOKUP($A:$A,Janvier!$A:$H,3,FALSE)+(VLOOKUP($A:$A,Janvier!$A:$H,4,FALSE)),"")</f>
        <v>0</v>
      </c>
      <c r="G17" s="6">
        <f>IFERROR(VLOOKUP($A:$A,Février!$A:$H,3,FALSE)+(VLOOKUP($A:$A,Février!$A:$H,4,FALSE)),"")</f>
        <v>0</v>
      </c>
      <c r="H17" s="6">
        <f>IFERROR(VLOOKUP($A:$A,Mars!$A:$H,3,FALSE)+(VLOOKUP($A:$A,Mars!$A:$H,4,FALSE)),"")</f>
        <v>0</v>
      </c>
      <c r="I17" s="6">
        <f>IFERROR(VLOOKUP($A:$A,Avril!$A:$H,3,FALSE)+(VLOOKUP($A:$A,Avril!$A:$H,4,FALSE)),"")</f>
        <v>0</v>
      </c>
      <c r="J17" s="6">
        <f>IFERROR(VLOOKUP($A:$A,Mai!$A:$H,3,FALSE)+(VLOOKUP($A:$A,Mai!$A:$H,4,FALSE)),"")</f>
        <v>0</v>
      </c>
      <c r="K17" s="6">
        <f>IFERROR(VLOOKUP($A:$A,Juin!$A:$H,3,FALSE)+(VLOOKUP($A:$A,Juin!$A:$H,4,FALSE)),"")</f>
        <v>0</v>
      </c>
      <c r="L17" s="6">
        <f>IFERROR(VLOOKUP($A:$A,Juillet!$A:$H,3,FALSE)+(VLOOKUP($A:$A,Juillet!$A:$H,4,FALSE)),"")</f>
        <v>0</v>
      </c>
      <c r="M17" s="6">
        <f>IFERROR(VLOOKUP($A:$A,Aout!$A:$H,3,FALSE)+(VLOOKUP($A:$A,Aout!$A:$H,4,FALSE)),"")</f>
        <v>0</v>
      </c>
      <c r="N17" s="6">
        <f>IFERROR(VLOOKUP($A:$A,Septembre!$A:$H,3,FALSE)+(VLOOKUP($A:$A,Septembre!$A:$H,4,FALSE)),"")</f>
        <v>0</v>
      </c>
      <c r="O17" s="6">
        <f>IFERROR(VLOOKUP($A:$A,Octobre!$A:$H,3,FALSE)+(VLOOKUP($A:$A,Octobre!$A:$H,4,FALSE)),"")</f>
        <v>0</v>
      </c>
      <c r="P17" s="6">
        <f>IFERROR(VLOOKUP($A:$A,Novembre!$A:$H,3,FALSE)+(VLOOKUP($A:$A,Novembre!$A:$H,4,FALSE)),"")</f>
        <v>0</v>
      </c>
      <c r="Q17" s="6">
        <f>IFERROR(VLOOKUP($A:$A,Décembre!$A:$H,3,FALSE)+(VLOOKUP($A:$A,Décembre!$A:$H,4,FALSE)),"")</f>
        <v>0</v>
      </c>
      <c r="R17" s="91"/>
      <c r="S17" s="92">
        <f t="shared" si="3"/>
        <v>0</v>
      </c>
      <c r="T17" s="93">
        <f t="shared" si="0"/>
        <v>0</v>
      </c>
      <c r="U17" s="7"/>
      <c r="V17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7" s="93">
        <f t="shared" ref="W17" si="6">IFERROR(U17-V17,"")</f>
        <v>0</v>
      </c>
      <c r="X17" s="64"/>
      <c r="Y17" s="94">
        <f>IFERROR(IF($A:A="","",T17+W17+X17),"")</f>
        <v>0</v>
      </c>
      <c r="Z17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7" s="10"/>
      <c r="AB17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7" s="9">
        <f t="shared" ref="AC17" si="7">IFERROR(AA17-AB17,"")</f>
        <v>0</v>
      </c>
      <c r="AD17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7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8" spans="1:31" x14ac:dyDescent="0.2">
      <c r="A18" s="78" t="s">
        <v>95</v>
      </c>
      <c r="B18" s="2"/>
      <c r="C18" s="3"/>
      <c r="D18" s="4"/>
      <c r="E18" s="5"/>
      <c r="F18" s="6">
        <f>IFERROR(VLOOKUP($A:$A,Janvier!$A:$H,3,FALSE)+(VLOOKUP($A:$A,Janvier!$A:$H,4,FALSE)),"")</f>
        <v>0</v>
      </c>
      <c r="G18" s="6">
        <f>IFERROR(VLOOKUP($A:$A,Février!$A:$H,3,FALSE)+(VLOOKUP($A:$A,Février!$A:$H,4,FALSE)),"")</f>
        <v>0</v>
      </c>
      <c r="H18" s="6">
        <f>IFERROR(VLOOKUP($A:$A,Mars!$A:$H,3,FALSE)+(VLOOKUP($A:$A,Mars!$A:$H,4,FALSE)),"")</f>
        <v>0</v>
      </c>
      <c r="I18" s="6">
        <f>IFERROR(VLOOKUP($A:$A,Avril!$A:$H,3,FALSE)+(VLOOKUP($A:$A,Avril!$A:$H,4,FALSE)),"")</f>
        <v>0</v>
      </c>
      <c r="J18" s="6">
        <f>IFERROR(VLOOKUP($A:$A,Mai!$A:$H,3,FALSE)+(VLOOKUP($A:$A,Mai!$A:$H,4,FALSE)),"")</f>
        <v>0</v>
      </c>
      <c r="K18" s="6">
        <f>IFERROR(VLOOKUP($A:$A,Juin!$A:$H,3,FALSE)+(VLOOKUP($A:$A,Juin!$A:$H,4,FALSE)),"")</f>
        <v>0</v>
      </c>
      <c r="L18" s="6">
        <f>IFERROR(VLOOKUP($A:$A,Juillet!$A:$H,3,FALSE)+(VLOOKUP($A:$A,Juillet!$A:$H,4,FALSE)),"")</f>
        <v>0</v>
      </c>
      <c r="M18" s="6">
        <f>IFERROR(VLOOKUP($A:$A,Aout!$A:$H,3,FALSE)+(VLOOKUP($A:$A,Aout!$A:$H,4,FALSE)),"")</f>
        <v>0</v>
      </c>
      <c r="N18" s="6">
        <f>IFERROR(VLOOKUP($A:$A,Septembre!$A:$H,3,FALSE)+(VLOOKUP($A:$A,Septembre!$A:$H,4,FALSE)),"")</f>
        <v>0</v>
      </c>
      <c r="O18" s="6">
        <f>IFERROR(VLOOKUP($A:$A,Octobre!$A:$H,3,FALSE)+(VLOOKUP($A:$A,Octobre!$A:$H,4,FALSE)),"")</f>
        <v>0</v>
      </c>
      <c r="P18" s="6">
        <f>IFERROR(VLOOKUP($A:$A,Novembre!$A:$H,3,FALSE)+(VLOOKUP($A:$A,Novembre!$A:$H,4,FALSE)),"")</f>
        <v>0</v>
      </c>
      <c r="Q18" s="6">
        <f>IFERROR(VLOOKUP($A:$A,Décembre!$A:$H,3,FALSE)+(VLOOKUP($A:$A,Décembre!$A:$H,4,FALSE)),"")</f>
        <v>0</v>
      </c>
      <c r="R18" s="91"/>
      <c r="S18" s="92">
        <f t="shared" si="3"/>
        <v>0</v>
      </c>
      <c r="T18" s="93">
        <f t="shared" si="0"/>
        <v>0</v>
      </c>
      <c r="U18" s="7"/>
      <c r="V18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8" s="93">
        <f t="shared" ref="W18" si="8">IFERROR(U18-V18,"")</f>
        <v>0</v>
      </c>
      <c r="X18" s="64"/>
      <c r="Y18" s="94">
        <f>IFERROR(IF($A:A="","",T18+W18+X18),"")</f>
        <v>0</v>
      </c>
      <c r="Z18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8" s="10"/>
      <c r="AB18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8" s="9">
        <f t="shared" ref="AC18" si="9">IFERROR(AA18-AB18,"")</f>
        <v>0</v>
      </c>
      <c r="AD18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8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19" spans="1:31" x14ac:dyDescent="0.2">
      <c r="A19" s="78" t="s">
        <v>96</v>
      </c>
      <c r="B19" s="2"/>
      <c r="C19" s="3"/>
      <c r="D19" s="4"/>
      <c r="E19" s="5"/>
      <c r="F19" s="6">
        <f>IFERROR(VLOOKUP($A:$A,Janvier!$A:$H,3,FALSE)+(VLOOKUP($A:$A,Janvier!$A:$H,4,FALSE)),"")</f>
        <v>0</v>
      </c>
      <c r="G19" s="6">
        <f>IFERROR(VLOOKUP($A:$A,Février!$A:$H,3,FALSE)+(VLOOKUP($A:$A,Février!$A:$H,4,FALSE)),"")</f>
        <v>0</v>
      </c>
      <c r="H19" s="6">
        <f>IFERROR(VLOOKUP($A:$A,Mars!$A:$H,3,FALSE)+(VLOOKUP($A:$A,Mars!$A:$H,4,FALSE)),"")</f>
        <v>0</v>
      </c>
      <c r="I19" s="6">
        <f>IFERROR(VLOOKUP($A:$A,Avril!$A:$H,3,FALSE)+(VLOOKUP($A:$A,Avril!$A:$H,4,FALSE)),"")</f>
        <v>0</v>
      </c>
      <c r="J19" s="6">
        <f>IFERROR(VLOOKUP($A:$A,Mai!$A:$H,3,FALSE)+(VLOOKUP($A:$A,Mai!$A:$H,4,FALSE)),"")</f>
        <v>0</v>
      </c>
      <c r="K19" s="6">
        <f>IFERROR(VLOOKUP($A:$A,Juin!$A:$H,3,FALSE)+(VLOOKUP($A:$A,Juin!$A:$H,4,FALSE)),"")</f>
        <v>0</v>
      </c>
      <c r="L19" s="6">
        <f>IFERROR(VLOOKUP($A:$A,Juillet!$A:$H,3,FALSE)+(VLOOKUP($A:$A,Juillet!$A:$H,4,FALSE)),"")</f>
        <v>0</v>
      </c>
      <c r="M19" s="6">
        <f>IFERROR(VLOOKUP($A:$A,Aout!$A:$H,3,FALSE)+(VLOOKUP($A:$A,Aout!$A:$H,4,FALSE)),"")</f>
        <v>0</v>
      </c>
      <c r="N19" s="6">
        <f>IFERROR(VLOOKUP($A:$A,Septembre!$A:$H,3,FALSE)+(VLOOKUP($A:$A,Septembre!$A:$H,4,FALSE)),"")</f>
        <v>0</v>
      </c>
      <c r="O19" s="6">
        <f>IFERROR(VLOOKUP($A:$A,Octobre!$A:$H,3,FALSE)+(VLOOKUP($A:$A,Octobre!$A:$H,4,FALSE)),"")</f>
        <v>0</v>
      </c>
      <c r="P19" s="6">
        <f>IFERROR(VLOOKUP($A:$A,Novembre!$A:$H,3,FALSE)+(VLOOKUP($A:$A,Novembre!$A:$H,4,FALSE)),"")</f>
        <v>0</v>
      </c>
      <c r="Q19" s="6">
        <f>IFERROR(VLOOKUP($A:$A,Décembre!$A:$H,3,FALSE)+(VLOOKUP($A:$A,Décembre!$A:$H,4,FALSE)),"")</f>
        <v>0</v>
      </c>
      <c r="R19" s="91"/>
      <c r="S19" s="92">
        <f t="shared" si="3"/>
        <v>0</v>
      </c>
      <c r="T19" s="93">
        <f t="shared" si="0"/>
        <v>0</v>
      </c>
      <c r="U19" s="7"/>
      <c r="V19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19" s="93">
        <f t="shared" si="1"/>
        <v>0</v>
      </c>
      <c r="X19" s="64"/>
      <c r="Y19" s="94">
        <f>IFERROR(IF($A:A="","",T19+W19+X19),"")</f>
        <v>0</v>
      </c>
      <c r="Z19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19" s="10"/>
      <c r="AB19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19" s="9">
        <f t="shared" si="2"/>
        <v>0</v>
      </c>
      <c r="AD19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19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0" spans="1:31" x14ac:dyDescent="0.2">
      <c r="A20" s="78" t="s">
        <v>97</v>
      </c>
      <c r="B20" s="2"/>
      <c r="C20" s="3"/>
      <c r="D20" s="4"/>
      <c r="E20" s="5"/>
      <c r="F20" s="6">
        <f>IFERROR(VLOOKUP($A:$A,Janvier!$A:$H,3,FALSE)+(VLOOKUP($A:$A,Janvier!$A:$H,4,FALSE)),"")</f>
        <v>0</v>
      </c>
      <c r="G20" s="6">
        <f>IFERROR(VLOOKUP($A:$A,Février!$A:$H,3,FALSE)+(VLOOKUP($A:$A,Février!$A:$H,4,FALSE)),"")</f>
        <v>0</v>
      </c>
      <c r="H20" s="6">
        <f>IFERROR(VLOOKUP($A:$A,Mars!$A:$H,3,FALSE)+(VLOOKUP($A:$A,Mars!$A:$H,4,FALSE)),"")</f>
        <v>0</v>
      </c>
      <c r="I20" s="6">
        <f>IFERROR(VLOOKUP($A:$A,Avril!$A:$H,3,FALSE)+(VLOOKUP($A:$A,Avril!$A:$H,4,FALSE)),"")</f>
        <v>0</v>
      </c>
      <c r="J20" s="6">
        <f>IFERROR(VLOOKUP($A:$A,Mai!$A:$H,3,FALSE)+(VLOOKUP($A:$A,Mai!$A:$H,4,FALSE)),"")</f>
        <v>0</v>
      </c>
      <c r="K20" s="6">
        <f>IFERROR(VLOOKUP($A:$A,Juin!$A:$H,3,FALSE)+(VLOOKUP($A:$A,Juin!$A:$H,4,FALSE)),"")</f>
        <v>0</v>
      </c>
      <c r="L20" s="6">
        <f>IFERROR(VLOOKUP($A:$A,Juillet!$A:$H,3,FALSE)+(VLOOKUP($A:$A,Juillet!$A:$H,4,FALSE)),"")</f>
        <v>0</v>
      </c>
      <c r="M20" s="6">
        <f>IFERROR(VLOOKUP($A:$A,Aout!$A:$H,3,FALSE)+(VLOOKUP($A:$A,Aout!$A:$H,4,FALSE)),"")</f>
        <v>0</v>
      </c>
      <c r="N20" s="6">
        <f>IFERROR(VLOOKUP($A:$A,Septembre!$A:$H,3,FALSE)+(VLOOKUP($A:$A,Septembre!$A:$H,4,FALSE)),"")</f>
        <v>0</v>
      </c>
      <c r="O20" s="6">
        <f>IFERROR(VLOOKUP($A:$A,Octobre!$A:$H,3,FALSE)+(VLOOKUP($A:$A,Octobre!$A:$H,4,FALSE)),"")</f>
        <v>0</v>
      </c>
      <c r="P20" s="6">
        <f>IFERROR(VLOOKUP($A:$A,Novembre!$A:$H,3,FALSE)+(VLOOKUP($A:$A,Novembre!$A:$H,4,FALSE)),"")</f>
        <v>0</v>
      </c>
      <c r="Q20" s="6">
        <f>IFERROR(VLOOKUP($A:$A,Décembre!$A:$H,3,FALSE)+(VLOOKUP($A:$A,Décembre!$A:$H,4,FALSE)),"")</f>
        <v>0</v>
      </c>
      <c r="R20" s="91"/>
      <c r="S20" s="92">
        <f t="shared" si="3"/>
        <v>0</v>
      </c>
      <c r="T20" s="93">
        <f t="shared" si="0"/>
        <v>0</v>
      </c>
      <c r="U20" s="7"/>
      <c r="V20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0" s="93">
        <f t="shared" ref="W20" si="10">IFERROR(U20-V20,"")</f>
        <v>0</v>
      </c>
      <c r="X20" s="64"/>
      <c r="Y20" s="94">
        <f>IFERROR(IF($A:A="","",T20+W20+X20),"")</f>
        <v>0</v>
      </c>
      <c r="Z20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0" s="10"/>
      <c r="AB20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0" s="9">
        <f t="shared" ref="AC20" si="11">IFERROR(AA20-AB20,"")</f>
        <v>0</v>
      </c>
      <c r="AD20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0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1" spans="1:31" x14ac:dyDescent="0.2">
      <c r="A21" s="78" t="s">
        <v>98</v>
      </c>
      <c r="B21" s="2"/>
      <c r="C21" s="3"/>
      <c r="D21" s="4"/>
      <c r="E21" s="5"/>
      <c r="F21" s="6">
        <f>IFERROR(VLOOKUP($A:$A,Janvier!$A:$H,3,FALSE)+(VLOOKUP($A:$A,Janvier!$A:$H,4,FALSE)),"")</f>
        <v>0</v>
      </c>
      <c r="G21" s="6">
        <f>IFERROR(VLOOKUP($A:$A,Février!$A:$H,3,FALSE)+(VLOOKUP($A:$A,Février!$A:$H,4,FALSE)),"")</f>
        <v>0</v>
      </c>
      <c r="H21" s="6">
        <f>IFERROR(VLOOKUP($A:$A,Mars!$A:$H,3,FALSE)+(VLOOKUP($A:$A,Mars!$A:$H,4,FALSE)),"")</f>
        <v>0</v>
      </c>
      <c r="I21" s="6">
        <f>IFERROR(VLOOKUP($A:$A,Avril!$A:$H,3,FALSE)+(VLOOKUP($A:$A,Avril!$A:$H,4,FALSE)),"")</f>
        <v>0</v>
      </c>
      <c r="J21" s="6">
        <f>IFERROR(VLOOKUP($A:$A,Mai!$A:$H,3,FALSE)+(VLOOKUP($A:$A,Mai!$A:$H,4,FALSE)),"")</f>
        <v>0</v>
      </c>
      <c r="K21" s="6">
        <f>IFERROR(VLOOKUP($A:$A,Juin!$A:$H,3,FALSE)+(VLOOKUP($A:$A,Juin!$A:$H,4,FALSE)),"")</f>
        <v>0</v>
      </c>
      <c r="L21" s="6">
        <f>IFERROR(VLOOKUP($A:$A,Juillet!$A:$H,3,FALSE)+(VLOOKUP($A:$A,Juillet!$A:$H,4,FALSE)),"")</f>
        <v>0</v>
      </c>
      <c r="M21" s="6">
        <f>IFERROR(VLOOKUP($A:$A,Aout!$A:$H,3,FALSE)+(VLOOKUP($A:$A,Aout!$A:$H,4,FALSE)),"")</f>
        <v>0</v>
      </c>
      <c r="N21" s="6">
        <f>IFERROR(VLOOKUP($A:$A,Septembre!$A:$H,3,FALSE)+(VLOOKUP($A:$A,Septembre!$A:$H,4,FALSE)),"")</f>
        <v>0</v>
      </c>
      <c r="O21" s="6">
        <f>IFERROR(VLOOKUP($A:$A,Octobre!$A:$H,3,FALSE)+(VLOOKUP($A:$A,Octobre!$A:$H,4,FALSE)),"")</f>
        <v>0</v>
      </c>
      <c r="P21" s="6">
        <f>IFERROR(VLOOKUP($A:$A,Novembre!$A:$H,3,FALSE)+(VLOOKUP($A:$A,Novembre!$A:$H,4,FALSE)),"")</f>
        <v>0</v>
      </c>
      <c r="Q21" s="6">
        <f>IFERROR(VLOOKUP($A:$A,Décembre!$A:$H,3,FALSE)+(VLOOKUP($A:$A,Décembre!$A:$H,4,FALSE)),"")</f>
        <v>0</v>
      </c>
      <c r="R21" s="91"/>
      <c r="S21" s="92">
        <f t="shared" si="3"/>
        <v>0</v>
      </c>
      <c r="T21" s="93">
        <f t="shared" si="0"/>
        <v>0</v>
      </c>
      <c r="U21" s="7"/>
      <c r="V21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1" s="93">
        <f t="shared" si="1"/>
        <v>0</v>
      </c>
      <c r="X21" s="64"/>
      <c r="Y21" s="94">
        <f>IFERROR(IF($A:A="","",T21+W21+X21),"")</f>
        <v>0</v>
      </c>
      <c r="Z21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1" s="10"/>
      <c r="AB21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1" s="9">
        <f t="shared" si="2"/>
        <v>0</v>
      </c>
      <c r="AD21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1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2" spans="1:31" x14ac:dyDescent="0.2">
      <c r="A22" s="78" t="s">
        <v>99</v>
      </c>
      <c r="B22" s="2"/>
      <c r="C22" s="3"/>
      <c r="D22" s="4"/>
      <c r="E22" s="5"/>
      <c r="F22" s="6">
        <f>IFERROR(VLOOKUP($A:$A,Janvier!$A:$H,3,FALSE)+(VLOOKUP($A:$A,Janvier!$A:$H,4,FALSE)),"")</f>
        <v>0</v>
      </c>
      <c r="G22" s="6">
        <f>IFERROR(VLOOKUP($A:$A,Février!$A:$H,3,FALSE)+(VLOOKUP($A:$A,Février!$A:$H,4,FALSE)),"")</f>
        <v>0</v>
      </c>
      <c r="H22" s="6">
        <f>IFERROR(VLOOKUP($A:$A,Mars!$A:$H,3,FALSE)+(VLOOKUP($A:$A,Mars!$A:$H,4,FALSE)),"")</f>
        <v>0</v>
      </c>
      <c r="I22" s="6">
        <f>IFERROR(VLOOKUP($A:$A,Avril!$A:$H,3,FALSE)+(VLOOKUP($A:$A,Avril!$A:$H,4,FALSE)),"")</f>
        <v>0</v>
      </c>
      <c r="J22" s="6">
        <f>IFERROR(VLOOKUP($A:$A,Mai!$A:$H,3,FALSE)+(VLOOKUP($A:$A,Mai!$A:$H,4,FALSE)),"")</f>
        <v>0</v>
      </c>
      <c r="K22" s="6">
        <f>IFERROR(VLOOKUP($A:$A,Juin!$A:$H,3,FALSE)+(VLOOKUP($A:$A,Juin!$A:$H,4,FALSE)),"")</f>
        <v>0</v>
      </c>
      <c r="L22" s="6">
        <f>IFERROR(VLOOKUP($A:$A,Juillet!$A:$H,3,FALSE)+(VLOOKUP($A:$A,Juillet!$A:$H,4,FALSE)),"")</f>
        <v>0</v>
      </c>
      <c r="M22" s="6">
        <f>IFERROR(VLOOKUP($A:$A,Aout!$A:$H,3,FALSE)+(VLOOKUP($A:$A,Aout!$A:$H,4,FALSE)),"")</f>
        <v>0</v>
      </c>
      <c r="N22" s="6">
        <f>IFERROR(VLOOKUP($A:$A,Septembre!$A:$H,3,FALSE)+(VLOOKUP($A:$A,Septembre!$A:$H,4,FALSE)),"")</f>
        <v>0</v>
      </c>
      <c r="O22" s="6">
        <f>IFERROR(VLOOKUP($A:$A,Octobre!$A:$H,3,FALSE)+(VLOOKUP($A:$A,Octobre!$A:$H,4,FALSE)),"")</f>
        <v>0</v>
      </c>
      <c r="P22" s="6">
        <f>IFERROR(VLOOKUP($A:$A,Novembre!$A:$H,3,FALSE)+(VLOOKUP($A:$A,Novembre!$A:$H,4,FALSE)),"")</f>
        <v>0</v>
      </c>
      <c r="Q22" s="6">
        <f>IFERROR(VLOOKUP($A:$A,Décembre!$A:$H,3,FALSE)+(VLOOKUP($A:$A,Décembre!$A:$H,4,FALSE)),"")</f>
        <v>0</v>
      </c>
      <c r="R22" s="91"/>
      <c r="S22" s="92">
        <f t="shared" si="3"/>
        <v>0</v>
      </c>
      <c r="T22" s="93">
        <f t="shared" si="0"/>
        <v>0</v>
      </c>
      <c r="U22" s="7"/>
      <c r="V22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2" s="93">
        <f t="shared" si="1"/>
        <v>0</v>
      </c>
      <c r="X22" s="64"/>
      <c r="Y22" s="94">
        <f>IFERROR(IF($A:A="","",T22+W22+X22),"")</f>
        <v>0</v>
      </c>
      <c r="Z22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2" s="10"/>
      <c r="AB22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2" s="9">
        <f t="shared" si="2"/>
        <v>0</v>
      </c>
      <c r="AD22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2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3" spans="1:31" x14ac:dyDescent="0.2">
      <c r="A23" s="78" t="s">
        <v>100</v>
      </c>
      <c r="B23" s="2"/>
      <c r="C23" s="3"/>
      <c r="D23" s="4"/>
      <c r="E23" s="5"/>
      <c r="F23" s="6">
        <f>IFERROR(VLOOKUP($A:$A,Janvier!$A:$H,3,FALSE)+(VLOOKUP($A:$A,Janvier!$A:$H,4,FALSE)),"")</f>
        <v>0</v>
      </c>
      <c r="G23" s="6">
        <f>IFERROR(VLOOKUP($A:$A,Février!$A:$H,3,FALSE)+(VLOOKUP($A:$A,Février!$A:$H,4,FALSE)),"")</f>
        <v>0</v>
      </c>
      <c r="H23" s="6">
        <f>IFERROR(VLOOKUP($A:$A,Mars!$A:$H,3,FALSE)+(VLOOKUP($A:$A,Mars!$A:$H,4,FALSE)),"")</f>
        <v>0</v>
      </c>
      <c r="I23" s="6">
        <f>IFERROR(VLOOKUP($A:$A,Avril!$A:$H,3,FALSE)+(VLOOKUP($A:$A,Avril!$A:$H,4,FALSE)),"")</f>
        <v>0</v>
      </c>
      <c r="J23" s="6">
        <f>IFERROR(VLOOKUP($A:$A,Mai!$A:$H,3,FALSE)+(VLOOKUP($A:$A,Mai!$A:$H,4,FALSE)),"")</f>
        <v>0</v>
      </c>
      <c r="K23" s="6">
        <f>IFERROR(VLOOKUP($A:$A,Juin!$A:$H,3,FALSE)+(VLOOKUP($A:$A,Juin!$A:$H,4,FALSE)),"")</f>
        <v>0</v>
      </c>
      <c r="L23" s="6">
        <f>IFERROR(VLOOKUP($A:$A,Juillet!$A:$H,3,FALSE)+(VLOOKUP($A:$A,Juillet!$A:$H,4,FALSE)),"")</f>
        <v>0</v>
      </c>
      <c r="M23" s="6">
        <f>IFERROR(VLOOKUP($A:$A,Aout!$A:$H,3,FALSE)+(VLOOKUP($A:$A,Aout!$A:$H,4,FALSE)),"")</f>
        <v>0</v>
      </c>
      <c r="N23" s="6">
        <f>IFERROR(VLOOKUP($A:$A,Septembre!$A:$H,3,FALSE)+(VLOOKUP($A:$A,Septembre!$A:$H,4,FALSE)),"")</f>
        <v>0</v>
      </c>
      <c r="O23" s="6">
        <f>IFERROR(VLOOKUP($A:$A,Octobre!$A:$H,3,FALSE)+(VLOOKUP($A:$A,Octobre!$A:$H,4,FALSE)),"")</f>
        <v>0</v>
      </c>
      <c r="P23" s="6">
        <f>IFERROR(VLOOKUP($A:$A,Novembre!$A:$H,3,FALSE)+(VLOOKUP($A:$A,Novembre!$A:$H,4,FALSE)),"")</f>
        <v>0</v>
      </c>
      <c r="Q23" s="6">
        <f>IFERROR(VLOOKUP($A:$A,Décembre!$A:$H,3,FALSE)+(VLOOKUP($A:$A,Décembre!$A:$H,4,FALSE)),"")</f>
        <v>0</v>
      </c>
      <c r="R23" s="91"/>
      <c r="S23" s="92">
        <f t="shared" si="3"/>
        <v>0</v>
      </c>
      <c r="T23" s="93">
        <f t="shared" si="0"/>
        <v>0</v>
      </c>
      <c r="U23" s="7"/>
      <c r="V23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3" s="93">
        <f t="shared" ref="W23" si="12">IFERROR(U23-V23,"")</f>
        <v>0</v>
      </c>
      <c r="X23" s="64"/>
      <c r="Y23" s="94">
        <f>IFERROR(IF($A:A="","",T23+W23+X23),"")</f>
        <v>0</v>
      </c>
      <c r="Z23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3" s="10"/>
      <c r="AB23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3" s="9">
        <f t="shared" ref="AC23" si="13">IFERROR(AA23-AB23,"")</f>
        <v>0</v>
      </c>
      <c r="AD23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3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4" spans="1:31" x14ac:dyDescent="0.2">
      <c r="A24" s="78" t="s">
        <v>101</v>
      </c>
      <c r="B24" s="2"/>
      <c r="C24" s="3"/>
      <c r="D24" s="4"/>
      <c r="E24" s="5"/>
      <c r="F24" s="6">
        <f>IFERROR(VLOOKUP($A:$A,Janvier!$A:$H,3,FALSE)+(VLOOKUP($A:$A,Janvier!$A:$H,4,FALSE)),"")</f>
        <v>0</v>
      </c>
      <c r="G24" s="6">
        <f>IFERROR(VLOOKUP($A:$A,Février!$A:$H,3,FALSE)+(VLOOKUP($A:$A,Février!$A:$H,4,FALSE)),"")</f>
        <v>0</v>
      </c>
      <c r="H24" s="6">
        <f>IFERROR(VLOOKUP($A:$A,Mars!$A:$H,3,FALSE)+(VLOOKUP($A:$A,Mars!$A:$H,4,FALSE)),"")</f>
        <v>0</v>
      </c>
      <c r="I24" s="6">
        <f>IFERROR(VLOOKUP($A:$A,Avril!$A:$H,3,FALSE)+(VLOOKUP($A:$A,Avril!$A:$H,4,FALSE)),"")</f>
        <v>0</v>
      </c>
      <c r="J24" s="6">
        <f>IFERROR(VLOOKUP($A:$A,Mai!$A:$H,3,FALSE)+(VLOOKUP($A:$A,Mai!$A:$H,4,FALSE)),"")</f>
        <v>0</v>
      </c>
      <c r="K24" s="6">
        <f>IFERROR(VLOOKUP($A:$A,Juin!$A:$H,3,FALSE)+(VLOOKUP($A:$A,Juin!$A:$H,4,FALSE)),"")</f>
        <v>0</v>
      </c>
      <c r="L24" s="6">
        <f>IFERROR(VLOOKUP($A:$A,Juillet!$A:$H,3,FALSE)+(VLOOKUP($A:$A,Juillet!$A:$H,4,FALSE)),"")</f>
        <v>0</v>
      </c>
      <c r="M24" s="6">
        <f>IFERROR(VLOOKUP($A:$A,Aout!$A:$H,3,FALSE)+(VLOOKUP($A:$A,Aout!$A:$H,4,FALSE)),"")</f>
        <v>0</v>
      </c>
      <c r="N24" s="6">
        <f>IFERROR(VLOOKUP($A:$A,Septembre!$A:$H,3,FALSE)+(VLOOKUP($A:$A,Septembre!$A:$H,4,FALSE)),"")</f>
        <v>0</v>
      </c>
      <c r="O24" s="6">
        <f>IFERROR(VLOOKUP($A:$A,Octobre!$A:$H,3,FALSE)+(VLOOKUP($A:$A,Octobre!$A:$H,4,FALSE)),"")</f>
        <v>0</v>
      </c>
      <c r="P24" s="6">
        <f>IFERROR(VLOOKUP($A:$A,Novembre!$A:$H,3,FALSE)+(VLOOKUP($A:$A,Novembre!$A:$H,4,FALSE)),"")</f>
        <v>0</v>
      </c>
      <c r="Q24" s="6">
        <f>IFERROR(VLOOKUP($A:$A,Décembre!$A:$H,3,FALSE)+(VLOOKUP($A:$A,Décembre!$A:$H,4,FALSE)),"")</f>
        <v>0</v>
      </c>
      <c r="R24" s="91"/>
      <c r="S24" s="92">
        <f t="shared" si="3"/>
        <v>0</v>
      </c>
      <c r="T24" s="93">
        <f t="shared" si="0"/>
        <v>0</v>
      </c>
      <c r="U24" s="7"/>
      <c r="V24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4" s="93">
        <f t="shared" si="1"/>
        <v>0</v>
      </c>
      <c r="X24" s="64"/>
      <c r="Y24" s="94">
        <f>IFERROR(IF($A:A="","",T24+W24+X24),"")</f>
        <v>0</v>
      </c>
      <c r="Z24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4" s="10"/>
      <c r="AB24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4" s="9">
        <f t="shared" si="2"/>
        <v>0</v>
      </c>
      <c r="AD24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4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5" spans="1:31" x14ac:dyDescent="0.2">
      <c r="A25" s="78" t="s">
        <v>102</v>
      </c>
      <c r="B25" s="2"/>
      <c r="C25" s="3"/>
      <c r="D25" s="4"/>
      <c r="E25" s="5"/>
      <c r="F25" s="6">
        <f>IFERROR(VLOOKUP($A:$A,Janvier!$A:$H,3,FALSE)+(VLOOKUP($A:$A,Janvier!$A:$H,4,FALSE)),"")</f>
        <v>0</v>
      </c>
      <c r="G25" s="6">
        <f>IFERROR(VLOOKUP($A:$A,Février!$A:$H,3,FALSE)+(VLOOKUP($A:$A,Février!$A:$H,4,FALSE)),"")</f>
        <v>0</v>
      </c>
      <c r="H25" s="6">
        <f>IFERROR(VLOOKUP($A:$A,Mars!$A:$H,3,FALSE)+(VLOOKUP($A:$A,Mars!$A:$H,4,FALSE)),"")</f>
        <v>0</v>
      </c>
      <c r="I25" s="6">
        <f>IFERROR(VLOOKUP($A:$A,Avril!$A:$H,3,FALSE)+(VLOOKUP($A:$A,Avril!$A:$H,4,FALSE)),"")</f>
        <v>0</v>
      </c>
      <c r="J25" s="6">
        <f>IFERROR(VLOOKUP($A:$A,Mai!$A:$H,3,FALSE)+(VLOOKUP($A:$A,Mai!$A:$H,4,FALSE)),"")</f>
        <v>0</v>
      </c>
      <c r="K25" s="6">
        <f>IFERROR(VLOOKUP($A:$A,Juin!$A:$H,3,FALSE)+(VLOOKUP($A:$A,Juin!$A:$H,4,FALSE)),"")</f>
        <v>0</v>
      </c>
      <c r="L25" s="6">
        <f>IFERROR(VLOOKUP($A:$A,Juillet!$A:$H,3,FALSE)+(VLOOKUP($A:$A,Juillet!$A:$H,4,FALSE)),"")</f>
        <v>0</v>
      </c>
      <c r="M25" s="6">
        <f>IFERROR(VLOOKUP($A:$A,Aout!$A:$H,3,FALSE)+(VLOOKUP($A:$A,Aout!$A:$H,4,FALSE)),"")</f>
        <v>0</v>
      </c>
      <c r="N25" s="6">
        <f>IFERROR(VLOOKUP($A:$A,Septembre!$A:$H,3,FALSE)+(VLOOKUP($A:$A,Septembre!$A:$H,4,FALSE)),"")</f>
        <v>0</v>
      </c>
      <c r="O25" s="6">
        <f>IFERROR(VLOOKUP($A:$A,Octobre!$A:$H,3,FALSE)+(VLOOKUP($A:$A,Octobre!$A:$H,4,FALSE)),"")</f>
        <v>0</v>
      </c>
      <c r="P25" s="6">
        <f>IFERROR(VLOOKUP($A:$A,Novembre!$A:$H,3,FALSE)+(VLOOKUP($A:$A,Novembre!$A:$H,4,FALSE)),"")</f>
        <v>0</v>
      </c>
      <c r="Q25" s="6">
        <f>IFERROR(VLOOKUP($A:$A,Décembre!$A:$H,3,FALSE)+(VLOOKUP($A:$A,Décembre!$A:$H,4,FALSE)),"")</f>
        <v>0</v>
      </c>
      <c r="R25" s="91"/>
      <c r="S25" s="92">
        <f t="shared" ref="S25" si="14">SUM(F25:Q25)</f>
        <v>0</v>
      </c>
      <c r="T25" s="93">
        <f t="shared" ref="T25" si="15">IFERROR(R25-S25,"")</f>
        <v>0</v>
      </c>
      <c r="U25" s="7"/>
      <c r="V25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5" s="93">
        <f t="shared" ref="W25" si="16">IFERROR(U25-V25,"")</f>
        <v>0</v>
      </c>
      <c r="X25" s="64"/>
      <c r="Y25" s="94">
        <f>IFERROR(IF($A:A="","",T25+W25+X25),"")</f>
        <v>0</v>
      </c>
      <c r="Z25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5" s="10"/>
      <c r="AB25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5" s="9">
        <f t="shared" ref="AC25" si="17">IFERROR(AA25-AB25,"")</f>
        <v>0</v>
      </c>
      <c r="AD25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5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6" spans="1:31" x14ac:dyDescent="0.2">
      <c r="A26" s="78" t="s">
        <v>103</v>
      </c>
      <c r="B26" s="2"/>
      <c r="C26" s="3"/>
      <c r="D26" s="4"/>
      <c r="E26" s="5"/>
      <c r="F26" s="6">
        <f>IFERROR(VLOOKUP($A:$A,Janvier!$A:$H,3,FALSE)+(VLOOKUP($A:$A,Janvier!$A:$H,4,FALSE)),"")</f>
        <v>0</v>
      </c>
      <c r="G26" s="6">
        <f>IFERROR(VLOOKUP($A:$A,Février!$A:$H,3,FALSE)+(VLOOKUP($A:$A,Février!$A:$H,4,FALSE)),"")</f>
        <v>0</v>
      </c>
      <c r="H26" s="6">
        <f>IFERROR(VLOOKUP($A:$A,Mars!$A:$H,3,FALSE)+(VLOOKUP($A:$A,Mars!$A:$H,4,FALSE)),"")</f>
        <v>0</v>
      </c>
      <c r="I26" s="6">
        <f>IFERROR(VLOOKUP($A:$A,Avril!$A:$H,3,FALSE)+(VLOOKUP($A:$A,Avril!$A:$H,4,FALSE)),"")</f>
        <v>0</v>
      </c>
      <c r="J26" s="6">
        <f>IFERROR(VLOOKUP($A:$A,Mai!$A:$H,3,FALSE)+(VLOOKUP($A:$A,Mai!$A:$H,4,FALSE)),"")</f>
        <v>0</v>
      </c>
      <c r="K26" s="6">
        <f>IFERROR(VLOOKUP($A:$A,Juin!$A:$H,3,FALSE)+(VLOOKUP($A:$A,Juin!$A:$H,4,FALSE)),"")</f>
        <v>0</v>
      </c>
      <c r="L26" s="6">
        <f>IFERROR(VLOOKUP($A:$A,Juillet!$A:$H,3,FALSE)+(VLOOKUP($A:$A,Juillet!$A:$H,4,FALSE)),"")</f>
        <v>0</v>
      </c>
      <c r="M26" s="6">
        <f>IFERROR(VLOOKUP($A:$A,Aout!$A:$H,3,FALSE)+(VLOOKUP($A:$A,Aout!$A:$H,4,FALSE)),"")</f>
        <v>0</v>
      </c>
      <c r="N26" s="6">
        <f>IFERROR(VLOOKUP($A:$A,Septembre!$A:$H,3,FALSE)+(VLOOKUP($A:$A,Septembre!$A:$H,4,FALSE)),"")</f>
        <v>0</v>
      </c>
      <c r="O26" s="6">
        <f>IFERROR(VLOOKUP($A:$A,Octobre!$A:$H,3,FALSE)+(VLOOKUP($A:$A,Octobre!$A:$H,4,FALSE)),"")</f>
        <v>0</v>
      </c>
      <c r="P26" s="6">
        <f>IFERROR(VLOOKUP($A:$A,Novembre!$A:$H,3,FALSE)+(VLOOKUP($A:$A,Novembre!$A:$H,4,FALSE)),"")</f>
        <v>0</v>
      </c>
      <c r="Q26" s="6">
        <f>IFERROR(VLOOKUP($A:$A,Décembre!$A:$H,3,FALSE)+(VLOOKUP($A:$A,Décembre!$A:$H,4,FALSE)),"")</f>
        <v>0</v>
      </c>
      <c r="R26" s="91"/>
      <c r="S26" s="92">
        <f t="shared" ref="S26" si="18">SUM(F26:Q26)</f>
        <v>0</v>
      </c>
      <c r="T26" s="93">
        <f t="shared" ref="T26" si="19">IFERROR(R26-S26,"")</f>
        <v>0</v>
      </c>
      <c r="U26" s="7"/>
      <c r="V26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6" s="93">
        <f t="shared" ref="W26" si="20">IFERROR(U26-V26,"")</f>
        <v>0</v>
      </c>
      <c r="X26" s="64"/>
      <c r="Y26" s="94">
        <f>IFERROR(IF($A:A="","",T26+W26+X26),"")</f>
        <v>0</v>
      </c>
      <c r="Z26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6" s="10"/>
      <c r="AB26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6" s="9">
        <f t="shared" ref="AC26" si="21">IFERROR(AA26-AB26,"")</f>
        <v>0</v>
      </c>
      <c r="AD26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6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7" spans="1:31" x14ac:dyDescent="0.2">
      <c r="A27" s="78" t="s">
        <v>104</v>
      </c>
      <c r="B27" s="2"/>
      <c r="C27" s="3"/>
      <c r="D27" s="4"/>
      <c r="E27" s="5"/>
      <c r="F27" s="6">
        <f>IFERROR(VLOOKUP($A:$A,Janvier!$A:$H,3,FALSE)+(VLOOKUP($A:$A,Janvier!$A:$H,4,FALSE)),"")</f>
        <v>0</v>
      </c>
      <c r="G27" s="6">
        <f>IFERROR(VLOOKUP($A:$A,Février!$A:$H,3,FALSE)+(VLOOKUP($A:$A,Février!$A:$H,4,FALSE)),"")</f>
        <v>0</v>
      </c>
      <c r="H27" s="6">
        <f>IFERROR(VLOOKUP($A:$A,Mars!$A:$H,3,FALSE)+(VLOOKUP($A:$A,Mars!$A:$H,4,FALSE)),"")</f>
        <v>0</v>
      </c>
      <c r="I27" s="6">
        <f>IFERROR(VLOOKUP($A:$A,Avril!$A:$H,3,FALSE)+(VLOOKUP($A:$A,Avril!$A:$H,4,FALSE)),"")</f>
        <v>0</v>
      </c>
      <c r="J27" s="6">
        <f>IFERROR(VLOOKUP($A:$A,Mai!$A:$H,3,FALSE)+(VLOOKUP($A:$A,Mai!$A:$H,4,FALSE)),"")</f>
        <v>0</v>
      </c>
      <c r="K27" s="6">
        <f>IFERROR(VLOOKUP($A:$A,Juin!$A:$H,3,FALSE)+(VLOOKUP($A:$A,Juin!$A:$H,4,FALSE)),"")</f>
        <v>0</v>
      </c>
      <c r="L27" s="6">
        <f>IFERROR(VLOOKUP($A:$A,Juillet!$A:$H,3,FALSE)+(VLOOKUP($A:$A,Juillet!$A:$H,4,FALSE)),"")</f>
        <v>0</v>
      </c>
      <c r="M27" s="6">
        <f>IFERROR(VLOOKUP($A:$A,Aout!$A:$H,3,FALSE)+(VLOOKUP($A:$A,Aout!$A:$H,4,FALSE)),"")</f>
        <v>0</v>
      </c>
      <c r="N27" s="6">
        <f>IFERROR(VLOOKUP($A:$A,Septembre!$A:$H,3,FALSE)+(VLOOKUP($A:$A,Septembre!$A:$H,4,FALSE)),"")</f>
        <v>0</v>
      </c>
      <c r="O27" s="6">
        <f>IFERROR(VLOOKUP($A:$A,Octobre!$A:$H,3,FALSE)+(VLOOKUP($A:$A,Octobre!$A:$H,4,FALSE)),"")</f>
        <v>0</v>
      </c>
      <c r="P27" s="6">
        <f>IFERROR(VLOOKUP($A:$A,Novembre!$A:$H,3,FALSE)+(VLOOKUP($A:$A,Novembre!$A:$H,4,FALSE)),"")</f>
        <v>0</v>
      </c>
      <c r="Q27" s="6">
        <f>IFERROR(VLOOKUP($A:$A,Décembre!$A:$H,3,FALSE)+(VLOOKUP($A:$A,Décembre!$A:$H,4,FALSE)),"")</f>
        <v>0</v>
      </c>
      <c r="R27" s="91"/>
      <c r="S27" s="92">
        <f t="shared" si="3"/>
        <v>0</v>
      </c>
      <c r="T27" s="93">
        <f t="shared" si="0"/>
        <v>0</v>
      </c>
      <c r="U27" s="7"/>
      <c r="V27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7" s="93">
        <f t="shared" si="1"/>
        <v>0</v>
      </c>
      <c r="X27" s="64"/>
      <c r="Y27" s="94">
        <f>IFERROR(IF($A:A="","",T27+W27+X27),"")</f>
        <v>0</v>
      </c>
      <c r="Z27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7" s="10"/>
      <c r="AB27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7" s="9">
        <f t="shared" si="2"/>
        <v>0</v>
      </c>
      <c r="AD27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7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8" spans="1:31" x14ac:dyDescent="0.2">
      <c r="A28" s="78" t="s">
        <v>105</v>
      </c>
      <c r="B28" s="2"/>
      <c r="C28" s="3"/>
      <c r="D28" s="4"/>
      <c r="E28" s="5"/>
      <c r="F28" s="6">
        <f>IFERROR(VLOOKUP($A:$A,Janvier!$A:$H,3,FALSE)+(VLOOKUP($A:$A,Janvier!$A:$H,4,FALSE)),"")</f>
        <v>0</v>
      </c>
      <c r="G28" s="6">
        <f>IFERROR(VLOOKUP($A:$A,Février!$A:$H,3,FALSE)+(VLOOKUP($A:$A,Février!$A:$H,4,FALSE)),"")</f>
        <v>0</v>
      </c>
      <c r="H28" s="6">
        <f>IFERROR(VLOOKUP($A:$A,Mars!$A:$H,3,FALSE)+(VLOOKUP($A:$A,Mars!$A:$H,4,FALSE)),"")</f>
        <v>0</v>
      </c>
      <c r="I28" s="6">
        <f>IFERROR(VLOOKUP($A:$A,Avril!$A:$H,3,FALSE)+(VLOOKUP($A:$A,Avril!$A:$H,4,FALSE)),"")</f>
        <v>0</v>
      </c>
      <c r="J28" s="6">
        <f>IFERROR(VLOOKUP($A:$A,Mai!$A:$H,3,FALSE)+(VLOOKUP($A:$A,Mai!$A:$H,4,FALSE)),"")</f>
        <v>0</v>
      </c>
      <c r="K28" s="6">
        <f>IFERROR(VLOOKUP($A:$A,Juin!$A:$H,3,FALSE)+(VLOOKUP($A:$A,Juin!$A:$H,4,FALSE)),"")</f>
        <v>0</v>
      </c>
      <c r="L28" s="6">
        <f>IFERROR(VLOOKUP($A:$A,Juillet!$A:$H,3,FALSE)+(VLOOKUP($A:$A,Juillet!$A:$H,4,FALSE)),"")</f>
        <v>0</v>
      </c>
      <c r="M28" s="6">
        <f>IFERROR(VLOOKUP($A:$A,Aout!$A:$H,3,FALSE)+(VLOOKUP($A:$A,Aout!$A:$H,4,FALSE)),"")</f>
        <v>0</v>
      </c>
      <c r="N28" s="6">
        <f>IFERROR(VLOOKUP($A:$A,Septembre!$A:$H,3,FALSE)+(VLOOKUP($A:$A,Septembre!$A:$H,4,FALSE)),"")</f>
        <v>0</v>
      </c>
      <c r="O28" s="6">
        <f>IFERROR(VLOOKUP($A:$A,Octobre!$A:$H,3,FALSE)+(VLOOKUP($A:$A,Octobre!$A:$H,4,FALSE)),"")</f>
        <v>0</v>
      </c>
      <c r="P28" s="6">
        <f>IFERROR(VLOOKUP($A:$A,Novembre!$A:$H,3,FALSE)+(VLOOKUP($A:$A,Novembre!$A:$H,4,FALSE)),"")</f>
        <v>0</v>
      </c>
      <c r="Q28" s="6">
        <f>IFERROR(VLOOKUP($A:$A,Décembre!$A:$H,3,FALSE)+(VLOOKUP($A:$A,Décembre!$A:$H,4,FALSE)),"")</f>
        <v>0</v>
      </c>
      <c r="R28" s="91"/>
      <c r="S28" s="92">
        <f t="shared" ref="S28" si="22">SUM(F28:Q28)</f>
        <v>0</v>
      </c>
      <c r="T28" s="93">
        <f t="shared" ref="T28" si="23">IFERROR(R28-S28,"")</f>
        <v>0</v>
      </c>
      <c r="U28" s="7"/>
      <c r="V28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8" s="93">
        <f t="shared" ref="W28" si="24">IFERROR(U28-V28,"")</f>
        <v>0</v>
      </c>
      <c r="X28" s="64"/>
      <c r="Y28" s="94">
        <f>IFERROR(IF($A:A="","",T28+W28+X28),"")</f>
        <v>0</v>
      </c>
      <c r="Z28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8" s="10"/>
      <c r="AB28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8" s="9">
        <f t="shared" ref="AC28" si="25">IFERROR(AA28-AB28,"")</f>
        <v>0</v>
      </c>
      <c r="AD28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8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29" spans="1:31" x14ac:dyDescent="0.2">
      <c r="A29" s="78" t="s">
        <v>106</v>
      </c>
      <c r="B29" s="2"/>
      <c r="C29" s="3"/>
      <c r="D29" s="4"/>
      <c r="E29" s="5"/>
      <c r="F29" s="6">
        <f>IFERROR(VLOOKUP($A:$A,Janvier!$A:$H,3,FALSE)+(VLOOKUP($A:$A,Janvier!$A:$H,4,FALSE)),"")</f>
        <v>0</v>
      </c>
      <c r="G29" s="6">
        <f>IFERROR(VLOOKUP($A:$A,Février!$A:$H,3,FALSE)+(VLOOKUP($A:$A,Février!$A:$H,4,FALSE)),"")</f>
        <v>0</v>
      </c>
      <c r="H29" s="6">
        <f>IFERROR(VLOOKUP($A:$A,Mars!$A:$H,3,FALSE)+(VLOOKUP($A:$A,Mars!$A:$H,4,FALSE)),"")</f>
        <v>0</v>
      </c>
      <c r="I29" s="6">
        <f>IFERROR(VLOOKUP($A:$A,Avril!$A:$H,3,FALSE)+(VLOOKUP($A:$A,Avril!$A:$H,4,FALSE)),"")</f>
        <v>0</v>
      </c>
      <c r="J29" s="6">
        <f>IFERROR(VLOOKUP($A:$A,Mai!$A:$H,3,FALSE)+(VLOOKUP($A:$A,Mai!$A:$H,4,FALSE)),"")</f>
        <v>0</v>
      </c>
      <c r="K29" s="6">
        <f>IFERROR(VLOOKUP($A:$A,Juin!$A:$H,3,FALSE)+(VLOOKUP($A:$A,Juin!$A:$H,4,FALSE)),"")</f>
        <v>0</v>
      </c>
      <c r="L29" s="6">
        <f>IFERROR(VLOOKUP($A:$A,Juillet!$A:$H,3,FALSE)+(VLOOKUP($A:$A,Juillet!$A:$H,4,FALSE)),"")</f>
        <v>0</v>
      </c>
      <c r="M29" s="6">
        <f>IFERROR(VLOOKUP($A:$A,Aout!$A:$H,3,FALSE)+(VLOOKUP($A:$A,Aout!$A:$H,4,FALSE)),"")</f>
        <v>0</v>
      </c>
      <c r="N29" s="6">
        <f>IFERROR(VLOOKUP($A:$A,Septembre!$A:$H,3,FALSE)+(VLOOKUP($A:$A,Septembre!$A:$H,4,FALSE)),"")</f>
        <v>0</v>
      </c>
      <c r="O29" s="6">
        <f>IFERROR(VLOOKUP($A:$A,Octobre!$A:$H,3,FALSE)+(VLOOKUP($A:$A,Octobre!$A:$H,4,FALSE)),"")</f>
        <v>0</v>
      </c>
      <c r="P29" s="6">
        <f>IFERROR(VLOOKUP($A:$A,Novembre!$A:$H,3,FALSE)+(VLOOKUP($A:$A,Novembre!$A:$H,4,FALSE)),"")</f>
        <v>0</v>
      </c>
      <c r="Q29" s="6">
        <f>IFERROR(VLOOKUP($A:$A,Décembre!$A:$H,3,FALSE)+(VLOOKUP($A:$A,Décembre!$A:$H,4,FALSE)),"")</f>
        <v>0</v>
      </c>
      <c r="R29" s="91"/>
      <c r="S29" s="92">
        <f t="shared" ref="S29" si="26">SUM(F29:Q29)</f>
        <v>0</v>
      </c>
      <c r="T29" s="93">
        <f t="shared" ref="T29" si="27">IFERROR(R29-S29,"")</f>
        <v>0</v>
      </c>
      <c r="U29" s="7"/>
      <c r="V29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29" s="93">
        <f t="shared" ref="W29" si="28">IFERROR(U29-V29,"")</f>
        <v>0</v>
      </c>
      <c r="X29" s="64"/>
      <c r="Y29" s="94">
        <f>IFERROR(IF($A:A="","",T29+W29+X29),"")</f>
        <v>0</v>
      </c>
      <c r="Z29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29" s="10"/>
      <c r="AB29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29" s="9">
        <f t="shared" ref="AC29" si="29">IFERROR(AA29-AB29,"")</f>
        <v>0</v>
      </c>
      <c r="AD29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29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30" spans="1:31" x14ac:dyDescent="0.2">
      <c r="A30" s="78" t="s">
        <v>78</v>
      </c>
      <c r="B30" s="2"/>
      <c r="C30" s="3"/>
      <c r="D30" s="4"/>
      <c r="E30" s="5"/>
      <c r="F30" s="6">
        <f>IFERROR(VLOOKUP($A:$A,Janvier!$A:$H,3,FALSE)+(VLOOKUP($A:$A,Janvier!$A:$H,4,FALSE)),"")</f>
        <v>0</v>
      </c>
      <c r="G30" s="6">
        <f>IFERROR(VLOOKUP($A:$A,Février!$A:$H,3,FALSE)+(VLOOKUP($A:$A,Février!$A:$H,4,FALSE)),"")</f>
        <v>0</v>
      </c>
      <c r="H30" s="6">
        <f>IFERROR(VLOOKUP($A:$A,Mars!$A:$H,3,FALSE)+(VLOOKUP($A:$A,Mars!$A:$H,4,FALSE)),"")</f>
        <v>0</v>
      </c>
      <c r="I30" s="6">
        <f>IFERROR(VLOOKUP($A:$A,Avril!$A:$H,3,FALSE)+(VLOOKUP($A:$A,Avril!$A:$H,4,FALSE)),"")</f>
        <v>0</v>
      </c>
      <c r="J30" s="6">
        <f>IFERROR(VLOOKUP($A:$A,Mai!$A:$H,3,FALSE)+(VLOOKUP($A:$A,Mai!$A:$H,4,FALSE)),"")</f>
        <v>0</v>
      </c>
      <c r="K30" s="6">
        <f>IFERROR(VLOOKUP($A:$A,Juin!$A:$H,3,FALSE)+(VLOOKUP($A:$A,Juin!$A:$H,4,FALSE)),"")</f>
        <v>0</v>
      </c>
      <c r="L30" s="6">
        <f>IFERROR(VLOOKUP($A:$A,Juillet!$A:$H,3,FALSE)+(VLOOKUP($A:$A,Juillet!$A:$H,4,FALSE)),"")</f>
        <v>0</v>
      </c>
      <c r="M30" s="6">
        <f>IFERROR(VLOOKUP($A:$A,Aout!$A:$H,3,FALSE)+(VLOOKUP($A:$A,Aout!$A:$H,4,FALSE)),"")</f>
        <v>0</v>
      </c>
      <c r="N30" s="6">
        <f>IFERROR(VLOOKUP($A:$A,Septembre!$A:$H,3,FALSE)+(VLOOKUP($A:$A,Septembre!$A:$H,4,FALSE)),"")</f>
        <v>0</v>
      </c>
      <c r="O30" s="6">
        <f>IFERROR(VLOOKUP($A:$A,Octobre!$A:$H,3,FALSE)+(VLOOKUP($A:$A,Octobre!$A:$H,4,FALSE)),"")</f>
        <v>0</v>
      </c>
      <c r="P30" s="6">
        <f>IFERROR(VLOOKUP($A:$A,Novembre!$A:$H,3,FALSE)+(VLOOKUP($A:$A,Novembre!$A:$H,4,FALSE)),"")</f>
        <v>0</v>
      </c>
      <c r="Q30" s="6">
        <f>IFERROR(VLOOKUP($A:$A,Décembre!$A:$H,3,FALSE)+(VLOOKUP($A:$A,Décembre!$A:$H,4,FALSE)),"")</f>
        <v>0</v>
      </c>
      <c r="R30" s="91"/>
      <c r="S30" s="92">
        <f t="shared" si="3"/>
        <v>0</v>
      </c>
      <c r="T30" s="93">
        <f t="shared" si="0"/>
        <v>0</v>
      </c>
      <c r="U30" s="7"/>
      <c r="V30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30" s="93">
        <f t="shared" si="1"/>
        <v>0</v>
      </c>
      <c r="X30" s="64"/>
      <c r="Y30" s="94">
        <f>IFERROR(IF($A:A="","",T30+W30+X30),"")</f>
        <v>0</v>
      </c>
      <c r="Z30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30" s="10"/>
      <c r="AB30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30" s="9">
        <f t="shared" si="2"/>
        <v>0</v>
      </c>
      <c r="AD30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30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31" spans="1:31" x14ac:dyDescent="0.2">
      <c r="A31" s="78" t="s">
        <v>79</v>
      </c>
      <c r="B31" s="2"/>
      <c r="C31" s="3"/>
      <c r="D31" s="4"/>
      <c r="E31" s="5"/>
      <c r="F31" s="6">
        <f>IFERROR(VLOOKUP($A:$A,Janvier!$A:$H,3,FALSE)+(VLOOKUP($A:$A,Janvier!$A:$H,4,FALSE)),"")</f>
        <v>0</v>
      </c>
      <c r="G31" s="6">
        <f>IFERROR(VLOOKUP($A:$A,Février!$A:$H,3,FALSE)+(VLOOKUP($A:$A,Février!$A:$H,4,FALSE)),"")</f>
        <v>0</v>
      </c>
      <c r="H31" s="6">
        <f>IFERROR(VLOOKUP($A:$A,Mars!$A:$H,3,FALSE)+(VLOOKUP($A:$A,Mars!$A:$H,4,FALSE)),"")</f>
        <v>0</v>
      </c>
      <c r="I31" s="6">
        <f>IFERROR(VLOOKUP($A:$A,Avril!$A:$H,3,FALSE)+(VLOOKUP($A:$A,Avril!$A:$H,4,FALSE)),"")</f>
        <v>0</v>
      </c>
      <c r="J31" s="6">
        <f>IFERROR(VLOOKUP($A:$A,Mai!$A:$H,3,FALSE)+(VLOOKUP($A:$A,Mai!$A:$H,4,FALSE)),"")</f>
        <v>0</v>
      </c>
      <c r="K31" s="6">
        <f>IFERROR(VLOOKUP($A:$A,Juin!$A:$H,3,FALSE)+(VLOOKUP($A:$A,Juin!$A:$H,4,FALSE)),"")</f>
        <v>0</v>
      </c>
      <c r="L31" s="6">
        <f>IFERROR(VLOOKUP($A:$A,Juillet!$A:$H,3,FALSE)+(VLOOKUP($A:$A,Juillet!$A:$H,4,FALSE)),"")</f>
        <v>0</v>
      </c>
      <c r="M31" s="6">
        <f>IFERROR(VLOOKUP($A:$A,Aout!$A:$H,3,FALSE)+(VLOOKUP($A:$A,Aout!$A:$H,4,FALSE)),"")</f>
        <v>0</v>
      </c>
      <c r="N31" s="6">
        <f>IFERROR(VLOOKUP($A:$A,Septembre!$A:$H,3,FALSE)+(VLOOKUP($A:$A,Septembre!$A:$H,4,FALSE)),"")</f>
        <v>0</v>
      </c>
      <c r="O31" s="6">
        <f>IFERROR(VLOOKUP($A:$A,Octobre!$A:$H,3,FALSE)+(VLOOKUP($A:$A,Octobre!$A:$H,4,FALSE)),"")</f>
        <v>0</v>
      </c>
      <c r="P31" s="6">
        <f>IFERROR(VLOOKUP($A:$A,Novembre!$A:$H,3,FALSE)+(VLOOKUP($A:$A,Novembre!$A:$H,4,FALSE)),"")</f>
        <v>0</v>
      </c>
      <c r="Q31" s="6">
        <f>IFERROR(VLOOKUP($A:$A,Décembre!$A:$H,3,FALSE)+(VLOOKUP($A:$A,Décembre!$A:$H,4,FALSE)),"")</f>
        <v>0</v>
      </c>
      <c r="R31" s="91"/>
      <c r="S31" s="92">
        <f t="shared" ref="S31" si="30">SUM(F31:Q31)</f>
        <v>0</v>
      </c>
      <c r="T31" s="93">
        <f t="shared" ref="T31" si="31">IFERROR(R31-S31,"")</f>
        <v>0</v>
      </c>
      <c r="U31" s="7"/>
      <c r="V31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31" s="93">
        <f t="shared" ref="W31" si="32">IFERROR(U31-V31,"")</f>
        <v>0</v>
      </c>
      <c r="X31" s="64"/>
      <c r="Y31" s="94">
        <f>IFERROR(IF($A:A="","",T31+W31+X31),"")</f>
        <v>0</v>
      </c>
      <c r="Z31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31" s="10"/>
      <c r="AB31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31" s="9">
        <f t="shared" ref="AC31" si="33">IFERROR(AA31-AB31,"")</f>
        <v>0</v>
      </c>
      <c r="AD31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31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32" spans="1:31" x14ac:dyDescent="0.2">
      <c r="A32" s="78" t="s">
        <v>80</v>
      </c>
      <c r="B32" s="2"/>
      <c r="C32" s="3"/>
      <c r="D32" s="4"/>
      <c r="E32" s="5"/>
      <c r="F32" s="6">
        <f>IFERROR(VLOOKUP($A:$A,Janvier!$A:$H,3,FALSE)+(VLOOKUP($A:$A,Janvier!$A:$H,4,FALSE)),"")</f>
        <v>0</v>
      </c>
      <c r="G32" s="6">
        <f>IFERROR(VLOOKUP($A:$A,Février!$A:$H,3,FALSE)+(VLOOKUP($A:$A,Février!$A:$H,4,FALSE)),"")</f>
        <v>0</v>
      </c>
      <c r="H32" s="6">
        <f>IFERROR(VLOOKUP($A:$A,Mars!$A:$H,3,FALSE)+(VLOOKUP($A:$A,Mars!$A:$H,4,FALSE)),"")</f>
        <v>0</v>
      </c>
      <c r="I32" s="6">
        <f>IFERROR(VLOOKUP($A:$A,Avril!$A:$H,3,FALSE)+(VLOOKUP($A:$A,Avril!$A:$H,4,FALSE)),"")</f>
        <v>0</v>
      </c>
      <c r="J32" s="6">
        <f>IFERROR(VLOOKUP($A:$A,Mai!$A:$H,3,FALSE)+(VLOOKUP($A:$A,Mai!$A:$H,4,FALSE)),"")</f>
        <v>0</v>
      </c>
      <c r="K32" s="6">
        <f>IFERROR(VLOOKUP($A:$A,Juin!$A:$H,3,FALSE)+(VLOOKUP($A:$A,Juin!$A:$H,4,FALSE)),"")</f>
        <v>0</v>
      </c>
      <c r="L32" s="6">
        <f>IFERROR(VLOOKUP($A:$A,Juillet!$A:$H,3,FALSE)+(VLOOKUP($A:$A,Juillet!$A:$H,4,FALSE)),"")</f>
        <v>0</v>
      </c>
      <c r="M32" s="6">
        <f>IFERROR(VLOOKUP($A:$A,Aout!$A:$H,3,FALSE)+(VLOOKUP($A:$A,Aout!$A:$H,4,FALSE)),"")</f>
        <v>0</v>
      </c>
      <c r="N32" s="6">
        <f>IFERROR(VLOOKUP($A:$A,Septembre!$A:$H,3,FALSE)+(VLOOKUP($A:$A,Septembre!$A:$H,4,FALSE)),"")</f>
        <v>0</v>
      </c>
      <c r="O32" s="6">
        <f>IFERROR(VLOOKUP($A:$A,Octobre!$A:$H,3,FALSE)+(VLOOKUP($A:$A,Octobre!$A:$H,4,FALSE)),"")</f>
        <v>0</v>
      </c>
      <c r="P32" s="6">
        <f>IFERROR(VLOOKUP($A:$A,Novembre!$A:$H,3,FALSE)+(VLOOKUP($A:$A,Novembre!$A:$H,4,FALSE)),"")</f>
        <v>0</v>
      </c>
      <c r="Q32" s="6">
        <f>IFERROR(VLOOKUP($A:$A,Décembre!$A:$H,3,FALSE)+(VLOOKUP($A:$A,Décembre!$A:$H,4,FALSE)),"")</f>
        <v>0</v>
      </c>
      <c r="R32" s="91"/>
      <c r="S32" s="92">
        <f t="shared" ref="S32" si="34">SUM(F32:Q32)</f>
        <v>0</v>
      </c>
      <c r="T32" s="93">
        <f t="shared" ref="T32" si="35">IFERROR(R32-S32,"")</f>
        <v>0</v>
      </c>
      <c r="U32" s="7"/>
      <c r="V32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32" s="93">
        <f t="shared" ref="W32" si="36">IFERROR(U32-V32,"")</f>
        <v>0</v>
      </c>
      <c r="X32" s="64"/>
      <c r="Y32" s="94">
        <f>IFERROR(IF($A:A="","",T32+W32+X32),"")</f>
        <v>0</v>
      </c>
      <c r="Z32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32" s="10"/>
      <c r="AB32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32" s="9">
        <f t="shared" ref="AC32" si="37">IFERROR(AA32-AB32,"")</f>
        <v>0</v>
      </c>
      <c r="AD32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32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33" spans="1:31" x14ac:dyDescent="0.2">
      <c r="A33" s="78" t="s">
        <v>81</v>
      </c>
      <c r="B33" s="2"/>
      <c r="C33" s="3"/>
      <c r="D33" s="4"/>
      <c r="E33" s="5"/>
      <c r="F33" s="6">
        <f>IFERROR(VLOOKUP($A:$A,Janvier!$A:$H,3,FALSE)+(VLOOKUP($A:$A,Janvier!$A:$H,4,FALSE)),"")</f>
        <v>0</v>
      </c>
      <c r="G33" s="6">
        <f>IFERROR(VLOOKUP($A:$A,Février!$A:$H,3,FALSE)+(VLOOKUP($A:$A,Février!$A:$H,4,FALSE)),"")</f>
        <v>0</v>
      </c>
      <c r="H33" s="6">
        <f>IFERROR(VLOOKUP($A:$A,Mars!$A:$H,3,FALSE)+(VLOOKUP($A:$A,Mars!$A:$H,4,FALSE)),"")</f>
        <v>0</v>
      </c>
      <c r="I33" s="6">
        <f>IFERROR(VLOOKUP($A:$A,Avril!$A:$H,3,FALSE)+(VLOOKUP($A:$A,Avril!$A:$H,4,FALSE)),"")</f>
        <v>0</v>
      </c>
      <c r="J33" s="6">
        <f>IFERROR(VLOOKUP($A:$A,Mai!$A:$H,3,FALSE)+(VLOOKUP($A:$A,Mai!$A:$H,4,FALSE)),"")</f>
        <v>0</v>
      </c>
      <c r="K33" s="6">
        <f>IFERROR(VLOOKUP($A:$A,Juin!$A:$H,3,FALSE)+(VLOOKUP($A:$A,Juin!$A:$H,4,FALSE)),"")</f>
        <v>0</v>
      </c>
      <c r="L33" s="6">
        <f>IFERROR(VLOOKUP($A:$A,Juillet!$A:$H,3,FALSE)+(VLOOKUP($A:$A,Juillet!$A:$H,4,FALSE)),"")</f>
        <v>0</v>
      </c>
      <c r="M33" s="6">
        <f>IFERROR(VLOOKUP($A:$A,Aout!$A:$H,3,FALSE)+(VLOOKUP($A:$A,Aout!$A:$H,4,FALSE)),"")</f>
        <v>0</v>
      </c>
      <c r="N33" s="6">
        <f>IFERROR(VLOOKUP($A:$A,Septembre!$A:$H,3,FALSE)+(VLOOKUP($A:$A,Septembre!$A:$H,4,FALSE)),"")</f>
        <v>0</v>
      </c>
      <c r="O33" s="6">
        <f>IFERROR(VLOOKUP($A:$A,Octobre!$A:$H,3,FALSE)+(VLOOKUP($A:$A,Octobre!$A:$H,4,FALSE)),"")</f>
        <v>0</v>
      </c>
      <c r="P33" s="6">
        <f>IFERROR(VLOOKUP($A:$A,Novembre!$A:$H,3,FALSE)+(VLOOKUP($A:$A,Novembre!$A:$H,4,FALSE)),"")</f>
        <v>0</v>
      </c>
      <c r="Q33" s="6">
        <f>IFERROR(VLOOKUP($A:$A,Décembre!$A:$H,3,FALSE)+(VLOOKUP($A:$A,Décembre!$A:$H,4,FALSE)),"")</f>
        <v>0</v>
      </c>
      <c r="R33" s="91"/>
      <c r="S33" s="92">
        <f t="shared" ref="S33" si="38">SUM(F33:Q33)</f>
        <v>0</v>
      </c>
      <c r="T33" s="93">
        <f t="shared" ref="T33" si="39">IFERROR(R33-S33,"")</f>
        <v>0</v>
      </c>
      <c r="U33" s="7"/>
      <c r="V33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33" s="93">
        <f t="shared" ref="W33" si="40">IFERROR(U33-V33,"")</f>
        <v>0</v>
      </c>
      <c r="X33" s="64"/>
      <c r="Y33" s="94">
        <f>IFERROR(IF($A:A="","",T33+W33+X33),"")</f>
        <v>0</v>
      </c>
      <c r="Z33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33" s="10"/>
      <c r="AB33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33" s="9">
        <f t="shared" ref="AC33" si="41">IFERROR(AA33-AB33,"")</f>
        <v>0</v>
      </c>
      <c r="AD33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33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34" spans="1:31" x14ac:dyDescent="0.2">
      <c r="A34" s="78" t="s">
        <v>82</v>
      </c>
      <c r="B34" s="2"/>
      <c r="C34" s="3"/>
      <c r="D34" s="4"/>
      <c r="E34" s="5"/>
      <c r="F34" s="6">
        <f>IFERROR(VLOOKUP($A:$A,Janvier!$A:$H,3,FALSE)+(VLOOKUP($A:$A,Janvier!$A:$H,4,FALSE)),"")</f>
        <v>0</v>
      </c>
      <c r="G34" s="6">
        <f>IFERROR(VLOOKUP($A:$A,Février!$A:$H,3,FALSE)+(VLOOKUP($A:$A,Février!$A:$H,4,FALSE)),"")</f>
        <v>0</v>
      </c>
      <c r="H34" s="6">
        <f>IFERROR(VLOOKUP($A:$A,Mars!$A:$H,3,FALSE)+(VLOOKUP($A:$A,Mars!$A:$H,4,FALSE)),"")</f>
        <v>0</v>
      </c>
      <c r="I34" s="6">
        <f>IFERROR(VLOOKUP($A:$A,Avril!$A:$H,3,FALSE)+(VLOOKUP($A:$A,Avril!$A:$H,4,FALSE)),"")</f>
        <v>0</v>
      </c>
      <c r="J34" s="6">
        <f>IFERROR(VLOOKUP($A:$A,Mai!$A:$H,3,FALSE)+(VLOOKUP($A:$A,Mai!$A:$H,4,FALSE)),"")</f>
        <v>0</v>
      </c>
      <c r="K34" s="6">
        <f>IFERROR(VLOOKUP($A:$A,Juin!$A:$H,3,FALSE)+(VLOOKUP($A:$A,Juin!$A:$H,4,FALSE)),"")</f>
        <v>0</v>
      </c>
      <c r="L34" s="6">
        <f>IFERROR(VLOOKUP($A:$A,Juillet!$A:$H,3,FALSE)+(VLOOKUP($A:$A,Juillet!$A:$H,4,FALSE)),"")</f>
        <v>0</v>
      </c>
      <c r="M34" s="6">
        <f>IFERROR(VLOOKUP($A:$A,Aout!$A:$H,3,FALSE)+(VLOOKUP($A:$A,Aout!$A:$H,4,FALSE)),"")</f>
        <v>0</v>
      </c>
      <c r="N34" s="6">
        <f>IFERROR(VLOOKUP($A:$A,Septembre!$A:$H,3,FALSE)+(VLOOKUP($A:$A,Septembre!$A:$H,4,FALSE)),"")</f>
        <v>0</v>
      </c>
      <c r="O34" s="6">
        <f>IFERROR(VLOOKUP($A:$A,Octobre!$A:$H,3,FALSE)+(VLOOKUP($A:$A,Octobre!$A:$H,4,FALSE)),"")</f>
        <v>0</v>
      </c>
      <c r="P34" s="6">
        <f>IFERROR(VLOOKUP($A:$A,Novembre!$A:$H,3,FALSE)+(VLOOKUP($A:$A,Novembre!$A:$H,4,FALSE)),"")</f>
        <v>0</v>
      </c>
      <c r="Q34" s="6">
        <f>IFERROR(VLOOKUP($A:$A,Décembre!$A:$H,3,FALSE)+(VLOOKUP($A:$A,Décembre!$A:$H,4,FALSE)),"")</f>
        <v>0</v>
      </c>
      <c r="R34" s="91"/>
      <c r="S34" s="92">
        <f t="shared" si="3"/>
        <v>0</v>
      </c>
      <c r="T34" s="93">
        <f t="shared" si="0"/>
        <v>0</v>
      </c>
      <c r="U34" s="7"/>
      <c r="V34" s="8">
        <f>IFERROR(SUM(VLOOKUP($A:$A,Janvier!$A:$I,5,FALSE)+VLOOKUP($A:$A,Février!$A:$I,5,FALSE)+VLOOKUP($A:$A,Mars!$A:$I,5,FALSE)+VLOOKUP($A:$A,Avril!$A:$I,5,FALSE)+VLOOKUP($A:$A,Mai!$A:$I,5,FALSE)+VLOOKUP($A:$A,Juin!$A:$I,5,FALSE)+VLOOKUP($A:$A,Juillet!$A:$I,5,FALSE)+VLOOKUP($A:$A,Aout!$A:$I,5,FALSE)+VLOOKUP($A:$A,Septembre!$A:$I,5,FALSE)+VLOOKUP($A:$A,Octobre!$A:$I,5,FALSE)+VLOOKUP($A:$A,Novembre!$A:$I,5,FALSE)+VLOOKUP($A:$A,Décembre!$A:$I,5,FALSE)),"")</f>
        <v>0</v>
      </c>
      <c r="W34" s="93">
        <f t="shared" si="1"/>
        <v>0</v>
      </c>
      <c r="X34" s="64"/>
      <c r="Y34" s="94">
        <f>IFERROR(IF($A:A="","",T34+W34+X34),"")</f>
        <v>0</v>
      </c>
      <c r="Z34" s="11">
        <f>IFERROR(SUM(VLOOKUP($A:$A,Janvier!$A:$I,6,FALSE)+VLOOKUP($A:$A,Février!$A:$I,6,FALSE)+VLOOKUP($A:$A,Mars!$A:$I,6,FALSE)+VLOOKUP($A:$A,Avril!$A:$I,6,FALSE)+VLOOKUP($A:$A,Mai!$A:$I,6,FALSE)+VLOOKUP($A:$A,Juin!$A:$I,6,FALSE)+VLOOKUP($A:$A,Juillet!$A:$I,6,FALSE)+VLOOKUP($A:$A,Aout!$A:$I,6,FALSE)+VLOOKUP($A:$A,Septembre!$A:$I,6,FALSE)+VLOOKUP($A:$A,Octobre!$A:$I,6,FALSE)+VLOOKUP($A:$A,Novembre!$A:$I,6,FALSE)+VLOOKUP($A:$A,Décembre!$A:$I,6,FALSE)),"")</f>
        <v>0</v>
      </c>
      <c r="AA34" s="10"/>
      <c r="AB34" s="8">
        <f>IFERROR(SUM(VLOOKUP($A:$A,Janvier!$A:$I,7,FALSE)+VLOOKUP($A:$A,Février!$A:$I,7,FALSE)+VLOOKUP($A:$A,Mars!$A:$I,7,FALSE)+VLOOKUP($A:$A,Avril!$A:$I,7,FALSE)+VLOOKUP($A:$A,Mai!$A:$I,7,FALSE)+VLOOKUP($A:$A,Juin!$A:$I,7,FALSE)+VLOOKUP($A:$A,Juillet!$A:$I,7,FALSE)+VLOOKUP($A:$A,Aout!$A:$I,7,FALSE)+VLOOKUP($A:$A,Septembre!$A:$I,7,FALSE)+VLOOKUP($A:$A,Octobre!$A:$I,7,FALSE)+VLOOKUP($A:$A,Novembre!$A:$I,7,FALSE)+VLOOKUP($A:$A,Décembre!$A:$I,7,FALSE)),"")</f>
        <v>0</v>
      </c>
      <c r="AC34" s="9">
        <f t="shared" si="2"/>
        <v>0</v>
      </c>
      <c r="AD34" s="11">
        <f>IFERROR(SUM(VLOOKUP($A:$A,Janvier!$A:$I,8,FALSE)+VLOOKUP($A:$A,Février!$A:$I,8,FALSE)+VLOOKUP($A:$A,Mars!$A:$I,8,FALSE)+VLOOKUP($A:$A,Avril!$A:$I,8,FALSE)+VLOOKUP($A:$A,Mai!$A:$I,8,FALSE)+VLOOKUP($A:$A,Juin!$A:$I,8,FALSE)+VLOOKUP($A:$A,Juillet!$A:$I,8,FALSE)+VLOOKUP($A:$A,Aout!$A:$I,8,FALSE)+VLOOKUP($A:$A,Septembre!$A:$I,8,FALSE)+VLOOKUP($A:$A,Octobre!$A:$I,8,FALSE)+VLOOKUP($A:$A,Novembre!$A:$I,8,FALSE)+VLOOKUP($A:$A,Décembre!$A:$I,8,FALSE)),"")</f>
        <v>0</v>
      </c>
      <c r="AE34" s="95">
        <f>IFERROR(SUM(VLOOKUP($A:$A,Janvier!$A:$I,9,FALSE)+VLOOKUP($A:$A,Février!$A:$I,9,FALSE)+VLOOKUP($A:$A,Mars!$A:$I,9,FALSE)+VLOOKUP($A:$A,Avril!$A:$I,9,FALSE)+VLOOKUP($A:$A,Mai!$A:$I,9,FALSE)+VLOOKUP($A:$A,Juin!$A:$I,9,FALSE)+VLOOKUP($A:$A,Juillet!$A:$I,9,FALSE)+VLOOKUP($A:$A,Aout!$A:$I,9,FALSE)+VLOOKUP($A:$A,Septembre!$A:$I,9,FALSE)+VLOOKUP($A:$A,Octobre!$A:$I,9,FALSE)+VLOOKUP($A:$A,Novembre!$A:$I,9,FALSE)+VLOOKUP($A:$A,Décembre!$A:$I,9,FALSE)),"")</f>
        <v>254</v>
      </c>
    </row>
    <row r="39" spans="1:31" x14ac:dyDescent="0.2">
      <c r="D39" s="47" t="s">
        <v>65</v>
      </c>
    </row>
  </sheetData>
  <sheetProtection insertRows="0" deleteRows="0" autoFilter="0"/>
  <sortState ref="A3">
    <sortCondition descending="1" ref="A1"/>
  </sortState>
  <mergeCells count="17">
    <mergeCell ref="R4:S4"/>
    <mergeCell ref="R5:S6"/>
    <mergeCell ref="A5:A6"/>
    <mergeCell ref="A8:A9"/>
    <mergeCell ref="R8:T8"/>
    <mergeCell ref="AE8:AE9"/>
    <mergeCell ref="B8:B9"/>
    <mergeCell ref="C8:C9"/>
    <mergeCell ref="D8:D9"/>
    <mergeCell ref="E8:E9"/>
    <mergeCell ref="Z8:Z9"/>
    <mergeCell ref="AD8:AD9"/>
    <mergeCell ref="F8:Q8"/>
    <mergeCell ref="AA8:AC8"/>
    <mergeCell ref="U8:W8"/>
    <mergeCell ref="Y8:Y9"/>
    <mergeCell ref="X8:X9"/>
  </mergeCells>
  <conditionalFormatting sqref="U8 AD8 S10:T34 Z10:Z34 AB10:AD34 F10:Q34 V10:W34">
    <cfRule type="cellIs" dxfId="687" priority="89" operator="equal">
      <formula>0</formula>
    </cfRule>
  </conditionalFormatting>
  <conditionalFormatting sqref="S9">
    <cfRule type="cellIs" dxfId="686" priority="88" operator="equal">
      <formula>0</formula>
    </cfRule>
  </conditionalFormatting>
  <conditionalFormatting sqref="T9">
    <cfRule type="cellIs" dxfId="685" priority="87" operator="equal">
      <formula>0</formula>
    </cfRule>
  </conditionalFormatting>
  <conditionalFormatting sqref="Y10:Y34">
    <cfRule type="cellIs" dxfId="684" priority="9" operator="lessThan">
      <formula>0</formula>
    </cfRule>
    <cfRule type="cellIs" dxfId="683" priority="86" operator="equal">
      <formula>0</formula>
    </cfRule>
  </conditionalFormatting>
  <conditionalFormatting sqref="Y8">
    <cfRule type="cellIs" dxfId="682" priority="85" operator="equal">
      <formula>0</formula>
    </cfRule>
  </conditionalFormatting>
  <conditionalFormatting sqref="A8">
    <cfRule type="cellIs" dxfId="681" priority="82" operator="equal">
      <formula>0</formula>
    </cfRule>
  </conditionalFormatting>
  <conditionalFormatting sqref="B8">
    <cfRule type="cellIs" dxfId="680" priority="77" operator="equal">
      <formula>0</formula>
    </cfRule>
  </conditionalFormatting>
  <conditionalFormatting sqref="C8">
    <cfRule type="cellIs" dxfId="679" priority="50" operator="equal">
      <formula>0</formula>
    </cfRule>
  </conditionalFormatting>
  <conditionalFormatting sqref="D8">
    <cfRule type="cellIs" dxfId="678" priority="49" operator="equal">
      <formula>0</formula>
    </cfRule>
  </conditionalFormatting>
  <conditionalFormatting sqref="E8">
    <cfRule type="cellIs" dxfId="677" priority="48" operator="equal">
      <formula>0</formula>
    </cfRule>
  </conditionalFormatting>
  <conditionalFormatting sqref="I9 L9 O9">
    <cfRule type="cellIs" dxfId="676" priority="41" operator="equal">
      <formula>0</formula>
    </cfRule>
  </conditionalFormatting>
  <conditionalFormatting sqref="AA8">
    <cfRule type="cellIs" dxfId="675" priority="31" operator="equal">
      <formula>0</formula>
    </cfRule>
  </conditionalFormatting>
  <conditionalFormatting sqref="Z8">
    <cfRule type="containsText" dxfId="674" priority="33" operator="containsText" text="0">
      <formula>NOT(ISERROR(SEARCH("0",Z8)))</formula>
    </cfRule>
  </conditionalFormatting>
  <conditionalFormatting sqref="Z8">
    <cfRule type="containsText" dxfId="673" priority="34" operator="containsText" text="JS">
      <formula>NOT(ISERROR(SEARCH("JS",Z8)))</formula>
    </cfRule>
    <cfRule type="containsText" dxfId="672" priority="35" operator="containsText" text="CM">
      <formula>NOT(ISERROR(SEARCH("CM",Z8)))</formula>
    </cfRule>
    <cfRule type="containsText" dxfId="671" priority="36" operator="containsText" text="CE">
      <formula>NOT(ISERROR(SEARCH("CE",Z8)))</formula>
    </cfRule>
    <cfRule type="containsText" dxfId="670" priority="37" operator="containsText" text="RTT">
      <formula>NOT(ISERROR(SEARCH("RTT",Z8)))</formula>
    </cfRule>
    <cfRule type="containsText" dxfId="669" priority="38" operator="containsText" text="CP">
      <formula>NOT(ISERROR(SEARCH("CP",Z8)))</formula>
    </cfRule>
  </conditionalFormatting>
  <conditionalFormatting sqref="X8">
    <cfRule type="cellIs" dxfId="668" priority="19" operator="equal">
      <formula>0</formula>
    </cfRule>
  </conditionalFormatting>
  <conditionalFormatting sqref="AC10:AC34 T10:T34 W10:W34">
    <cfRule type="cellIs" dxfId="667" priority="18" operator="lessThan">
      <formula>0</formula>
    </cfRule>
  </conditionalFormatting>
  <conditionalFormatting sqref="A7">
    <cfRule type="cellIs" dxfId="666" priority="7" operator="equal">
      <formula>0</formula>
    </cfRule>
  </conditionalFormatting>
  <conditionalFormatting sqref="R5">
    <cfRule type="cellIs" dxfId="665" priority="1" operator="equal">
      <formula>0</formula>
    </cfRule>
  </conditionalFormatting>
  <dataValidations count="4">
    <dataValidation type="textLength" operator="equal" allowBlank="1" showInputMessage="1" showErrorMessage="1" errorTitle="Format de téléphone non conforme" error="Il ne s'agit pas d'un numéro de téléphone" sqref="F35:Q35 D9:E34">
      <formula1>9</formula1>
    </dataValidation>
    <dataValidation type="custom" allowBlank="1" showInputMessage="1" showErrorMessage="1" errorTitle="Adresse Mail non conforme" error="Il ne s'agit pas d'une adresse mail" sqref="C9:C34">
      <formula1>ISNUMBER(FIND("@",C9))</formula1>
    </dataValidation>
    <dataValidation type="textLength" operator="lessThanOrEqual" allowBlank="1" showInputMessage="1" showErrorMessage="1" sqref="AE10:AE34">
      <formula1>3</formula1>
    </dataValidation>
    <dataValidation operator="lessThanOrEqual" allowBlank="1" showInputMessage="1" showErrorMessage="1" sqref="R10:R34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BR63"/>
  <sheetViews>
    <sheetView showGridLines="0" tabSelected="1" zoomScale="90" zoomScaleNormal="90" workbookViewId="0">
      <pane xSplit="9" ySplit="9" topLeftCell="J10" activePane="bottomRight" state="frozen"/>
      <selection activeCell="Q23" sqref="Q23"/>
      <selection pane="topRight" activeCell="Q23" sqref="Q23"/>
      <selection pane="bottomLeft" activeCell="Q23" sqref="Q23"/>
      <selection pane="bottomRight" activeCell="AO14" sqref="AO14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</f>
        <v>2018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JUIN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DATE(YEAR(Calendrier!$G4),MONTH(Calendrier!$G4),DAY(Calendrier!$G4))</f>
        <v>43252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43281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43252</v>
      </c>
      <c r="K6" s="33">
        <f t="shared" ref="K6:AN6" si="0">IFERROR(IF(J6+1&gt;DateFin,"",J6+1),"")</f>
        <v>43253</v>
      </c>
      <c r="L6" s="33">
        <f t="shared" si="0"/>
        <v>43254</v>
      </c>
      <c r="M6" s="33">
        <f t="shared" si="0"/>
        <v>43255</v>
      </c>
      <c r="N6" s="33">
        <f t="shared" si="0"/>
        <v>43256</v>
      </c>
      <c r="O6" s="33">
        <f t="shared" si="0"/>
        <v>43257</v>
      </c>
      <c r="P6" s="33">
        <f t="shared" si="0"/>
        <v>43258</v>
      </c>
      <c r="Q6" s="33">
        <f t="shared" si="0"/>
        <v>43259</v>
      </c>
      <c r="R6" s="33">
        <f t="shared" si="0"/>
        <v>43260</v>
      </c>
      <c r="S6" s="33">
        <f t="shared" si="0"/>
        <v>43261</v>
      </c>
      <c r="T6" s="33">
        <f t="shared" si="0"/>
        <v>43262</v>
      </c>
      <c r="U6" s="33">
        <f t="shared" si="0"/>
        <v>43263</v>
      </c>
      <c r="V6" s="33">
        <f t="shared" si="0"/>
        <v>43264</v>
      </c>
      <c r="W6" s="33">
        <f t="shared" si="0"/>
        <v>43265</v>
      </c>
      <c r="X6" s="33">
        <f t="shared" si="0"/>
        <v>43266</v>
      </c>
      <c r="Y6" s="33">
        <f t="shared" si="0"/>
        <v>43267</v>
      </c>
      <c r="Z6" s="33">
        <f t="shared" si="0"/>
        <v>43268</v>
      </c>
      <c r="AA6" s="33">
        <f t="shared" si="0"/>
        <v>43269</v>
      </c>
      <c r="AB6" s="33">
        <f t="shared" si="0"/>
        <v>43270</v>
      </c>
      <c r="AC6" s="33">
        <f t="shared" si="0"/>
        <v>43271</v>
      </c>
      <c r="AD6" s="33">
        <f t="shared" si="0"/>
        <v>43272</v>
      </c>
      <c r="AE6" s="33">
        <f t="shared" si="0"/>
        <v>43273</v>
      </c>
      <c r="AF6" s="33">
        <f t="shared" si="0"/>
        <v>43274</v>
      </c>
      <c r="AG6" s="33">
        <f t="shared" si="0"/>
        <v>43275</v>
      </c>
      <c r="AH6" s="33">
        <f t="shared" si="0"/>
        <v>43276</v>
      </c>
      <c r="AI6" s="33">
        <f t="shared" si="0"/>
        <v>43277</v>
      </c>
      <c r="AJ6" s="33">
        <f t="shared" si="0"/>
        <v>43278</v>
      </c>
      <c r="AK6" s="33">
        <f t="shared" si="0"/>
        <v>43279</v>
      </c>
      <c r="AL6" s="33">
        <f t="shared" si="0"/>
        <v>43280</v>
      </c>
      <c r="AM6" s="33">
        <f t="shared" si="0"/>
        <v>43281</v>
      </c>
      <c r="AN6" s="33" t="str">
        <f t="shared" si="0"/>
        <v/>
      </c>
    </row>
    <row r="7" spans="1:70" s="30" customFormat="1" ht="27.75" customHeight="1" x14ac:dyDescent="0.25">
      <c r="J7" s="34" t="str">
        <f>"S "&amp;WEEKNUM(J6)</f>
        <v>S 22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>S 23</v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/>
      </c>
      <c r="T7" s="34" t="str">
        <f t="shared" si="1"/>
        <v>S 24</v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/>
      </c>
      <c r="AA7" s="34" t="str">
        <f t="shared" si="1"/>
        <v>S 25</v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/>
      </c>
      <c r="AH7" s="34" t="str">
        <f t="shared" si="1"/>
        <v>S 26</v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43253</v>
      </c>
      <c r="L8" s="35">
        <f t="shared" si="2"/>
        <v>43254</v>
      </c>
      <c r="M8" s="35">
        <f t="shared" si="2"/>
        <v>43255</v>
      </c>
      <c r="N8" s="35">
        <f t="shared" si="2"/>
        <v>43256</v>
      </c>
      <c r="O8" s="35">
        <f t="shared" si="2"/>
        <v>43257</v>
      </c>
      <c r="P8" s="35">
        <f t="shared" si="2"/>
        <v>43258</v>
      </c>
      <c r="Q8" s="35">
        <f t="shared" si="2"/>
        <v>43259</v>
      </c>
      <c r="R8" s="35">
        <f t="shared" si="2"/>
        <v>43260</v>
      </c>
      <c r="S8" s="35">
        <f t="shared" si="2"/>
        <v>43261</v>
      </c>
      <c r="T8" s="35">
        <f t="shared" si="2"/>
        <v>43262</v>
      </c>
      <c r="U8" s="35">
        <f t="shared" si="2"/>
        <v>43263</v>
      </c>
      <c r="V8" s="35">
        <f t="shared" si="2"/>
        <v>43264</v>
      </c>
      <c r="W8" s="35">
        <f t="shared" si="2"/>
        <v>43265</v>
      </c>
      <c r="X8" s="35">
        <f t="shared" si="2"/>
        <v>43266</v>
      </c>
      <c r="Y8" s="35">
        <f t="shared" si="2"/>
        <v>43267</v>
      </c>
      <c r="Z8" s="35">
        <f t="shared" si="2"/>
        <v>43268</v>
      </c>
      <c r="AA8" s="35">
        <f t="shared" si="2"/>
        <v>43269</v>
      </c>
      <c r="AB8" s="35">
        <f t="shared" si="2"/>
        <v>43270</v>
      </c>
      <c r="AC8" s="35">
        <f t="shared" si="2"/>
        <v>43271</v>
      </c>
      <c r="AD8" s="35">
        <f t="shared" si="2"/>
        <v>43272</v>
      </c>
      <c r="AE8" s="35">
        <f t="shared" si="2"/>
        <v>43273</v>
      </c>
      <c r="AF8" s="35">
        <f t="shared" si="2"/>
        <v>43274</v>
      </c>
      <c r="AG8" s="35">
        <f t="shared" si="2"/>
        <v>43275</v>
      </c>
      <c r="AH8" s="35">
        <f t="shared" si="2"/>
        <v>43276</v>
      </c>
      <c r="AI8" s="35">
        <f t="shared" si="2"/>
        <v>43277</v>
      </c>
      <c r="AJ8" s="35">
        <f t="shared" si="2"/>
        <v>43278</v>
      </c>
      <c r="AK8" s="35">
        <f t="shared" si="2"/>
        <v>43279</v>
      </c>
      <c r="AL8" s="35">
        <f t="shared" si="2"/>
        <v>43280</v>
      </c>
      <c r="AM8" s="35">
        <f>IFERROR(IF(AL6+1&gt;DateFin,"",AL6+1),"")</f>
        <v>43281</v>
      </c>
      <c r="AN8" s="35" t="str">
        <f>IFERROR(IF(AM6+1&gt;DateFin,"",AM6+1),"")</f>
        <v/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86" t="str">
        <f>CHOOSE(WEEKDAY(J6),"D","L","M","M","J","V","S")</f>
        <v>V</v>
      </c>
      <c r="K9" s="86" t="str">
        <f>IFERROR(CHOOSE(WEEKDAY(K6),"D","L","M","M","J","V","S"),"")</f>
        <v>S</v>
      </c>
      <c r="L9" s="86" t="str">
        <f t="shared" ref="L9:AN9" si="3">IFERROR(CHOOSE(WEEKDAY(L6),"D","L","M","M","J","V","S"),"")</f>
        <v>D</v>
      </c>
      <c r="M9" s="86" t="str">
        <f t="shared" si="3"/>
        <v>L</v>
      </c>
      <c r="N9" s="86" t="str">
        <f t="shared" si="3"/>
        <v>M</v>
      </c>
      <c r="O9" s="86" t="str">
        <f t="shared" si="3"/>
        <v>M</v>
      </c>
      <c r="P9" s="86" t="str">
        <f t="shared" si="3"/>
        <v>J</v>
      </c>
      <c r="Q9" s="86" t="str">
        <f t="shared" si="3"/>
        <v>V</v>
      </c>
      <c r="R9" s="86" t="str">
        <f t="shared" si="3"/>
        <v>S</v>
      </c>
      <c r="S9" s="86" t="str">
        <f t="shared" si="3"/>
        <v>D</v>
      </c>
      <c r="T9" s="86" t="str">
        <f t="shared" si="3"/>
        <v>L</v>
      </c>
      <c r="U9" s="86" t="str">
        <f t="shared" si="3"/>
        <v>M</v>
      </c>
      <c r="V9" s="86" t="str">
        <f t="shared" si="3"/>
        <v>M</v>
      </c>
      <c r="W9" s="86" t="str">
        <f t="shared" si="3"/>
        <v>J</v>
      </c>
      <c r="X9" s="86" t="str">
        <f t="shared" si="3"/>
        <v>V</v>
      </c>
      <c r="Y9" s="86" t="str">
        <f t="shared" si="3"/>
        <v>S</v>
      </c>
      <c r="Z9" s="86" t="str">
        <f t="shared" si="3"/>
        <v>D</v>
      </c>
      <c r="AA9" s="86" t="str">
        <f t="shared" si="3"/>
        <v>L</v>
      </c>
      <c r="AB9" s="86" t="str">
        <f t="shared" si="3"/>
        <v>M</v>
      </c>
      <c r="AC9" s="86" t="str">
        <f t="shared" si="3"/>
        <v>M</v>
      </c>
      <c r="AD9" s="86" t="str">
        <f t="shared" si="3"/>
        <v>J</v>
      </c>
      <c r="AE9" s="86" t="str">
        <f t="shared" si="3"/>
        <v>V</v>
      </c>
      <c r="AF9" s="86" t="str">
        <f t="shared" si="3"/>
        <v>S</v>
      </c>
      <c r="AG9" s="86" t="str">
        <f t="shared" si="3"/>
        <v>D</v>
      </c>
      <c r="AH9" s="86" t="str">
        <f t="shared" si="3"/>
        <v>L</v>
      </c>
      <c r="AI9" s="86" t="str">
        <f t="shared" si="3"/>
        <v>M</v>
      </c>
      <c r="AJ9" s="86" t="str">
        <f t="shared" si="3"/>
        <v>M</v>
      </c>
      <c r="AK9" s="86" t="str">
        <f t="shared" si="3"/>
        <v>J</v>
      </c>
      <c r="AL9" s="86" t="str">
        <f t="shared" si="3"/>
        <v>V</v>
      </c>
      <c r="AM9" s="86" t="str">
        <f t="shared" si="3"/>
        <v>S</v>
      </c>
      <c r="AN9" s="86" t="str">
        <f t="shared" si="3"/>
        <v/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21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21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21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21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21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21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21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21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21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21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21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21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21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21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21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21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21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21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21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21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21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21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21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21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21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664" priority="111" operator="notEqual">
      <formula>0</formula>
    </cfRule>
  </conditionalFormatting>
  <conditionalFormatting sqref="J7">
    <cfRule type="expression" dxfId="663" priority="108">
      <formula>J7&lt;&gt;""</formula>
    </cfRule>
  </conditionalFormatting>
  <conditionalFormatting sqref="J7">
    <cfRule type="expression" dxfId="662" priority="107">
      <formula>J$9=1</formula>
    </cfRule>
  </conditionalFormatting>
  <conditionalFormatting sqref="J7">
    <cfRule type="containsText" dxfId="661" priority="106" operator="containsText" text="S">
      <formula>NOT(ISERROR(SEARCH("S",J7)))</formula>
    </cfRule>
  </conditionalFormatting>
  <conditionalFormatting sqref="J7">
    <cfRule type="expression" dxfId="660" priority="109">
      <formula>#REF!=$C$4</formula>
    </cfRule>
  </conditionalFormatting>
  <conditionalFormatting sqref="J7">
    <cfRule type="expression" dxfId="659" priority="110">
      <formula>J$5=$C$4</formula>
    </cfRule>
  </conditionalFormatting>
  <conditionalFormatting sqref="J7">
    <cfRule type="expression" dxfId="658" priority="105">
      <formula>J7&lt;&gt;""</formula>
    </cfRule>
  </conditionalFormatting>
  <conditionalFormatting sqref="J7">
    <cfRule type="expression" dxfId="657" priority="104">
      <formula>J$9=1</formula>
    </cfRule>
  </conditionalFormatting>
  <conditionalFormatting sqref="J7">
    <cfRule type="containsText" dxfId="656" priority="103" operator="containsText" text="S">
      <formula>NOT(ISERROR(SEARCH("S",J7)))</formula>
    </cfRule>
  </conditionalFormatting>
  <conditionalFormatting sqref="K7:AN7">
    <cfRule type="expression" dxfId="655" priority="100">
      <formula>K7&lt;&gt;""</formula>
    </cfRule>
  </conditionalFormatting>
  <conditionalFormatting sqref="K7:AN7">
    <cfRule type="expression" dxfId="654" priority="99">
      <formula>K$9=1</formula>
    </cfRule>
  </conditionalFormatting>
  <conditionalFormatting sqref="K7:AN7">
    <cfRule type="containsText" dxfId="653" priority="98" operator="containsText" text="S">
      <formula>NOT(ISERROR(SEARCH("S",K7)))</formula>
    </cfRule>
  </conditionalFormatting>
  <conditionalFormatting sqref="K7:AN7">
    <cfRule type="expression" dxfId="652" priority="101">
      <formula>#REF!=$C$4</formula>
    </cfRule>
  </conditionalFormatting>
  <conditionalFormatting sqref="K7:AN7">
    <cfRule type="expression" dxfId="651" priority="102">
      <formula>K$5=$C$4</formula>
    </cfRule>
  </conditionalFormatting>
  <conditionalFormatting sqref="K7:AN7">
    <cfRule type="expression" dxfId="650" priority="97">
      <formula>K7&lt;&gt;""</formula>
    </cfRule>
  </conditionalFormatting>
  <conditionalFormatting sqref="K7:AN7">
    <cfRule type="expression" dxfId="649" priority="96">
      <formula>K$9=1</formula>
    </cfRule>
  </conditionalFormatting>
  <conditionalFormatting sqref="K7:AN7">
    <cfRule type="containsText" dxfId="648" priority="95" operator="containsText" text="S">
      <formula>NOT(ISERROR(SEARCH("S",K7)))</formula>
    </cfRule>
  </conditionalFormatting>
  <conditionalFormatting sqref="A10:H34">
    <cfRule type="cellIs" dxfId="647" priority="94" operator="equal">
      <formula>0</formula>
    </cfRule>
  </conditionalFormatting>
  <conditionalFormatting sqref="G2:I3">
    <cfRule type="cellIs" dxfId="646" priority="93" operator="equal">
      <formula>0</formula>
    </cfRule>
  </conditionalFormatting>
  <conditionalFormatting sqref="J35:AN35">
    <cfRule type="cellIs" dxfId="645" priority="92" operator="equal">
      <formula>0</formula>
    </cfRule>
  </conditionalFormatting>
  <conditionalFormatting sqref="C9:H9">
    <cfRule type="containsText" dxfId="644" priority="67" operator="containsText" text="1/2 CP">
      <formula>NOT(ISERROR(SEARCH("1/2 CP",C9)))</formula>
    </cfRule>
    <cfRule type="containsText" dxfId="643" priority="68" operator="containsText" text="0">
      <formula>NOT(ISERROR(SEARCH("0",C9)))</formula>
    </cfRule>
    <cfRule type="containsText" dxfId="642" priority="69" operator="containsText" text="Récup">
      <formula>NOT(ISERROR(SEARCH("Récup",C9)))</formula>
    </cfRule>
    <cfRule type="containsText" dxfId="641" priority="70" operator="containsText" text="CM">
      <formula>NOT(ISERROR(SEARCH("CM",C9)))</formula>
    </cfRule>
    <cfRule type="containsText" dxfId="640" priority="72" operator="containsText" text="RTT">
      <formula>NOT(ISERROR(SEARCH("RTT",C9)))</formula>
    </cfRule>
    <cfRule type="containsText" dxfId="639" priority="73" operator="containsText" text="CP">
      <formula>NOT(ISERROR(SEARCH("CP",C9)))</formula>
    </cfRule>
  </conditionalFormatting>
  <conditionalFormatting sqref="C9:H9">
    <cfRule type="containsText" dxfId="638" priority="71" operator="containsText" text="Divers">
      <formula>NOT(ISERROR(SEARCH("Divers",C9)))</formula>
    </cfRule>
  </conditionalFormatting>
  <conditionalFormatting sqref="G10:H34 C10:E34">
    <cfRule type="containsText" dxfId="637" priority="45" operator="containsText" text="JS">
      <formula>NOT(ISERROR(SEARCH("JS",C10)))</formula>
    </cfRule>
    <cfRule type="containsText" dxfId="636" priority="48" operator="containsText" text="RTT">
      <formula>NOT(ISERROR(SEARCH("RTT",C10)))</formula>
    </cfRule>
    <cfRule type="containsText" dxfId="635" priority="49" operator="containsText" text="CP">
      <formula>NOT(ISERROR(SEARCH("CP",C10)))</formula>
    </cfRule>
  </conditionalFormatting>
  <conditionalFormatting sqref="G10:H34 C10:E34">
    <cfRule type="containsText" dxfId="634" priority="46" operator="containsText" text="CM">
      <formula>NOT(ISERROR(SEARCH("CM",C10)))</formula>
    </cfRule>
    <cfRule type="containsText" dxfId="633" priority="47" operator="containsText" text="CE">
      <formula>NOT(ISERROR(SEARCH("CE",C10)))</formula>
    </cfRule>
  </conditionalFormatting>
  <conditionalFormatting sqref="C10:H34">
    <cfRule type="cellIs" dxfId="632" priority="43" operator="equal">
      <formula>"1/2 CP"</formula>
    </cfRule>
  </conditionalFormatting>
  <conditionalFormatting sqref="F12">
    <cfRule type="containsText" dxfId="631" priority="42" operator="containsText" text="0">
      <formula>NOT(ISERROR(SEARCH("0",F12)))</formula>
    </cfRule>
  </conditionalFormatting>
  <conditionalFormatting sqref="F12">
    <cfRule type="containsText" dxfId="630" priority="37" operator="containsText" text="JS">
      <formula>NOT(ISERROR(SEARCH("JS",F12)))</formula>
    </cfRule>
    <cfRule type="containsText" dxfId="629" priority="40" operator="containsText" text="RTT">
      <formula>NOT(ISERROR(SEARCH("RTT",F12)))</formula>
    </cfRule>
    <cfRule type="containsText" dxfId="628" priority="41" operator="containsText" text="CP">
      <formula>NOT(ISERROR(SEARCH("CP",F12)))</formula>
    </cfRule>
  </conditionalFormatting>
  <conditionalFormatting sqref="F12">
    <cfRule type="containsText" dxfId="627" priority="38" operator="containsText" text="CM">
      <formula>NOT(ISERROR(SEARCH("CM",F12)))</formula>
    </cfRule>
    <cfRule type="containsText" dxfId="626" priority="39" operator="containsText" text="CE">
      <formula>NOT(ISERROR(SEARCH("CE",F12)))</formula>
    </cfRule>
  </conditionalFormatting>
  <conditionalFormatting sqref="J9:AN34">
    <cfRule type="containsText" dxfId="625" priority="6" operator="containsText" text="1/2 CP">
      <formula>NOT(ISERROR(SEARCH("1/2 CP",J9)))</formula>
    </cfRule>
    <cfRule type="containsText" dxfId="624" priority="7" operator="containsText" text="0">
      <formula>NOT(ISERROR(SEARCH("0",J9)))</formula>
    </cfRule>
    <cfRule type="cellIs" dxfId="623" priority="8" operator="equal">
      <formula>"Récup"</formula>
    </cfRule>
    <cfRule type="cellIs" dxfId="622" priority="9" operator="equal">
      <formula>"CP"</formula>
    </cfRule>
    <cfRule type="cellIs" dxfId="621" priority="10" operator="equal">
      <formula>"CM"</formula>
    </cfRule>
    <cfRule type="cellIs" dxfId="620" priority="11" operator="equal">
      <formula>"RTT"</formula>
    </cfRule>
    <cfRule type="cellIs" dxfId="619" priority="12" operator="equal">
      <formula>"Divers"</formula>
    </cfRule>
  </conditionalFormatting>
  <conditionalFormatting sqref="J8:AN34">
    <cfRule type="expression" dxfId="618" priority="5">
      <formula>OR(J$6=JoursFerie1)</formula>
    </cfRule>
    <cfRule type="expression" dxfId="617" priority="13">
      <formula>J$9="D"</formula>
    </cfRule>
    <cfRule type="expression" dxfId="616" priority="14">
      <formula>J$9="S"</formula>
    </cfRule>
  </conditionalFormatting>
  <conditionalFormatting sqref="I10:I34">
    <cfRule type="cellIs" dxfId="615" priority="1" operator="lessThan">
      <formula>0</formula>
    </cfRule>
    <cfRule type="cellIs" dxfId="614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BR63"/>
  <sheetViews>
    <sheetView showGridLines="0" zoomScale="90" zoomScaleNormal="90" workbookViewId="0">
      <pane xSplit="9" ySplit="9" topLeftCell="J10" activePane="bottomRight" state="frozen"/>
      <selection activeCell="Q23" sqref="Q23"/>
      <selection pane="topRight" activeCell="Q23" sqref="Q23"/>
      <selection pane="bottomLeft" activeCell="Q23" sqref="Q23"/>
      <selection pane="bottomRight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</f>
        <v>2018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JUILLET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DATE(YEAR(Calendrier!$H4),MONTH(Calendrier!$H4),DAY(Calendrier!$H4))</f>
        <v>43282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43312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43282</v>
      </c>
      <c r="K6" s="33">
        <f t="shared" ref="K6:AN6" si="0">IFERROR(IF(J6+1&gt;DateFin,"",J6+1),"")</f>
        <v>43283</v>
      </c>
      <c r="L6" s="33">
        <f t="shared" si="0"/>
        <v>43284</v>
      </c>
      <c r="M6" s="33">
        <f t="shared" si="0"/>
        <v>43285</v>
      </c>
      <c r="N6" s="33">
        <f t="shared" si="0"/>
        <v>43286</v>
      </c>
      <c r="O6" s="33">
        <f t="shared" si="0"/>
        <v>43287</v>
      </c>
      <c r="P6" s="33">
        <f t="shared" si="0"/>
        <v>43288</v>
      </c>
      <c r="Q6" s="33">
        <f t="shared" si="0"/>
        <v>43289</v>
      </c>
      <c r="R6" s="33">
        <f t="shared" si="0"/>
        <v>43290</v>
      </c>
      <c r="S6" s="33">
        <f t="shared" si="0"/>
        <v>43291</v>
      </c>
      <c r="T6" s="33">
        <f t="shared" si="0"/>
        <v>43292</v>
      </c>
      <c r="U6" s="33">
        <f t="shared" si="0"/>
        <v>43293</v>
      </c>
      <c r="V6" s="33">
        <f t="shared" si="0"/>
        <v>43294</v>
      </c>
      <c r="W6" s="33">
        <f t="shared" si="0"/>
        <v>43295</v>
      </c>
      <c r="X6" s="33">
        <f t="shared" si="0"/>
        <v>43296</v>
      </c>
      <c r="Y6" s="33">
        <f t="shared" si="0"/>
        <v>43297</v>
      </c>
      <c r="Z6" s="33">
        <f t="shared" si="0"/>
        <v>43298</v>
      </c>
      <c r="AA6" s="33">
        <f t="shared" si="0"/>
        <v>43299</v>
      </c>
      <c r="AB6" s="33">
        <f t="shared" si="0"/>
        <v>43300</v>
      </c>
      <c r="AC6" s="33">
        <f t="shared" si="0"/>
        <v>43301</v>
      </c>
      <c r="AD6" s="33">
        <f t="shared" si="0"/>
        <v>43302</v>
      </c>
      <c r="AE6" s="33">
        <f t="shared" si="0"/>
        <v>43303</v>
      </c>
      <c r="AF6" s="33">
        <f t="shared" si="0"/>
        <v>43304</v>
      </c>
      <c r="AG6" s="33">
        <f t="shared" si="0"/>
        <v>43305</v>
      </c>
      <c r="AH6" s="33">
        <f t="shared" si="0"/>
        <v>43306</v>
      </c>
      <c r="AI6" s="33">
        <f t="shared" si="0"/>
        <v>43307</v>
      </c>
      <c r="AJ6" s="33">
        <f t="shared" si="0"/>
        <v>43308</v>
      </c>
      <c r="AK6" s="33">
        <f t="shared" si="0"/>
        <v>43309</v>
      </c>
      <c r="AL6" s="33">
        <f t="shared" si="0"/>
        <v>43310</v>
      </c>
      <c r="AM6" s="33">
        <f t="shared" si="0"/>
        <v>43311</v>
      </c>
      <c r="AN6" s="33">
        <f t="shared" si="0"/>
        <v>43312</v>
      </c>
    </row>
    <row r="7" spans="1:70" s="30" customFormat="1" ht="27.75" customHeight="1" x14ac:dyDescent="0.25">
      <c r="J7" s="34" t="str">
        <f>"S "&amp;WEEKNUM(J6)</f>
        <v>S 27</v>
      </c>
      <c r="K7" s="34" t="str">
        <f>IFERROR(IF(K9="L","S "&amp;WEEKNUM(K6,2),""),"")</f>
        <v>S 27</v>
      </c>
      <c r="L7" s="34" t="str">
        <f t="shared" ref="L7:AN7" si="1">IFERROR(IF(L9="L","S "&amp;WEEKNUM(L6,2),""),"")</f>
        <v/>
      </c>
      <c r="M7" s="34" t="str">
        <f t="shared" si="1"/>
        <v/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/>
      </c>
      <c r="R7" s="34" t="str">
        <f t="shared" si="1"/>
        <v>S 28</v>
      </c>
      <c r="S7" s="34" t="str">
        <f t="shared" si="1"/>
        <v/>
      </c>
      <c r="T7" s="34" t="str">
        <f t="shared" si="1"/>
        <v/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/>
      </c>
      <c r="Y7" s="34" t="str">
        <f t="shared" si="1"/>
        <v>S 29</v>
      </c>
      <c r="Z7" s="34" t="str">
        <f t="shared" si="1"/>
        <v/>
      </c>
      <c r="AA7" s="34" t="str">
        <f t="shared" si="1"/>
        <v/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/>
      </c>
      <c r="AF7" s="34" t="str">
        <f t="shared" si="1"/>
        <v>S 30</v>
      </c>
      <c r="AG7" s="34" t="str">
        <f t="shared" si="1"/>
        <v/>
      </c>
      <c r="AH7" s="34" t="str">
        <f t="shared" si="1"/>
        <v/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/>
      </c>
      <c r="AM7" s="34" t="str">
        <f t="shared" si="1"/>
        <v>S 31</v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43283</v>
      </c>
      <c r="L8" s="35">
        <f t="shared" si="2"/>
        <v>43284</v>
      </c>
      <c r="M8" s="35">
        <f t="shared" si="2"/>
        <v>43285</v>
      </c>
      <c r="N8" s="35">
        <f t="shared" si="2"/>
        <v>43286</v>
      </c>
      <c r="O8" s="35">
        <f t="shared" si="2"/>
        <v>43287</v>
      </c>
      <c r="P8" s="35">
        <f t="shared" si="2"/>
        <v>43288</v>
      </c>
      <c r="Q8" s="35">
        <f t="shared" si="2"/>
        <v>43289</v>
      </c>
      <c r="R8" s="35">
        <f t="shared" si="2"/>
        <v>43290</v>
      </c>
      <c r="S8" s="35">
        <f t="shared" si="2"/>
        <v>43291</v>
      </c>
      <c r="T8" s="35">
        <f t="shared" si="2"/>
        <v>43292</v>
      </c>
      <c r="U8" s="35">
        <f t="shared" si="2"/>
        <v>43293</v>
      </c>
      <c r="V8" s="35">
        <f t="shared" si="2"/>
        <v>43294</v>
      </c>
      <c r="W8" s="35">
        <f t="shared" si="2"/>
        <v>43295</v>
      </c>
      <c r="X8" s="35">
        <f t="shared" si="2"/>
        <v>43296</v>
      </c>
      <c r="Y8" s="35">
        <f t="shared" si="2"/>
        <v>43297</v>
      </c>
      <c r="Z8" s="35">
        <f t="shared" si="2"/>
        <v>43298</v>
      </c>
      <c r="AA8" s="35">
        <f t="shared" si="2"/>
        <v>43299</v>
      </c>
      <c r="AB8" s="35">
        <f t="shared" si="2"/>
        <v>43300</v>
      </c>
      <c r="AC8" s="35">
        <f t="shared" si="2"/>
        <v>43301</v>
      </c>
      <c r="AD8" s="35">
        <f t="shared" si="2"/>
        <v>43302</v>
      </c>
      <c r="AE8" s="35">
        <f t="shared" si="2"/>
        <v>43303</v>
      </c>
      <c r="AF8" s="35">
        <f t="shared" si="2"/>
        <v>43304</v>
      </c>
      <c r="AG8" s="35">
        <f t="shared" si="2"/>
        <v>43305</v>
      </c>
      <c r="AH8" s="35">
        <f t="shared" si="2"/>
        <v>43306</v>
      </c>
      <c r="AI8" s="35">
        <f t="shared" si="2"/>
        <v>43307</v>
      </c>
      <c r="AJ8" s="35">
        <f t="shared" si="2"/>
        <v>43308</v>
      </c>
      <c r="AK8" s="35">
        <f t="shared" si="2"/>
        <v>43309</v>
      </c>
      <c r="AL8" s="35">
        <f t="shared" si="2"/>
        <v>43310</v>
      </c>
      <c r="AM8" s="35">
        <f>IFERROR(IF(AL6+1&gt;DateFin,"",AL6+1),"")</f>
        <v>43311</v>
      </c>
      <c r="AN8" s="35">
        <f>IFERROR(IF(AM6+1&gt;DateFin,"",AM6+1),"")</f>
        <v>43312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86" t="str">
        <f>CHOOSE(WEEKDAY(J6),"D","L","M","M","J","V","S")</f>
        <v>D</v>
      </c>
      <c r="K9" s="86" t="str">
        <f>IFERROR(CHOOSE(WEEKDAY(K6),"D","L","M","M","J","V","S"),"")</f>
        <v>L</v>
      </c>
      <c r="L9" s="86" t="str">
        <f t="shared" ref="L9:AN9" si="3">IFERROR(CHOOSE(WEEKDAY(L6),"D","L","M","M","J","V","S"),"")</f>
        <v>M</v>
      </c>
      <c r="M9" s="86" t="str">
        <f t="shared" si="3"/>
        <v>M</v>
      </c>
      <c r="N9" s="86" t="str">
        <f t="shared" si="3"/>
        <v>J</v>
      </c>
      <c r="O9" s="86" t="str">
        <f t="shared" si="3"/>
        <v>V</v>
      </c>
      <c r="P9" s="86" t="str">
        <f t="shared" si="3"/>
        <v>S</v>
      </c>
      <c r="Q9" s="86" t="str">
        <f t="shared" si="3"/>
        <v>D</v>
      </c>
      <c r="R9" s="86" t="str">
        <f t="shared" si="3"/>
        <v>L</v>
      </c>
      <c r="S9" s="86" t="str">
        <f t="shared" si="3"/>
        <v>M</v>
      </c>
      <c r="T9" s="86" t="str">
        <f t="shared" si="3"/>
        <v>M</v>
      </c>
      <c r="U9" s="86" t="str">
        <f t="shared" si="3"/>
        <v>J</v>
      </c>
      <c r="V9" s="86" t="str">
        <f t="shared" si="3"/>
        <v>V</v>
      </c>
      <c r="W9" s="86" t="str">
        <f t="shared" si="3"/>
        <v>S</v>
      </c>
      <c r="X9" s="86" t="str">
        <f t="shared" si="3"/>
        <v>D</v>
      </c>
      <c r="Y9" s="86" t="str">
        <f t="shared" si="3"/>
        <v>L</v>
      </c>
      <c r="Z9" s="86" t="str">
        <f t="shared" si="3"/>
        <v>M</v>
      </c>
      <c r="AA9" s="86" t="str">
        <f t="shared" si="3"/>
        <v>M</v>
      </c>
      <c r="AB9" s="86" t="str">
        <f t="shared" si="3"/>
        <v>J</v>
      </c>
      <c r="AC9" s="86" t="str">
        <f t="shared" si="3"/>
        <v>V</v>
      </c>
      <c r="AD9" s="86" t="str">
        <f t="shared" si="3"/>
        <v>S</v>
      </c>
      <c r="AE9" s="86" t="str">
        <f t="shared" si="3"/>
        <v>D</v>
      </c>
      <c r="AF9" s="86" t="str">
        <f t="shared" si="3"/>
        <v>L</v>
      </c>
      <c r="AG9" s="86" t="str">
        <f t="shared" si="3"/>
        <v>M</v>
      </c>
      <c r="AH9" s="86" t="str">
        <f t="shared" si="3"/>
        <v>M</v>
      </c>
      <c r="AI9" s="86" t="str">
        <f t="shared" si="3"/>
        <v>J</v>
      </c>
      <c r="AJ9" s="86" t="str">
        <f t="shared" si="3"/>
        <v>V</v>
      </c>
      <c r="AK9" s="86" t="str">
        <f t="shared" si="3"/>
        <v>S</v>
      </c>
      <c r="AL9" s="86" t="str">
        <f t="shared" si="3"/>
        <v>D</v>
      </c>
      <c r="AM9" s="86" t="str">
        <f t="shared" si="3"/>
        <v>L</v>
      </c>
      <c r="AN9" s="86" t="str">
        <f t="shared" si="3"/>
        <v>M</v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22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22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22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22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22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22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22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22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22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22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22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22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22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22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22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22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22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22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22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22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22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22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22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22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22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613" priority="101" operator="notEqual">
      <formula>0</formula>
    </cfRule>
  </conditionalFormatting>
  <conditionalFormatting sqref="J7">
    <cfRule type="expression" dxfId="612" priority="98">
      <formula>J7&lt;&gt;""</formula>
    </cfRule>
  </conditionalFormatting>
  <conditionalFormatting sqref="J7">
    <cfRule type="expression" dxfId="611" priority="97">
      <formula>J$9=1</formula>
    </cfRule>
  </conditionalFormatting>
  <conditionalFormatting sqref="J7">
    <cfRule type="containsText" dxfId="610" priority="96" operator="containsText" text="S">
      <formula>NOT(ISERROR(SEARCH("S",J7)))</formula>
    </cfRule>
  </conditionalFormatting>
  <conditionalFormatting sqref="J7">
    <cfRule type="expression" dxfId="609" priority="99">
      <formula>#REF!=$C$4</formula>
    </cfRule>
  </conditionalFormatting>
  <conditionalFormatting sqref="J7">
    <cfRule type="expression" dxfId="608" priority="100">
      <formula>J$5=$C$4</formula>
    </cfRule>
  </conditionalFormatting>
  <conditionalFormatting sqref="J7">
    <cfRule type="expression" dxfId="607" priority="95">
      <formula>J7&lt;&gt;""</formula>
    </cfRule>
  </conditionalFormatting>
  <conditionalFormatting sqref="J7">
    <cfRule type="expression" dxfId="606" priority="94">
      <formula>J$9=1</formula>
    </cfRule>
  </conditionalFormatting>
  <conditionalFormatting sqref="J7">
    <cfRule type="containsText" dxfId="605" priority="93" operator="containsText" text="S">
      <formula>NOT(ISERROR(SEARCH("S",J7)))</formula>
    </cfRule>
  </conditionalFormatting>
  <conditionalFormatting sqref="K7:AN7">
    <cfRule type="expression" dxfId="604" priority="90">
      <formula>K7&lt;&gt;""</formula>
    </cfRule>
  </conditionalFormatting>
  <conditionalFormatting sqref="K7:AN7">
    <cfRule type="expression" dxfId="603" priority="89">
      <formula>K$9=1</formula>
    </cfRule>
  </conditionalFormatting>
  <conditionalFormatting sqref="K7:AN7">
    <cfRule type="containsText" dxfId="602" priority="88" operator="containsText" text="S">
      <formula>NOT(ISERROR(SEARCH("S",K7)))</formula>
    </cfRule>
  </conditionalFormatting>
  <conditionalFormatting sqref="K7:AN7">
    <cfRule type="expression" dxfId="601" priority="91">
      <formula>#REF!=$C$4</formula>
    </cfRule>
  </conditionalFormatting>
  <conditionalFormatting sqref="K7:AN7">
    <cfRule type="expression" dxfId="600" priority="92">
      <formula>K$5=$C$4</formula>
    </cfRule>
  </conditionalFormatting>
  <conditionalFormatting sqref="K7:AN7">
    <cfRule type="expression" dxfId="599" priority="87">
      <formula>K7&lt;&gt;""</formula>
    </cfRule>
  </conditionalFormatting>
  <conditionalFormatting sqref="K7:AN7">
    <cfRule type="expression" dxfId="598" priority="86">
      <formula>K$9=1</formula>
    </cfRule>
  </conditionalFormatting>
  <conditionalFormatting sqref="K7:AN7">
    <cfRule type="containsText" dxfId="597" priority="85" operator="containsText" text="S">
      <formula>NOT(ISERROR(SEARCH("S",K7)))</formula>
    </cfRule>
  </conditionalFormatting>
  <conditionalFormatting sqref="A10:H34">
    <cfRule type="cellIs" dxfId="596" priority="84" operator="equal">
      <formula>0</formula>
    </cfRule>
  </conditionalFormatting>
  <conditionalFormatting sqref="G2:I3">
    <cfRule type="cellIs" dxfId="595" priority="83" operator="equal">
      <formula>0</formula>
    </cfRule>
  </conditionalFormatting>
  <conditionalFormatting sqref="J35:AN35">
    <cfRule type="cellIs" dxfId="594" priority="82" operator="equal">
      <formula>0</formula>
    </cfRule>
  </conditionalFormatting>
  <conditionalFormatting sqref="C9:H9">
    <cfRule type="containsText" dxfId="593" priority="57" operator="containsText" text="1/2 CP">
      <formula>NOT(ISERROR(SEARCH("1/2 CP",C9)))</formula>
    </cfRule>
    <cfRule type="containsText" dxfId="592" priority="58" operator="containsText" text="0">
      <formula>NOT(ISERROR(SEARCH("0",C9)))</formula>
    </cfRule>
    <cfRule type="containsText" dxfId="591" priority="59" operator="containsText" text="Récup">
      <formula>NOT(ISERROR(SEARCH("Récup",C9)))</formula>
    </cfRule>
    <cfRule type="containsText" dxfId="590" priority="60" operator="containsText" text="CM">
      <formula>NOT(ISERROR(SEARCH("CM",C9)))</formula>
    </cfRule>
    <cfRule type="containsText" dxfId="589" priority="62" operator="containsText" text="RTT">
      <formula>NOT(ISERROR(SEARCH("RTT",C9)))</formula>
    </cfRule>
    <cfRule type="containsText" dxfId="588" priority="63" operator="containsText" text="CP">
      <formula>NOT(ISERROR(SEARCH("CP",C9)))</formula>
    </cfRule>
  </conditionalFormatting>
  <conditionalFormatting sqref="C9:H9">
    <cfRule type="containsText" dxfId="587" priority="61" operator="containsText" text="Divers">
      <formula>NOT(ISERROR(SEARCH("Divers",C9)))</formula>
    </cfRule>
  </conditionalFormatting>
  <conditionalFormatting sqref="G10:H34 C10:E34">
    <cfRule type="containsText" dxfId="586" priority="35" operator="containsText" text="JS">
      <formula>NOT(ISERROR(SEARCH("JS",C10)))</formula>
    </cfRule>
    <cfRule type="containsText" dxfId="585" priority="38" operator="containsText" text="RTT">
      <formula>NOT(ISERROR(SEARCH("RTT",C10)))</formula>
    </cfRule>
    <cfRule type="containsText" dxfId="584" priority="39" operator="containsText" text="CP">
      <formula>NOT(ISERROR(SEARCH("CP",C10)))</formula>
    </cfRule>
  </conditionalFormatting>
  <conditionalFormatting sqref="G10:H34 C10:E34">
    <cfRule type="containsText" dxfId="583" priority="36" operator="containsText" text="CM">
      <formula>NOT(ISERROR(SEARCH("CM",C10)))</formula>
    </cfRule>
    <cfRule type="containsText" dxfId="582" priority="37" operator="containsText" text="CE">
      <formula>NOT(ISERROR(SEARCH("CE",C10)))</formula>
    </cfRule>
  </conditionalFormatting>
  <conditionalFormatting sqref="C10:H34">
    <cfRule type="cellIs" dxfId="581" priority="33" operator="equal">
      <formula>"1/2 CP"</formula>
    </cfRule>
  </conditionalFormatting>
  <conditionalFormatting sqref="F12">
    <cfRule type="containsText" dxfId="580" priority="32" operator="containsText" text="0">
      <formula>NOT(ISERROR(SEARCH("0",F12)))</formula>
    </cfRule>
  </conditionalFormatting>
  <conditionalFormatting sqref="F12">
    <cfRule type="containsText" dxfId="579" priority="27" operator="containsText" text="JS">
      <formula>NOT(ISERROR(SEARCH("JS",F12)))</formula>
    </cfRule>
    <cfRule type="containsText" dxfId="578" priority="30" operator="containsText" text="RTT">
      <formula>NOT(ISERROR(SEARCH("RTT",F12)))</formula>
    </cfRule>
    <cfRule type="containsText" dxfId="577" priority="31" operator="containsText" text="CP">
      <formula>NOT(ISERROR(SEARCH("CP",F12)))</formula>
    </cfRule>
  </conditionalFormatting>
  <conditionalFormatting sqref="F12">
    <cfRule type="containsText" dxfId="576" priority="28" operator="containsText" text="CM">
      <formula>NOT(ISERROR(SEARCH("CM",F12)))</formula>
    </cfRule>
    <cfRule type="containsText" dxfId="575" priority="29" operator="containsText" text="CE">
      <formula>NOT(ISERROR(SEARCH("CE",F12)))</formula>
    </cfRule>
  </conditionalFormatting>
  <conditionalFormatting sqref="J9:AN34">
    <cfRule type="containsText" dxfId="574" priority="6" operator="containsText" text="1/2 CP">
      <formula>NOT(ISERROR(SEARCH("1/2 CP",J9)))</formula>
    </cfRule>
    <cfRule type="containsText" dxfId="573" priority="7" operator="containsText" text="0">
      <formula>NOT(ISERROR(SEARCH("0",J9)))</formula>
    </cfRule>
    <cfRule type="cellIs" dxfId="572" priority="8" operator="equal">
      <formula>"Récup"</formula>
    </cfRule>
    <cfRule type="cellIs" dxfId="571" priority="9" operator="equal">
      <formula>"CP"</formula>
    </cfRule>
    <cfRule type="cellIs" dxfId="570" priority="10" operator="equal">
      <formula>"CM"</formula>
    </cfRule>
    <cfRule type="cellIs" dxfId="569" priority="11" operator="equal">
      <formula>"RTT"</formula>
    </cfRule>
    <cfRule type="cellIs" dxfId="568" priority="12" operator="equal">
      <formula>"Divers"</formula>
    </cfRule>
  </conditionalFormatting>
  <conditionalFormatting sqref="J8:AN34">
    <cfRule type="expression" dxfId="567" priority="5">
      <formula>OR(J$6=JoursFerie1)</formula>
    </cfRule>
    <cfRule type="expression" dxfId="566" priority="13">
      <formula>J$9="D"</formula>
    </cfRule>
    <cfRule type="expression" dxfId="565" priority="14">
      <formula>J$9="S"</formula>
    </cfRule>
  </conditionalFormatting>
  <conditionalFormatting sqref="I10:I34">
    <cfRule type="cellIs" dxfId="564" priority="1" operator="lessThan">
      <formula>0</formula>
    </cfRule>
    <cfRule type="cellIs" dxfId="563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BR63"/>
  <sheetViews>
    <sheetView showGridLines="0" zoomScale="90" zoomScaleNormal="90" workbookViewId="0">
      <pane xSplit="9" ySplit="9" topLeftCell="J15" activePane="bottomRight" state="frozen"/>
      <selection activeCell="Q23" sqref="Q23"/>
      <selection pane="topRight" activeCell="Q23" sqref="Q23"/>
      <selection pane="bottomLeft" activeCell="Q23" sqref="Q23"/>
      <selection pane="bottomRight" activeCell="X5" sqref="X5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</f>
        <v>2018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AOÛT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DATE(YEAR(Calendrier!$I4),MONTH(Calendrier!$I4),DAY(Calendrier!$I4))</f>
        <v>43313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43343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43313</v>
      </c>
      <c r="K6" s="33">
        <f t="shared" ref="K6:AN6" si="0">IFERROR(IF(J6+1&gt;DateFin,"",J6+1),"")</f>
        <v>43314</v>
      </c>
      <c r="L6" s="33">
        <f t="shared" si="0"/>
        <v>43315</v>
      </c>
      <c r="M6" s="33">
        <f t="shared" si="0"/>
        <v>43316</v>
      </c>
      <c r="N6" s="33">
        <f t="shared" si="0"/>
        <v>43317</v>
      </c>
      <c r="O6" s="33">
        <f t="shared" si="0"/>
        <v>43318</v>
      </c>
      <c r="P6" s="33">
        <f t="shared" si="0"/>
        <v>43319</v>
      </c>
      <c r="Q6" s="33">
        <f t="shared" si="0"/>
        <v>43320</v>
      </c>
      <c r="R6" s="33">
        <f t="shared" si="0"/>
        <v>43321</v>
      </c>
      <c r="S6" s="33">
        <f t="shared" si="0"/>
        <v>43322</v>
      </c>
      <c r="T6" s="33">
        <f t="shared" si="0"/>
        <v>43323</v>
      </c>
      <c r="U6" s="33">
        <f t="shared" si="0"/>
        <v>43324</v>
      </c>
      <c r="V6" s="33">
        <f t="shared" si="0"/>
        <v>43325</v>
      </c>
      <c r="W6" s="33">
        <f t="shared" si="0"/>
        <v>43326</v>
      </c>
      <c r="X6" s="33">
        <f t="shared" si="0"/>
        <v>43327</v>
      </c>
      <c r="Y6" s="33">
        <f t="shared" si="0"/>
        <v>43328</v>
      </c>
      <c r="Z6" s="33">
        <f t="shared" si="0"/>
        <v>43329</v>
      </c>
      <c r="AA6" s="33">
        <f t="shared" si="0"/>
        <v>43330</v>
      </c>
      <c r="AB6" s="33">
        <f t="shared" si="0"/>
        <v>43331</v>
      </c>
      <c r="AC6" s="33">
        <f t="shared" si="0"/>
        <v>43332</v>
      </c>
      <c r="AD6" s="33">
        <f t="shared" si="0"/>
        <v>43333</v>
      </c>
      <c r="AE6" s="33">
        <f t="shared" si="0"/>
        <v>43334</v>
      </c>
      <c r="AF6" s="33">
        <f t="shared" si="0"/>
        <v>43335</v>
      </c>
      <c r="AG6" s="33">
        <f t="shared" si="0"/>
        <v>43336</v>
      </c>
      <c r="AH6" s="33">
        <f t="shared" si="0"/>
        <v>43337</v>
      </c>
      <c r="AI6" s="33">
        <f t="shared" si="0"/>
        <v>43338</v>
      </c>
      <c r="AJ6" s="33">
        <f t="shared" si="0"/>
        <v>43339</v>
      </c>
      <c r="AK6" s="33">
        <f t="shared" si="0"/>
        <v>43340</v>
      </c>
      <c r="AL6" s="33">
        <f t="shared" si="0"/>
        <v>43341</v>
      </c>
      <c r="AM6" s="33">
        <f t="shared" si="0"/>
        <v>43342</v>
      </c>
      <c r="AN6" s="33">
        <f t="shared" si="0"/>
        <v>43343</v>
      </c>
    </row>
    <row r="7" spans="1:70" s="30" customFormat="1" ht="27.75" customHeight="1" x14ac:dyDescent="0.25">
      <c r="J7" s="34" t="str">
        <f>"S "&amp;WEEKNUM(J6)</f>
        <v>S 31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/>
      </c>
      <c r="N7" s="34" t="str">
        <f t="shared" si="1"/>
        <v/>
      </c>
      <c r="O7" s="34" t="str">
        <f t="shared" si="1"/>
        <v>S 32</v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/>
      </c>
      <c r="T7" s="34" t="str">
        <f t="shared" si="1"/>
        <v/>
      </c>
      <c r="U7" s="34" t="str">
        <f t="shared" si="1"/>
        <v/>
      </c>
      <c r="V7" s="34" t="str">
        <f t="shared" si="1"/>
        <v>S 33</v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/>
      </c>
      <c r="AA7" s="34" t="str">
        <f t="shared" si="1"/>
        <v/>
      </c>
      <c r="AB7" s="34" t="str">
        <f t="shared" si="1"/>
        <v/>
      </c>
      <c r="AC7" s="34" t="str">
        <f t="shared" si="1"/>
        <v>S 34</v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/>
      </c>
      <c r="AH7" s="34" t="str">
        <f t="shared" si="1"/>
        <v/>
      </c>
      <c r="AI7" s="34" t="str">
        <f t="shared" si="1"/>
        <v/>
      </c>
      <c r="AJ7" s="34" t="str">
        <f t="shared" si="1"/>
        <v>S 35</v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43314</v>
      </c>
      <c r="L8" s="35">
        <f t="shared" si="2"/>
        <v>43315</v>
      </c>
      <c r="M8" s="35">
        <f t="shared" si="2"/>
        <v>43316</v>
      </c>
      <c r="N8" s="35">
        <f t="shared" si="2"/>
        <v>43317</v>
      </c>
      <c r="O8" s="35">
        <f t="shared" si="2"/>
        <v>43318</v>
      </c>
      <c r="P8" s="35">
        <f t="shared" si="2"/>
        <v>43319</v>
      </c>
      <c r="Q8" s="35">
        <f t="shared" si="2"/>
        <v>43320</v>
      </c>
      <c r="R8" s="35">
        <f t="shared" si="2"/>
        <v>43321</v>
      </c>
      <c r="S8" s="35">
        <f t="shared" si="2"/>
        <v>43322</v>
      </c>
      <c r="T8" s="35">
        <f t="shared" si="2"/>
        <v>43323</v>
      </c>
      <c r="U8" s="35">
        <f t="shared" si="2"/>
        <v>43324</v>
      </c>
      <c r="V8" s="35">
        <f t="shared" si="2"/>
        <v>43325</v>
      </c>
      <c r="W8" s="35">
        <f t="shared" si="2"/>
        <v>43326</v>
      </c>
      <c r="X8" s="35">
        <f t="shared" si="2"/>
        <v>43327</v>
      </c>
      <c r="Y8" s="35">
        <f t="shared" si="2"/>
        <v>43328</v>
      </c>
      <c r="Z8" s="35">
        <f t="shared" si="2"/>
        <v>43329</v>
      </c>
      <c r="AA8" s="35">
        <f t="shared" si="2"/>
        <v>43330</v>
      </c>
      <c r="AB8" s="35">
        <f t="shared" si="2"/>
        <v>43331</v>
      </c>
      <c r="AC8" s="35">
        <f t="shared" si="2"/>
        <v>43332</v>
      </c>
      <c r="AD8" s="35">
        <f t="shared" si="2"/>
        <v>43333</v>
      </c>
      <c r="AE8" s="35">
        <f t="shared" si="2"/>
        <v>43334</v>
      </c>
      <c r="AF8" s="35">
        <f t="shared" si="2"/>
        <v>43335</v>
      </c>
      <c r="AG8" s="35">
        <f t="shared" si="2"/>
        <v>43336</v>
      </c>
      <c r="AH8" s="35">
        <f t="shared" si="2"/>
        <v>43337</v>
      </c>
      <c r="AI8" s="35">
        <f t="shared" si="2"/>
        <v>43338</v>
      </c>
      <c r="AJ8" s="35">
        <f t="shared" si="2"/>
        <v>43339</v>
      </c>
      <c r="AK8" s="35">
        <f t="shared" si="2"/>
        <v>43340</v>
      </c>
      <c r="AL8" s="35">
        <f t="shared" si="2"/>
        <v>43341</v>
      </c>
      <c r="AM8" s="35">
        <f>IFERROR(IF(AL6+1&gt;DateFin,"",AL6+1),"")</f>
        <v>43342</v>
      </c>
      <c r="AN8" s="35">
        <f>IFERROR(IF(AM6+1&gt;DateFin,"",AM6+1),"")</f>
        <v>43343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86" t="str">
        <f>CHOOSE(WEEKDAY(J6),"D","L","M","M","J","V","S")</f>
        <v>M</v>
      </c>
      <c r="K9" s="86" t="str">
        <f>IFERROR(CHOOSE(WEEKDAY(K6),"D","L","M","M","J","V","S"),"")</f>
        <v>J</v>
      </c>
      <c r="L9" s="86" t="str">
        <f t="shared" ref="L9:AN9" si="3">IFERROR(CHOOSE(WEEKDAY(L6),"D","L","M","M","J","V","S"),"")</f>
        <v>V</v>
      </c>
      <c r="M9" s="86" t="str">
        <f t="shared" si="3"/>
        <v>S</v>
      </c>
      <c r="N9" s="86" t="str">
        <f t="shared" si="3"/>
        <v>D</v>
      </c>
      <c r="O9" s="86" t="str">
        <f t="shared" si="3"/>
        <v>L</v>
      </c>
      <c r="P9" s="86" t="str">
        <f t="shared" si="3"/>
        <v>M</v>
      </c>
      <c r="Q9" s="86" t="str">
        <f t="shared" si="3"/>
        <v>M</v>
      </c>
      <c r="R9" s="86" t="str">
        <f t="shared" si="3"/>
        <v>J</v>
      </c>
      <c r="S9" s="86" t="str">
        <f t="shared" si="3"/>
        <v>V</v>
      </c>
      <c r="T9" s="86" t="str">
        <f t="shared" si="3"/>
        <v>S</v>
      </c>
      <c r="U9" s="86" t="str">
        <f t="shared" si="3"/>
        <v>D</v>
      </c>
      <c r="V9" s="86" t="str">
        <f t="shared" si="3"/>
        <v>L</v>
      </c>
      <c r="W9" s="86" t="str">
        <f t="shared" si="3"/>
        <v>M</v>
      </c>
      <c r="X9" s="86" t="str">
        <f t="shared" si="3"/>
        <v>M</v>
      </c>
      <c r="Y9" s="86" t="str">
        <f t="shared" si="3"/>
        <v>J</v>
      </c>
      <c r="Z9" s="86" t="str">
        <f t="shared" si="3"/>
        <v>V</v>
      </c>
      <c r="AA9" s="86" t="str">
        <f t="shared" si="3"/>
        <v>S</v>
      </c>
      <c r="AB9" s="86" t="str">
        <f t="shared" si="3"/>
        <v>D</v>
      </c>
      <c r="AC9" s="86" t="str">
        <f t="shared" si="3"/>
        <v>L</v>
      </c>
      <c r="AD9" s="86" t="str">
        <f t="shared" si="3"/>
        <v>M</v>
      </c>
      <c r="AE9" s="86" t="str">
        <f t="shared" si="3"/>
        <v>M</v>
      </c>
      <c r="AF9" s="86" t="str">
        <f t="shared" si="3"/>
        <v>J</v>
      </c>
      <c r="AG9" s="86" t="str">
        <f t="shared" si="3"/>
        <v>V</v>
      </c>
      <c r="AH9" s="86" t="str">
        <f t="shared" si="3"/>
        <v>S</v>
      </c>
      <c r="AI9" s="86" t="str">
        <f t="shared" si="3"/>
        <v>D</v>
      </c>
      <c r="AJ9" s="86" t="str">
        <f t="shared" si="3"/>
        <v>L</v>
      </c>
      <c r="AK9" s="86" t="str">
        <f t="shared" si="3"/>
        <v>M</v>
      </c>
      <c r="AL9" s="86" t="str">
        <f t="shared" si="3"/>
        <v>M</v>
      </c>
      <c r="AM9" s="86" t="str">
        <f t="shared" si="3"/>
        <v>J</v>
      </c>
      <c r="AN9" s="86" t="str">
        <f t="shared" si="3"/>
        <v>V</v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23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23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23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23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23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23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23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23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23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23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23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23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23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23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23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23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23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23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23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23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23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23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23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23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23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562" priority="101" operator="notEqual">
      <formula>0</formula>
    </cfRule>
  </conditionalFormatting>
  <conditionalFormatting sqref="J7">
    <cfRule type="expression" dxfId="561" priority="98">
      <formula>J7&lt;&gt;""</formula>
    </cfRule>
  </conditionalFormatting>
  <conditionalFormatting sqref="J7">
    <cfRule type="expression" dxfId="560" priority="97">
      <formula>J$9=1</formula>
    </cfRule>
  </conditionalFormatting>
  <conditionalFormatting sqref="J7">
    <cfRule type="containsText" dxfId="559" priority="96" operator="containsText" text="S">
      <formula>NOT(ISERROR(SEARCH("S",J7)))</formula>
    </cfRule>
  </conditionalFormatting>
  <conditionalFormatting sqref="J7">
    <cfRule type="expression" dxfId="558" priority="99">
      <formula>#REF!=$C$4</formula>
    </cfRule>
  </conditionalFormatting>
  <conditionalFormatting sqref="J7">
    <cfRule type="expression" dxfId="557" priority="100">
      <formula>J$5=$C$4</formula>
    </cfRule>
  </conditionalFormatting>
  <conditionalFormatting sqref="J7">
    <cfRule type="expression" dxfId="556" priority="95">
      <formula>J7&lt;&gt;""</formula>
    </cfRule>
  </conditionalFormatting>
  <conditionalFormatting sqref="J7">
    <cfRule type="expression" dxfId="555" priority="94">
      <formula>J$9=1</formula>
    </cfRule>
  </conditionalFormatting>
  <conditionalFormatting sqref="J7">
    <cfRule type="containsText" dxfId="554" priority="93" operator="containsText" text="S">
      <formula>NOT(ISERROR(SEARCH("S",J7)))</formula>
    </cfRule>
  </conditionalFormatting>
  <conditionalFormatting sqref="K7:AN7">
    <cfRule type="expression" dxfId="553" priority="90">
      <formula>K7&lt;&gt;""</formula>
    </cfRule>
  </conditionalFormatting>
  <conditionalFormatting sqref="K7:AN7">
    <cfRule type="expression" dxfId="552" priority="89">
      <formula>K$9=1</formula>
    </cfRule>
  </conditionalFormatting>
  <conditionalFormatting sqref="K7:AN7">
    <cfRule type="containsText" dxfId="551" priority="88" operator="containsText" text="S">
      <formula>NOT(ISERROR(SEARCH("S",K7)))</formula>
    </cfRule>
  </conditionalFormatting>
  <conditionalFormatting sqref="K7:AN7">
    <cfRule type="expression" dxfId="550" priority="91">
      <formula>#REF!=$C$4</formula>
    </cfRule>
  </conditionalFormatting>
  <conditionalFormatting sqref="K7:AN7">
    <cfRule type="expression" dxfId="549" priority="92">
      <formula>K$5=$C$4</formula>
    </cfRule>
  </conditionalFormatting>
  <conditionalFormatting sqref="K7:AN7">
    <cfRule type="expression" dxfId="548" priority="87">
      <formula>K7&lt;&gt;""</formula>
    </cfRule>
  </conditionalFormatting>
  <conditionalFormatting sqref="K7:AN7">
    <cfRule type="expression" dxfId="547" priority="86">
      <formula>K$9=1</formula>
    </cfRule>
  </conditionalFormatting>
  <conditionalFormatting sqref="K7:AN7">
    <cfRule type="containsText" dxfId="546" priority="85" operator="containsText" text="S">
      <formula>NOT(ISERROR(SEARCH("S",K7)))</formula>
    </cfRule>
  </conditionalFormatting>
  <conditionalFormatting sqref="A10:H34">
    <cfRule type="cellIs" dxfId="545" priority="84" operator="equal">
      <formula>0</formula>
    </cfRule>
  </conditionalFormatting>
  <conditionalFormatting sqref="G2:I3">
    <cfRule type="cellIs" dxfId="544" priority="83" operator="equal">
      <formula>0</formula>
    </cfRule>
  </conditionalFormatting>
  <conditionalFormatting sqref="J35:AN35">
    <cfRule type="cellIs" dxfId="543" priority="82" operator="equal">
      <formula>0</formula>
    </cfRule>
  </conditionalFormatting>
  <conditionalFormatting sqref="C9:H9">
    <cfRule type="containsText" dxfId="542" priority="57" operator="containsText" text="1/2 CP">
      <formula>NOT(ISERROR(SEARCH("1/2 CP",C9)))</formula>
    </cfRule>
    <cfRule type="containsText" dxfId="541" priority="58" operator="containsText" text="0">
      <formula>NOT(ISERROR(SEARCH("0",C9)))</formula>
    </cfRule>
    <cfRule type="containsText" dxfId="540" priority="59" operator="containsText" text="Récup">
      <formula>NOT(ISERROR(SEARCH("Récup",C9)))</formula>
    </cfRule>
    <cfRule type="containsText" dxfId="539" priority="60" operator="containsText" text="CM">
      <formula>NOT(ISERROR(SEARCH("CM",C9)))</formula>
    </cfRule>
    <cfRule type="containsText" dxfId="538" priority="62" operator="containsText" text="RTT">
      <formula>NOT(ISERROR(SEARCH("RTT",C9)))</formula>
    </cfRule>
    <cfRule type="containsText" dxfId="537" priority="63" operator="containsText" text="CP">
      <formula>NOT(ISERROR(SEARCH("CP",C9)))</formula>
    </cfRule>
  </conditionalFormatting>
  <conditionalFormatting sqref="C9:H9">
    <cfRule type="containsText" dxfId="536" priority="61" operator="containsText" text="Divers">
      <formula>NOT(ISERROR(SEARCH("Divers",C9)))</formula>
    </cfRule>
  </conditionalFormatting>
  <conditionalFormatting sqref="G10:H34 C10:E34">
    <cfRule type="containsText" dxfId="535" priority="35" operator="containsText" text="JS">
      <formula>NOT(ISERROR(SEARCH("JS",C10)))</formula>
    </cfRule>
    <cfRule type="containsText" dxfId="534" priority="38" operator="containsText" text="RTT">
      <formula>NOT(ISERROR(SEARCH("RTT",C10)))</formula>
    </cfRule>
    <cfRule type="containsText" dxfId="533" priority="39" operator="containsText" text="CP">
      <formula>NOT(ISERROR(SEARCH("CP",C10)))</formula>
    </cfRule>
  </conditionalFormatting>
  <conditionalFormatting sqref="G10:H34 C10:E34">
    <cfRule type="containsText" dxfId="532" priority="36" operator="containsText" text="CM">
      <formula>NOT(ISERROR(SEARCH("CM",C10)))</formula>
    </cfRule>
    <cfRule type="containsText" dxfId="531" priority="37" operator="containsText" text="CE">
      <formula>NOT(ISERROR(SEARCH("CE",C10)))</formula>
    </cfRule>
  </conditionalFormatting>
  <conditionalFormatting sqref="C10:H34">
    <cfRule type="cellIs" dxfId="530" priority="33" operator="equal">
      <formula>"1/2 CP"</formula>
    </cfRule>
  </conditionalFormatting>
  <conditionalFormatting sqref="F12">
    <cfRule type="containsText" dxfId="529" priority="32" operator="containsText" text="0">
      <formula>NOT(ISERROR(SEARCH("0",F12)))</formula>
    </cfRule>
  </conditionalFormatting>
  <conditionalFormatting sqref="F12">
    <cfRule type="containsText" dxfId="528" priority="27" operator="containsText" text="JS">
      <formula>NOT(ISERROR(SEARCH("JS",F12)))</formula>
    </cfRule>
    <cfRule type="containsText" dxfId="527" priority="30" operator="containsText" text="RTT">
      <formula>NOT(ISERROR(SEARCH("RTT",F12)))</formula>
    </cfRule>
    <cfRule type="containsText" dxfId="526" priority="31" operator="containsText" text="CP">
      <formula>NOT(ISERROR(SEARCH("CP",F12)))</formula>
    </cfRule>
  </conditionalFormatting>
  <conditionalFormatting sqref="F12">
    <cfRule type="containsText" dxfId="525" priority="28" operator="containsText" text="CM">
      <formula>NOT(ISERROR(SEARCH("CM",F12)))</formula>
    </cfRule>
    <cfRule type="containsText" dxfId="524" priority="29" operator="containsText" text="CE">
      <formula>NOT(ISERROR(SEARCH("CE",F12)))</formula>
    </cfRule>
  </conditionalFormatting>
  <conditionalFormatting sqref="J9:AN34">
    <cfRule type="containsText" dxfId="523" priority="6" operator="containsText" text="1/2 CP">
      <formula>NOT(ISERROR(SEARCH("1/2 CP",J9)))</formula>
    </cfRule>
    <cfRule type="containsText" dxfId="522" priority="7" operator="containsText" text="0">
      <formula>NOT(ISERROR(SEARCH("0",J9)))</formula>
    </cfRule>
    <cfRule type="cellIs" dxfId="521" priority="8" operator="equal">
      <formula>"Récup"</formula>
    </cfRule>
    <cfRule type="cellIs" dxfId="520" priority="9" operator="equal">
      <formula>"CP"</formula>
    </cfRule>
    <cfRule type="cellIs" dxfId="519" priority="10" operator="equal">
      <formula>"CM"</formula>
    </cfRule>
    <cfRule type="cellIs" dxfId="518" priority="11" operator="equal">
      <formula>"RTT"</formula>
    </cfRule>
    <cfRule type="cellIs" dxfId="517" priority="12" operator="equal">
      <formula>"Divers"</formula>
    </cfRule>
  </conditionalFormatting>
  <conditionalFormatting sqref="J8:AN34">
    <cfRule type="expression" dxfId="516" priority="5">
      <formula>OR(J$6=JoursFerie1)</formula>
    </cfRule>
    <cfRule type="expression" dxfId="515" priority="13">
      <formula>J$9="D"</formula>
    </cfRule>
    <cfRule type="expression" dxfId="514" priority="14">
      <formula>J$9="S"</formula>
    </cfRule>
  </conditionalFormatting>
  <conditionalFormatting sqref="I10:I34">
    <cfRule type="cellIs" dxfId="513" priority="1" operator="lessThan">
      <formula>0</formula>
    </cfRule>
    <cfRule type="cellIs" dxfId="512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BR63"/>
  <sheetViews>
    <sheetView showGridLines="0" zoomScale="90" zoomScaleNormal="90" workbookViewId="0">
      <pane xSplit="9" ySplit="9" topLeftCell="J10" activePane="bottomRight" state="frozen"/>
      <selection activeCell="K12" sqref="K12"/>
      <selection pane="topRight" activeCell="K12" sqref="K12"/>
      <selection pane="bottomLeft" activeCell="K12" sqref="K12"/>
      <selection pane="bottomRight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</f>
        <v>2018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SEPTEMBRE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Calendrier!$J4</f>
        <v>43344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43373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43344</v>
      </c>
      <c r="K6" s="33">
        <f t="shared" ref="K6:AN6" si="0">IFERROR(IF(J6+1&gt;DateFin,"",J6+1),"")</f>
        <v>43345</v>
      </c>
      <c r="L6" s="33">
        <f t="shared" si="0"/>
        <v>43346</v>
      </c>
      <c r="M6" s="33">
        <f t="shared" si="0"/>
        <v>43347</v>
      </c>
      <c r="N6" s="33">
        <f t="shared" si="0"/>
        <v>43348</v>
      </c>
      <c r="O6" s="33">
        <f t="shared" si="0"/>
        <v>43349</v>
      </c>
      <c r="P6" s="33">
        <f t="shared" si="0"/>
        <v>43350</v>
      </c>
      <c r="Q6" s="33">
        <f t="shared" si="0"/>
        <v>43351</v>
      </c>
      <c r="R6" s="33">
        <f t="shared" si="0"/>
        <v>43352</v>
      </c>
      <c r="S6" s="33">
        <f t="shared" si="0"/>
        <v>43353</v>
      </c>
      <c r="T6" s="33">
        <f t="shared" si="0"/>
        <v>43354</v>
      </c>
      <c r="U6" s="33">
        <f t="shared" si="0"/>
        <v>43355</v>
      </c>
      <c r="V6" s="33">
        <f t="shared" si="0"/>
        <v>43356</v>
      </c>
      <c r="W6" s="33">
        <f t="shared" si="0"/>
        <v>43357</v>
      </c>
      <c r="X6" s="33">
        <f t="shared" si="0"/>
        <v>43358</v>
      </c>
      <c r="Y6" s="33">
        <f t="shared" si="0"/>
        <v>43359</v>
      </c>
      <c r="Z6" s="33">
        <f t="shared" si="0"/>
        <v>43360</v>
      </c>
      <c r="AA6" s="33">
        <f t="shared" si="0"/>
        <v>43361</v>
      </c>
      <c r="AB6" s="33">
        <f t="shared" si="0"/>
        <v>43362</v>
      </c>
      <c r="AC6" s="33">
        <f t="shared" si="0"/>
        <v>43363</v>
      </c>
      <c r="AD6" s="33">
        <f t="shared" si="0"/>
        <v>43364</v>
      </c>
      <c r="AE6" s="33">
        <f t="shared" si="0"/>
        <v>43365</v>
      </c>
      <c r="AF6" s="33">
        <f t="shared" si="0"/>
        <v>43366</v>
      </c>
      <c r="AG6" s="33">
        <f t="shared" si="0"/>
        <v>43367</v>
      </c>
      <c r="AH6" s="33">
        <f t="shared" si="0"/>
        <v>43368</v>
      </c>
      <c r="AI6" s="33">
        <f t="shared" si="0"/>
        <v>43369</v>
      </c>
      <c r="AJ6" s="33">
        <f t="shared" si="0"/>
        <v>43370</v>
      </c>
      <c r="AK6" s="33">
        <f t="shared" si="0"/>
        <v>43371</v>
      </c>
      <c r="AL6" s="33">
        <f t="shared" si="0"/>
        <v>43372</v>
      </c>
      <c r="AM6" s="33">
        <f t="shared" si="0"/>
        <v>43373</v>
      </c>
      <c r="AN6" s="33" t="str">
        <f t="shared" si="0"/>
        <v/>
      </c>
    </row>
    <row r="7" spans="1:70" s="30" customFormat="1" ht="27.75" customHeight="1" x14ac:dyDescent="0.25">
      <c r="J7" s="34" t="str">
        <f>"S "&amp;WEEKNUM(J6)</f>
        <v>S 35</v>
      </c>
      <c r="K7" s="34" t="str">
        <f>IFERROR(IF(K9="L","S "&amp;WEEKNUM(K6,2),""),"")</f>
        <v/>
      </c>
      <c r="L7" s="34" t="str">
        <f t="shared" ref="L7:AN7" si="1">IFERROR(IF(L9="L","S "&amp;WEEKNUM(L6,2),""),"")</f>
        <v>S 36</v>
      </c>
      <c r="M7" s="34" t="str">
        <f t="shared" si="1"/>
        <v/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>S 37</v>
      </c>
      <c r="T7" s="34" t="str">
        <f t="shared" si="1"/>
        <v/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>S 38</v>
      </c>
      <c r="AA7" s="34" t="str">
        <f t="shared" si="1"/>
        <v/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>S 39</v>
      </c>
      <c r="AH7" s="34" t="str">
        <f t="shared" si="1"/>
        <v/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43345</v>
      </c>
      <c r="L8" s="35">
        <f t="shared" si="2"/>
        <v>43346</v>
      </c>
      <c r="M8" s="35">
        <f t="shared" si="2"/>
        <v>43347</v>
      </c>
      <c r="N8" s="35">
        <f t="shared" si="2"/>
        <v>43348</v>
      </c>
      <c r="O8" s="35">
        <f t="shared" si="2"/>
        <v>43349</v>
      </c>
      <c r="P8" s="35">
        <f t="shared" si="2"/>
        <v>43350</v>
      </c>
      <c r="Q8" s="35">
        <f t="shared" si="2"/>
        <v>43351</v>
      </c>
      <c r="R8" s="35">
        <f t="shared" si="2"/>
        <v>43352</v>
      </c>
      <c r="S8" s="35">
        <f t="shared" si="2"/>
        <v>43353</v>
      </c>
      <c r="T8" s="35">
        <f t="shared" si="2"/>
        <v>43354</v>
      </c>
      <c r="U8" s="35">
        <f t="shared" si="2"/>
        <v>43355</v>
      </c>
      <c r="V8" s="35">
        <f t="shared" si="2"/>
        <v>43356</v>
      </c>
      <c r="W8" s="35">
        <f t="shared" si="2"/>
        <v>43357</v>
      </c>
      <c r="X8" s="35">
        <f t="shared" si="2"/>
        <v>43358</v>
      </c>
      <c r="Y8" s="35">
        <f t="shared" si="2"/>
        <v>43359</v>
      </c>
      <c r="Z8" s="35">
        <f t="shared" si="2"/>
        <v>43360</v>
      </c>
      <c r="AA8" s="35">
        <f t="shared" si="2"/>
        <v>43361</v>
      </c>
      <c r="AB8" s="35">
        <f t="shared" si="2"/>
        <v>43362</v>
      </c>
      <c r="AC8" s="35">
        <f t="shared" si="2"/>
        <v>43363</v>
      </c>
      <c r="AD8" s="35">
        <f t="shared" si="2"/>
        <v>43364</v>
      </c>
      <c r="AE8" s="35">
        <f t="shared" si="2"/>
        <v>43365</v>
      </c>
      <c r="AF8" s="35">
        <f t="shared" si="2"/>
        <v>43366</v>
      </c>
      <c r="AG8" s="35">
        <f t="shared" si="2"/>
        <v>43367</v>
      </c>
      <c r="AH8" s="35">
        <f t="shared" si="2"/>
        <v>43368</v>
      </c>
      <c r="AI8" s="35">
        <f t="shared" si="2"/>
        <v>43369</v>
      </c>
      <c r="AJ8" s="35">
        <f t="shared" si="2"/>
        <v>43370</v>
      </c>
      <c r="AK8" s="35">
        <f t="shared" si="2"/>
        <v>43371</v>
      </c>
      <c r="AL8" s="35">
        <f t="shared" si="2"/>
        <v>43372</v>
      </c>
      <c r="AM8" s="35">
        <f>IFERROR(IF(AL6+1&gt;DateFin,"",AL6+1),"")</f>
        <v>43373</v>
      </c>
      <c r="AN8" s="35" t="str">
        <f>IFERROR(IF(AM6+1&gt;DateFin,"",AM6+1),"")</f>
        <v/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70" t="str">
        <f>CHOOSE(WEEKDAY(J6),"D","L","M","M","J","V","S")</f>
        <v>S</v>
      </c>
      <c r="K9" s="38" t="str">
        <f>IFERROR(CHOOSE(WEEKDAY(K6),"D","L","M","M","J","V","S"),"")</f>
        <v>D</v>
      </c>
      <c r="L9" s="38" t="str">
        <f t="shared" ref="L9:AN9" si="3">IFERROR(CHOOSE(WEEKDAY(L6),"D","L","M","M","J","V","S"),"")</f>
        <v>L</v>
      </c>
      <c r="M9" s="38" t="str">
        <f t="shared" si="3"/>
        <v>M</v>
      </c>
      <c r="N9" s="38" t="str">
        <f t="shared" si="3"/>
        <v>M</v>
      </c>
      <c r="O9" s="38" t="str">
        <f t="shared" si="3"/>
        <v>J</v>
      </c>
      <c r="P9" s="38" t="str">
        <f t="shared" si="3"/>
        <v>V</v>
      </c>
      <c r="Q9" s="38" t="str">
        <f t="shared" si="3"/>
        <v>S</v>
      </c>
      <c r="R9" s="38" t="str">
        <f t="shared" si="3"/>
        <v>D</v>
      </c>
      <c r="S9" s="38" t="str">
        <f t="shared" si="3"/>
        <v>L</v>
      </c>
      <c r="T9" s="38" t="str">
        <f t="shared" si="3"/>
        <v>M</v>
      </c>
      <c r="U9" s="38" t="str">
        <f t="shared" si="3"/>
        <v>M</v>
      </c>
      <c r="V9" s="38" t="str">
        <f t="shared" si="3"/>
        <v>J</v>
      </c>
      <c r="W9" s="38" t="str">
        <f t="shared" si="3"/>
        <v>V</v>
      </c>
      <c r="X9" s="38" t="str">
        <f t="shared" si="3"/>
        <v>S</v>
      </c>
      <c r="Y9" s="38" t="str">
        <f t="shared" si="3"/>
        <v>D</v>
      </c>
      <c r="Z9" s="38" t="str">
        <f t="shared" si="3"/>
        <v>L</v>
      </c>
      <c r="AA9" s="38" t="str">
        <f t="shared" si="3"/>
        <v>M</v>
      </c>
      <c r="AB9" s="38" t="str">
        <f t="shared" si="3"/>
        <v>M</v>
      </c>
      <c r="AC9" s="38" t="str">
        <f t="shared" si="3"/>
        <v>J</v>
      </c>
      <c r="AD9" s="38" t="str">
        <f t="shared" si="3"/>
        <v>V</v>
      </c>
      <c r="AE9" s="38" t="str">
        <f t="shared" si="3"/>
        <v>S</v>
      </c>
      <c r="AF9" s="38" t="str">
        <f t="shared" si="3"/>
        <v>D</v>
      </c>
      <c r="AG9" s="38" t="str">
        <f t="shared" si="3"/>
        <v>L</v>
      </c>
      <c r="AH9" s="38" t="str">
        <f t="shared" si="3"/>
        <v>M</v>
      </c>
      <c r="AI9" s="38" t="str">
        <f t="shared" si="3"/>
        <v>M</v>
      </c>
      <c r="AJ9" s="38" t="str">
        <f t="shared" si="3"/>
        <v>J</v>
      </c>
      <c r="AK9" s="38" t="str">
        <f t="shared" si="3"/>
        <v>V</v>
      </c>
      <c r="AL9" s="38" t="str">
        <f t="shared" si="3"/>
        <v>S</v>
      </c>
      <c r="AM9" s="38" t="str">
        <f t="shared" si="3"/>
        <v>D</v>
      </c>
      <c r="AN9" s="38" t="str">
        <f t="shared" si="3"/>
        <v/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NETWORKDAYS(DateDebut,DateFin,JoursFerie)-(C10+D10+E10+H10+G10+F10)</f>
        <v>20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20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20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20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20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20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20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20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20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20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20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20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20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20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20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20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20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20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20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20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20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20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20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20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20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511" priority="77" operator="notEqual">
      <formula>0</formula>
    </cfRule>
  </conditionalFormatting>
  <conditionalFormatting sqref="J7">
    <cfRule type="expression" dxfId="510" priority="74">
      <formula>J7&lt;&gt;""</formula>
    </cfRule>
  </conditionalFormatting>
  <conditionalFormatting sqref="J7">
    <cfRule type="expression" dxfId="509" priority="73">
      <formula>J$9=1</formula>
    </cfRule>
  </conditionalFormatting>
  <conditionalFormatting sqref="J7">
    <cfRule type="containsText" dxfId="508" priority="72" operator="containsText" text="S">
      <formula>NOT(ISERROR(SEARCH("S",J7)))</formula>
    </cfRule>
  </conditionalFormatting>
  <conditionalFormatting sqref="J7">
    <cfRule type="expression" dxfId="507" priority="75">
      <formula>#REF!=$C$4</formula>
    </cfRule>
  </conditionalFormatting>
  <conditionalFormatting sqref="J7">
    <cfRule type="expression" dxfId="506" priority="76">
      <formula>J$5=$C$4</formula>
    </cfRule>
  </conditionalFormatting>
  <conditionalFormatting sqref="J7">
    <cfRule type="expression" dxfId="505" priority="71">
      <formula>J7&lt;&gt;""</formula>
    </cfRule>
  </conditionalFormatting>
  <conditionalFormatting sqref="J7">
    <cfRule type="expression" dxfId="504" priority="70">
      <formula>J$9=1</formula>
    </cfRule>
  </conditionalFormatting>
  <conditionalFormatting sqref="J7">
    <cfRule type="containsText" dxfId="503" priority="69" operator="containsText" text="S">
      <formula>NOT(ISERROR(SEARCH("S",J7)))</formula>
    </cfRule>
  </conditionalFormatting>
  <conditionalFormatting sqref="K7:AN7">
    <cfRule type="expression" dxfId="502" priority="66">
      <formula>K7&lt;&gt;""</formula>
    </cfRule>
  </conditionalFormatting>
  <conditionalFormatting sqref="K7:AN7">
    <cfRule type="expression" dxfId="501" priority="65">
      <formula>K$9=1</formula>
    </cfRule>
  </conditionalFormatting>
  <conditionalFormatting sqref="K7:AN7">
    <cfRule type="containsText" dxfId="500" priority="64" operator="containsText" text="S">
      <formula>NOT(ISERROR(SEARCH("S",K7)))</formula>
    </cfRule>
  </conditionalFormatting>
  <conditionalFormatting sqref="K7:AN7">
    <cfRule type="expression" dxfId="499" priority="67">
      <formula>#REF!=$C$4</formula>
    </cfRule>
  </conditionalFormatting>
  <conditionalFormatting sqref="K7:AN7">
    <cfRule type="expression" dxfId="498" priority="68">
      <formula>K$5=$C$4</formula>
    </cfRule>
  </conditionalFormatting>
  <conditionalFormatting sqref="K7:AN7">
    <cfRule type="expression" dxfId="497" priority="63">
      <formula>K7&lt;&gt;""</formula>
    </cfRule>
  </conditionalFormatting>
  <conditionalFormatting sqref="K7:AN7">
    <cfRule type="expression" dxfId="496" priority="62">
      <formula>K$9=1</formula>
    </cfRule>
  </conditionalFormatting>
  <conditionalFormatting sqref="K7:AN7">
    <cfRule type="containsText" dxfId="495" priority="61" operator="containsText" text="S">
      <formula>NOT(ISERROR(SEARCH("S",K7)))</formula>
    </cfRule>
  </conditionalFormatting>
  <conditionalFormatting sqref="A10:H34">
    <cfRule type="cellIs" dxfId="494" priority="60" operator="equal">
      <formula>0</formula>
    </cfRule>
  </conditionalFormatting>
  <conditionalFormatting sqref="G2:I3">
    <cfRule type="cellIs" dxfId="493" priority="59" operator="equal">
      <formula>0</formula>
    </cfRule>
  </conditionalFormatting>
  <conditionalFormatting sqref="J35:AN35">
    <cfRule type="cellIs" dxfId="492" priority="58" operator="equal">
      <formula>0</formula>
    </cfRule>
  </conditionalFormatting>
  <conditionalFormatting sqref="J9:AN9">
    <cfRule type="expression" dxfId="491" priority="48">
      <formula>OR(J$6=JoursFerie)</formula>
    </cfRule>
    <cfRule type="expression" dxfId="490" priority="49">
      <formula>J$9="D"</formula>
    </cfRule>
    <cfRule type="expression" dxfId="489" priority="50">
      <formula>J$9="S"</formula>
    </cfRule>
  </conditionalFormatting>
  <conditionalFormatting sqref="C9:H9">
    <cfRule type="containsText" dxfId="488" priority="33" operator="containsText" text="1/2 CP">
      <formula>NOT(ISERROR(SEARCH("1/2 CP",C9)))</formula>
    </cfRule>
    <cfRule type="containsText" dxfId="487" priority="34" operator="containsText" text="0">
      <formula>NOT(ISERROR(SEARCH("0",C9)))</formula>
    </cfRule>
    <cfRule type="containsText" dxfId="486" priority="35" operator="containsText" text="Récup">
      <formula>NOT(ISERROR(SEARCH("Récup",C9)))</formula>
    </cfRule>
    <cfRule type="containsText" dxfId="485" priority="36" operator="containsText" text="CM">
      <formula>NOT(ISERROR(SEARCH("CM",C9)))</formula>
    </cfRule>
    <cfRule type="containsText" dxfId="484" priority="38" operator="containsText" text="RTT">
      <formula>NOT(ISERROR(SEARCH("RTT",C9)))</formula>
    </cfRule>
    <cfRule type="containsText" dxfId="483" priority="39" operator="containsText" text="CP">
      <formula>NOT(ISERROR(SEARCH("CP",C9)))</formula>
    </cfRule>
  </conditionalFormatting>
  <conditionalFormatting sqref="C9:H9">
    <cfRule type="containsText" dxfId="482" priority="37" operator="containsText" text="Divers">
      <formula>NOT(ISERROR(SEARCH("Divers",C9)))</formula>
    </cfRule>
  </conditionalFormatting>
  <conditionalFormatting sqref="J9:AN34">
    <cfRule type="containsText" dxfId="481" priority="31" operator="containsText" text="1/2 CP">
      <formula>NOT(ISERROR(SEARCH("1/2 CP",J9)))</formula>
    </cfRule>
    <cfRule type="containsText" dxfId="480" priority="32" operator="containsText" text="0">
      <formula>NOT(ISERROR(SEARCH("0",J9)))</formula>
    </cfRule>
    <cfRule type="cellIs" dxfId="479" priority="40" operator="equal">
      <formula>"Récup"</formula>
    </cfRule>
    <cfRule type="cellIs" dxfId="478" priority="41" operator="equal">
      <formula>"CP"</formula>
    </cfRule>
    <cfRule type="cellIs" dxfId="477" priority="42" operator="equal">
      <formula>"CM"</formula>
    </cfRule>
    <cfRule type="cellIs" dxfId="476" priority="43" operator="equal">
      <formula>"RTT"</formula>
    </cfRule>
    <cfRule type="cellIs" dxfId="475" priority="44" operator="equal">
      <formula>"Divers"</formula>
    </cfRule>
    <cfRule type="expression" dxfId="474" priority="45">
      <formula>OR(J$6=JoursFerie)</formula>
    </cfRule>
    <cfRule type="expression" dxfId="473" priority="46">
      <formula>J$9="D"</formula>
    </cfRule>
    <cfRule type="expression" dxfId="472" priority="47">
      <formula>J$9="S"</formula>
    </cfRule>
  </conditionalFormatting>
  <conditionalFormatting sqref="J8:AN8">
    <cfRule type="expression" dxfId="471" priority="28">
      <formula>OR(J$6=JoursFerie)</formula>
    </cfRule>
    <cfRule type="expression" dxfId="470" priority="29">
      <formula>J$9="D"</formula>
    </cfRule>
    <cfRule type="expression" dxfId="469" priority="30">
      <formula>J$9="S"</formula>
    </cfRule>
  </conditionalFormatting>
  <conditionalFormatting sqref="G10:H34 C10:E34">
    <cfRule type="containsText" dxfId="468" priority="11" operator="containsText" text="JS">
      <formula>NOT(ISERROR(SEARCH("JS",C10)))</formula>
    </cfRule>
    <cfRule type="containsText" dxfId="467" priority="14" operator="containsText" text="RTT">
      <formula>NOT(ISERROR(SEARCH("RTT",C10)))</formula>
    </cfRule>
    <cfRule type="containsText" dxfId="466" priority="15" operator="containsText" text="CP">
      <formula>NOT(ISERROR(SEARCH("CP",C10)))</formula>
    </cfRule>
  </conditionalFormatting>
  <conditionalFormatting sqref="G10:H34 C10:E34">
    <cfRule type="containsText" dxfId="465" priority="12" operator="containsText" text="CM">
      <formula>NOT(ISERROR(SEARCH("CM",C10)))</formula>
    </cfRule>
    <cfRule type="containsText" dxfId="464" priority="13" operator="containsText" text="CE">
      <formula>NOT(ISERROR(SEARCH("CE",C10)))</formula>
    </cfRule>
  </conditionalFormatting>
  <conditionalFormatting sqref="C10:H34">
    <cfRule type="cellIs" dxfId="463" priority="9" operator="equal">
      <formula>"1/2 CP"</formula>
    </cfRule>
  </conditionalFormatting>
  <conditionalFormatting sqref="F12">
    <cfRule type="containsText" dxfId="462" priority="8" operator="containsText" text="0">
      <formula>NOT(ISERROR(SEARCH("0",F12)))</formula>
    </cfRule>
  </conditionalFormatting>
  <conditionalFormatting sqref="F12">
    <cfRule type="containsText" dxfId="461" priority="3" operator="containsText" text="JS">
      <formula>NOT(ISERROR(SEARCH("JS",F12)))</formula>
    </cfRule>
    <cfRule type="containsText" dxfId="460" priority="6" operator="containsText" text="RTT">
      <formula>NOT(ISERROR(SEARCH("RTT",F12)))</formula>
    </cfRule>
    <cfRule type="containsText" dxfId="459" priority="7" operator="containsText" text="CP">
      <formula>NOT(ISERROR(SEARCH("CP",F12)))</formula>
    </cfRule>
  </conditionalFormatting>
  <conditionalFormatting sqref="F12">
    <cfRule type="containsText" dxfId="458" priority="4" operator="containsText" text="CM">
      <formula>NOT(ISERROR(SEARCH("CM",F12)))</formula>
    </cfRule>
    <cfRule type="containsText" dxfId="457" priority="5" operator="containsText" text="CE">
      <formula>NOT(ISERROR(SEARCH("CE",F12)))</formula>
    </cfRule>
  </conditionalFormatting>
  <conditionalFormatting sqref="I10:I34">
    <cfRule type="cellIs" dxfId="456" priority="1" operator="lessThan">
      <formula>0</formula>
    </cfRule>
    <cfRule type="cellIs" dxfId="455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BR63"/>
  <sheetViews>
    <sheetView showGridLines="0" zoomScale="90" zoomScaleNormal="90" workbookViewId="0">
      <pane xSplit="9" ySplit="9" topLeftCell="J10" activePane="bottomRight" state="frozen"/>
      <selection activeCell="K12" sqref="K12"/>
      <selection pane="topRight" activeCell="K12" sqref="K12"/>
      <selection pane="bottomLeft" activeCell="K12" sqref="K12"/>
      <selection pane="bottomRight" activeCell="Y5" sqref="Y5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</f>
        <v>2018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OCTOBRE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Calendrier!$K4</f>
        <v>43374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43404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43374</v>
      </c>
      <c r="K6" s="33">
        <f t="shared" ref="K6:AN6" si="0">IFERROR(IF(J6+1&gt;DateFin,"",J6+1),"")</f>
        <v>43375</v>
      </c>
      <c r="L6" s="33">
        <f t="shared" si="0"/>
        <v>43376</v>
      </c>
      <c r="M6" s="33">
        <f t="shared" si="0"/>
        <v>43377</v>
      </c>
      <c r="N6" s="33">
        <f t="shared" si="0"/>
        <v>43378</v>
      </c>
      <c r="O6" s="33">
        <f t="shared" si="0"/>
        <v>43379</v>
      </c>
      <c r="P6" s="33">
        <f t="shared" si="0"/>
        <v>43380</v>
      </c>
      <c r="Q6" s="33">
        <f t="shared" si="0"/>
        <v>43381</v>
      </c>
      <c r="R6" s="33">
        <f t="shared" si="0"/>
        <v>43382</v>
      </c>
      <c r="S6" s="33">
        <f t="shared" si="0"/>
        <v>43383</v>
      </c>
      <c r="T6" s="33">
        <f t="shared" si="0"/>
        <v>43384</v>
      </c>
      <c r="U6" s="33">
        <f t="shared" si="0"/>
        <v>43385</v>
      </c>
      <c r="V6" s="33">
        <f t="shared" si="0"/>
        <v>43386</v>
      </c>
      <c r="W6" s="33">
        <f t="shared" si="0"/>
        <v>43387</v>
      </c>
      <c r="X6" s="33">
        <f t="shared" si="0"/>
        <v>43388</v>
      </c>
      <c r="Y6" s="33">
        <f t="shared" si="0"/>
        <v>43389</v>
      </c>
      <c r="Z6" s="33">
        <f t="shared" si="0"/>
        <v>43390</v>
      </c>
      <c r="AA6" s="33">
        <f t="shared" si="0"/>
        <v>43391</v>
      </c>
      <c r="AB6" s="33">
        <f t="shared" si="0"/>
        <v>43392</v>
      </c>
      <c r="AC6" s="33">
        <f t="shared" si="0"/>
        <v>43393</v>
      </c>
      <c r="AD6" s="33">
        <f t="shared" si="0"/>
        <v>43394</v>
      </c>
      <c r="AE6" s="33">
        <f t="shared" si="0"/>
        <v>43395</v>
      </c>
      <c r="AF6" s="33">
        <f t="shared" si="0"/>
        <v>43396</v>
      </c>
      <c r="AG6" s="33">
        <f t="shared" si="0"/>
        <v>43397</v>
      </c>
      <c r="AH6" s="33">
        <f t="shared" si="0"/>
        <v>43398</v>
      </c>
      <c r="AI6" s="33">
        <f t="shared" si="0"/>
        <v>43399</v>
      </c>
      <c r="AJ6" s="33">
        <f t="shared" si="0"/>
        <v>43400</v>
      </c>
      <c r="AK6" s="33">
        <f t="shared" si="0"/>
        <v>43401</v>
      </c>
      <c r="AL6" s="33">
        <f t="shared" si="0"/>
        <v>43402</v>
      </c>
      <c r="AM6" s="33">
        <f t="shared" si="0"/>
        <v>43403</v>
      </c>
      <c r="AN6" s="33">
        <f t="shared" si="0"/>
        <v>43404</v>
      </c>
    </row>
    <row r="7" spans="1:70" s="30" customFormat="1" ht="27.75" customHeight="1" x14ac:dyDescent="0.25">
      <c r="J7" s="34" t="str">
        <f>"S "&amp;WEEKNUM(J6)</f>
        <v>S 40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/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>S 41</v>
      </c>
      <c r="R7" s="34" t="str">
        <f t="shared" si="1"/>
        <v/>
      </c>
      <c r="S7" s="34" t="str">
        <f t="shared" si="1"/>
        <v/>
      </c>
      <c r="T7" s="34" t="str">
        <f t="shared" si="1"/>
        <v/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>S 42</v>
      </c>
      <c r="Y7" s="34" t="str">
        <f t="shared" si="1"/>
        <v/>
      </c>
      <c r="Z7" s="34" t="str">
        <f t="shared" si="1"/>
        <v/>
      </c>
      <c r="AA7" s="34" t="str">
        <f t="shared" si="1"/>
        <v/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>S 43</v>
      </c>
      <c r="AF7" s="34" t="str">
        <f t="shared" si="1"/>
        <v/>
      </c>
      <c r="AG7" s="34" t="str">
        <f t="shared" si="1"/>
        <v/>
      </c>
      <c r="AH7" s="34" t="str">
        <f t="shared" si="1"/>
        <v/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>S 44</v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43375</v>
      </c>
      <c r="L8" s="35">
        <f t="shared" si="2"/>
        <v>43376</v>
      </c>
      <c r="M8" s="35">
        <f t="shared" si="2"/>
        <v>43377</v>
      </c>
      <c r="N8" s="35">
        <f t="shared" si="2"/>
        <v>43378</v>
      </c>
      <c r="O8" s="35">
        <f t="shared" si="2"/>
        <v>43379</v>
      </c>
      <c r="P8" s="35">
        <f t="shared" si="2"/>
        <v>43380</v>
      </c>
      <c r="Q8" s="35">
        <f t="shared" si="2"/>
        <v>43381</v>
      </c>
      <c r="R8" s="35">
        <f t="shared" si="2"/>
        <v>43382</v>
      </c>
      <c r="S8" s="35">
        <f t="shared" si="2"/>
        <v>43383</v>
      </c>
      <c r="T8" s="35">
        <f t="shared" si="2"/>
        <v>43384</v>
      </c>
      <c r="U8" s="35">
        <f t="shared" si="2"/>
        <v>43385</v>
      </c>
      <c r="V8" s="35">
        <f t="shared" si="2"/>
        <v>43386</v>
      </c>
      <c r="W8" s="35">
        <f t="shared" si="2"/>
        <v>43387</v>
      </c>
      <c r="X8" s="35">
        <f t="shared" si="2"/>
        <v>43388</v>
      </c>
      <c r="Y8" s="35">
        <f t="shared" si="2"/>
        <v>43389</v>
      </c>
      <c r="Z8" s="35">
        <f t="shared" si="2"/>
        <v>43390</v>
      </c>
      <c r="AA8" s="35">
        <f t="shared" si="2"/>
        <v>43391</v>
      </c>
      <c r="AB8" s="35">
        <f t="shared" si="2"/>
        <v>43392</v>
      </c>
      <c r="AC8" s="35">
        <f t="shared" si="2"/>
        <v>43393</v>
      </c>
      <c r="AD8" s="35">
        <f t="shared" si="2"/>
        <v>43394</v>
      </c>
      <c r="AE8" s="35">
        <f t="shared" si="2"/>
        <v>43395</v>
      </c>
      <c r="AF8" s="35">
        <f t="shared" si="2"/>
        <v>43396</v>
      </c>
      <c r="AG8" s="35">
        <f t="shared" si="2"/>
        <v>43397</v>
      </c>
      <c r="AH8" s="35">
        <f t="shared" si="2"/>
        <v>43398</v>
      </c>
      <c r="AI8" s="35">
        <f t="shared" si="2"/>
        <v>43399</v>
      </c>
      <c r="AJ8" s="35">
        <f t="shared" si="2"/>
        <v>43400</v>
      </c>
      <c r="AK8" s="35">
        <f t="shared" si="2"/>
        <v>43401</v>
      </c>
      <c r="AL8" s="35">
        <f t="shared" si="2"/>
        <v>43402</v>
      </c>
      <c r="AM8" s="35">
        <f>IFERROR(IF(AL6+1&gt;DateFin,"",AL6+1),"")</f>
        <v>43403</v>
      </c>
      <c r="AN8" s="35">
        <f>IFERROR(IF(AM6+1&gt;DateFin,"",AM6+1),"")</f>
        <v>43404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70" t="str">
        <f>CHOOSE(WEEKDAY(J6),"D","L","M","M","J","V","S")</f>
        <v>L</v>
      </c>
      <c r="K9" s="38" t="str">
        <f>IFERROR(CHOOSE(WEEKDAY(K6),"D","L","M","M","J","V","S"),"")</f>
        <v>M</v>
      </c>
      <c r="L9" s="38" t="str">
        <f t="shared" ref="L9:AN9" si="3">IFERROR(CHOOSE(WEEKDAY(L6),"D","L","M","M","J","V","S"),"")</f>
        <v>M</v>
      </c>
      <c r="M9" s="38" t="str">
        <f t="shared" si="3"/>
        <v>J</v>
      </c>
      <c r="N9" s="38" t="str">
        <f t="shared" si="3"/>
        <v>V</v>
      </c>
      <c r="O9" s="38" t="str">
        <f t="shared" si="3"/>
        <v>S</v>
      </c>
      <c r="P9" s="38" t="str">
        <f t="shared" si="3"/>
        <v>D</v>
      </c>
      <c r="Q9" s="38" t="str">
        <f t="shared" si="3"/>
        <v>L</v>
      </c>
      <c r="R9" s="38" t="str">
        <f t="shared" si="3"/>
        <v>M</v>
      </c>
      <c r="S9" s="38" t="str">
        <f t="shared" si="3"/>
        <v>M</v>
      </c>
      <c r="T9" s="38" t="str">
        <f t="shared" si="3"/>
        <v>J</v>
      </c>
      <c r="U9" s="38" t="str">
        <f t="shared" si="3"/>
        <v>V</v>
      </c>
      <c r="V9" s="38" t="str">
        <f t="shared" si="3"/>
        <v>S</v>
      </c>
      <c r="W9" s="38" t="str">
        <f t="shared" si="3"/>
        <v>D</v>
      </c>
      <c r="X9" s="38" t="str">
        <f t="shared" si="3"/>
        <v>L</v>
      </c>
      <c r="Y9" s="38" t="str">
        <f t="shared" si="3"/>
        <v>M</v>
      </c>
      <c r="Z9" s="38" t="str">
        <f t="shared" si="3"/>
        <v>M</v>
      </c>
      <c r="AA9" s="38" t="str">
        <f t="shared" si="3"/>
        <v>J</v>
      </c>
      <c r="AB9" s="38" t="str">
        <f t="shared" si="3"/>
        <v>V</v>
      </c>
      <c r="AC9" s="38" t="str">
        <f t="shared" si="3"/>
        <v>S</v>
      </c>
      <c r="AD9" s="38" t="str">
        <f t="shared" si="3"/>
        <v>D</v>
      </c>
      <c r="AE9" s="38" t="str">
        <f t="shared" si="3"/>
        <v>L</v>
      </c>
      <c r="AF9" s="38" t="str">
        <f t="shared" si="3"/>
        <v>M</v>
      </c>
      <c r="AG9" s="38" t="str">
        <f t="shared" si="3"/>
        <v>M</v>
      </c>
      <c r="AH9" s="38" t="str">
        <f t="shared" si="3"/>
        <v>J</v>
      </c>
      <c r="AI9" s="38" t="str">
        <f t="shared" si="3"/>
        <v>V</v>
      </c>
      <c r="AJ9" s="38" t="str">
        <f t="shared" si="3"/>
        <v>S</v>
      </c>
      <c r="AK9" s="38" t="str">
        <f t="shared" si="3"/>
        <v>D</v>
      </c>
      <c r="AL9" s="38" t="str">
        <f t="shared" si="3"/>
        <v>L</v>
      </c>
      <c r="AM9" s="38" t="str">
        <f t="shared" si="3"/>
        <v>M</v>
      </c>
      <c r="AN9" s="38" t="str">
        <f t="shared" si="3"/>
        <v>M</v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NETWORKDAYS(DateDebut,DateFin,JoursFerie)-(C10+D10+E10+H10+G10+F10)</f>
        <v>23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23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23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23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23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23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23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23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23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23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23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23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23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23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23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23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23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23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23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23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23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23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23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23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23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454" priority="87" operator="notEqual">
      <formula>0</formula>
    </cfRule>
  </conditionalFormatting>
  <conditionalFormatting sqref="J7">
    <cfRule type="expression" dxfId="453" priority="84">
      <formula>J7&lt;&gt;""</formula>
    </cfRule>
  </conditionalFormatting>
  <conditionalFormatting sqref="J7">
    <cfRule type="expression" dxfId="452" priority="83">
      <formula>J$9=1</formula>
    </cfRule>
  </conditionalFormatting>
  <conditionalFormatting sqref="J7">
    <cfRule type="containsText" dxfId="451" priority="82" operator="containsText" text="S">
      <formula>NOT(ISERROR(SEARCH("S",J7)))</formula>
    </cfRule>
  </conditionalFormatting>
  <conditionalFormatting sqref="J7">
    <cfRule type="expression" dxfId="450" priority="85">
      <formula>#REF!=$C$4</formula>
    </cfRule>
  </conditionalFormatting>
  <conditionalFormatting sqref="J7">
    <cfRule type="expression" dxfId="449" priority="86">
      <formula>J$5=$C$4</formula>
    </cfRule>
  </conditionalFormatting>
  <conditionalFormatting sqref="J7">
    <cfRule type="expression" dxfId="448" priority="81">
      <formula>J7&lt;&gt;""</formula>
    </cfRule>
  </conditionalFormatting>
  <conditionalFormatting sqref="J7">
    <cfRule type="expression" dxfId="447" priority="80">
      <formula>J$9=1</formula>
    </cfRule>
  </conditionalFormatting>
  <conditionalFormatting sqref="J7">
    <cfRule type="containsText" dxfId="446" priority="79" operator="containsText" text="S">
      <formula>NOT(ISERROR(SEARCH("S",J7)))</formula>
    </cfRule>
  </conditionalFormatting>
  <conditionalFormatting sqref="K7:AN7">
    <cfRule type="expression" dxfId="445" priority="76">
      <formula>K7&lt;&gt;""</formula>
    </cfRule>
  </conditionalFormatting>
  <conditionalFormatting sqref="K7:AN7">
    <cfRule type="expression" dxfId="444" priority="75">
      <formula>K$9=1</formula>
    </cfRule>
  </conditionalFormatting>
  <conditionalFormatting sqref="K7:AN7">
    <cfRule type="containsText" dxfId="443" priority="74" operator="containsText" text="S">
      <formula>NOT(ISERROR(SEARCH("S",K7)))</formula>
    </cfRule>
  </conditionalFormatting>
  <conditionalFormatting sqref="K7:AN7">
    <cfRule type="expression" dxfId="442" priority="77">
      <formula>#REF!=$C$4</formula>
    </cfRule>
  </conditionalFormatting>
  <conditionalFormatting sqref="K7:AN7">
    <cfRule type="expression" dxfId="441" priority="78">
      <formula>K$5=$C$4</formula>
    </cfRule>
  </conditionalFormatting>
  <conditionalFormatting sqref="K7:AN7">
    <cfRule type="expression" dxfId="440" priority="73">
      <formula>K7&lt;&gt;""</formula>
    </cfRule>
  </conditionalFormatting>
  <conditionalFormatting sqref="K7:AN7">
    <cfRule type="expression" dxfId="439" priority="72">
      <formula>K$9=1</formula>
    </cfRule>
  </conditionalFormatting>
  <conditionalFormatting sqref="K7:AN7">
    <cfRule type="containsText" dxfId="438" priority="71" operator="containsText" text="S">
      <formula>NOT(ISERROR(SEARCH("S",K7)))</formula>
    </cfRule>
  </conditionalFormatting>
  <conditionalFormatting sqref="A10:H34">
    <cfRule type="cellIs" dxfId="437" priority="70" operator="equal">
      <formula>0</formula>
    </cfRule>
  </conditionalFormatting>
  <conditionalFormatting sqref="G2:I3">
    <cfRule type="cellIs" dxfId="436" priority="69" operator="equal">
      <formula>0</formula>
    </cfRule>
  </conditionalFormatting>
  <conditionalFormatting sqref="J35:AN35">
    <cfRule type="cellIs" dxfId="435" priority="68" operator="equal">
      <formula>0</formula>
    </cfRule>
  </conditionalFormatting>
  <conditionalFormatting sqref="J9:AN9">
    <cfRule type="expression" dxfId="434" priority="58">
      <formula>OR(J$6=JoursFerie)</formula>
    </cfRule>
    <cfRule type="expression" dxfId="433" priority="59">
      <formula>J$9="D"</formula>
    </cfRule>
    <cfRule type="expression" dxfId="432" priority="60">
      <formula>J$9="S"</formula>
    </cfRule>
  </conditionalFormatting>
  <conditionalFormatting sqref="C9:H9">
    <cfRule type="containsText" dxfId="431" priority="43" operator="containsText" text="1/2 CP">
      <formula>NOT(ISERROR(SEARCH("1/2 CP",C9)))</formula>
    </cfRule>
    <cfRule type="containsText" dxfId="430" priority="44" operator="containsText" text="0">
      <formula>NOT(ISERROR(SEARCH("0",C9)))</formula>
    </cfRule>
    <cfRule type="containsText" dxfId="429" priority="45" operator="containsText" text="Récup">
      <formula>NOT(ISERROR(SEARCH("Récup",C9)))</formula>
    </cfRule>
    <cfRule type="containsText" dxfId="428" priority="46" operator="containsText" text="CM">
      <formula>NOT(ISERROR(SEARCH("CM",C9)))</formula>
    </cfRule>
    <cfRule type="containsText" dxfId="427" priority="48" operator="containsText" text="RTT">
      <formula>NOT(ISERROR(SEARCH("RTT",C9)))</formula>
    </cfRule>
    <cfRule type="containsText" dxfId="426" priority="49" operator="containsText" text="CP">
      <formula>NOT(ISERROR(SEARCH("CP",C9)))</formula>
    </cfRule>
  </conditionalFormatting>
  <conditionalFormatting sqref="C9:H9">
    <cfRule type="containsText" dxfId="425" priority="47" operator="containsText" text="Divers">
      <formula>NOT(ISERROR(SEARCH("Divers",C9)))</formula>
    </cfRule>
  </conditionalFormatting>
  <conditionalFormatting sqref="J9:AN9 J10:O24 Q10:AN24 P19:P24 J25:AN34">
    <cfRule type="containsText" dxfId="424" priority="41" operator="containsText" text="1/2 CP">
      <formula>NOT(ISERROR(SEARCH("1/2 CP",J9)))</formula>
    </cfRule>
    <cfRule type="containsText" dxfId="423" priority="42" operator="containsText" text="0">
      <formula>NOT(ISERROR(SEARCH("0",J9)))</formula>
    </cfRule>
    <cfRule type="cellIs" dxfId="422" priority="50" operator="equal">
      <formula>"Récup"</formula>
    </cfRule>
    <cfRule type="cellIs" dxfId="421" priority="51" operator="equal">
      <formula>"CP"</formula>
    </cfRule>
    <cfRule type="cellIs" dxfId="420" priority="52" operator="equal">
      <formula>"CM"</formula>
    </cfRule>
    <cfRule type="cellIs" dxfId="419" priority="53" operator="equal">
      <formula>"RTT"</formula>
    </cfRule>
    <cfRule type="cellIs" dxfId="418" priority="54" operator="equal">
      <formula>"Divers"</formula>
    </cfRule>
    <cfRule type="expression" dxfId="417" priority="55">
      <formula>OR(J$6=JoursFerie)</formula>
    </cfRule>
    <cfRule type="expression" dxfId="416" priority="56">
      <formula>J$9="D"</formula>
    </cfRule>
    <cfRule type="expression" dxfId="415" priority="57">
      <formula>J$9="S"</formula>
    </cfRule>
  </conditionalFormatting>
  <conditionalFormatting sqref="J8:AN8">
    <cfRule type="expression" dxfId="414" priority="38">
      <formula>OR(J$6=JoursFerie)</formula>
    </cfRule>
    <cfRule type="expression" dxfId="413" priority="39">
      <formula>J$9="D"</formula>
    </cfRule>
    <cfRule type="expression" dxfId="412" priority="40">
      <formula>J$9="S"</formula>
    </cfRule>
  </conditionalFormatting>
  <conditionalFormatting sqref="P10:P18">
    <cfRule type="containsText" dxfId="411" priority="18" operator="containsText" text="1/2 CP">
      <formula>NOT(ISERROR(SEARCH("1/2 CP",P10)))</formula>
    </cfRule>
    <cfRule type="containsText" dxfId="410" priority="19" operator="containsText" text="0">
      <formula>NOT(ISERROR(SEARCH("0",P10)))</formula>
    </cfRule>
    <cfRule type="cellIs" dxfId="409" priority="20" operator="equal">
      <formula>"Récup"</formula>
    </cfRule>
    <cfRule type="cellIs" dxfId="408" priority="21" operator="equal">
      <formula>"CP"</formula>
    </cfRule>
    <cfRule type="cellIs" dxfId="407" priority="22" operator="equal">
      <formula>"CM"</formula>
    </cfRule>
    <cfRule type="cellIs" dxfId="406" priority="23" operator="equal">
      <formula>"RTT"</formula>
    </cfRule>
    <cfRule type="cellIs" dxfId="405" priority="24" operator="equal">
      <formula>"Divers"</formula>
    </cfRule>
    <cfRule type="expression" dxfId="404" priority="25">
      <formula>OR(P$6=JoursFerie)</formula>
    </cfRule>
    <cfRule type="expression" dxfId="403" priority="26">
      <formula>P$9="D"</formula>
    </cfRule>
    <cfRule type="expression" dxfId="402" priority="27">
      <formula>P$9="S"</formula>
    </cfRule>
  </conditionalFormatting>
  <conditionalFormatting sqref="G10:H34 C10:E34">
    <cfRule type="containsText" dxfId="401" priority="11" operator="containsText" text="JS">
      <formula>NOT(ISERROR(SEARCH("JS",C10)))</formula>
    </cfRule>
    <cfRule type="containsText" dxfId="400" priority="14" operator="containsText" text="RTT">
      <formula>NOT(ISERROR(SEARCH("RTT",C10)))</formula>
    </cfRule>
    <cfRule type="containsText" dxfId="399" priority="15" operator="containsText" text="CP">
      <formula>NOT(ISERROR(SEARCH("CP",C10)))</formula>
    </cfRule>
  </conditionalFormatting>
  <conditionalFormatting sqref="G10:H34 C10:E34">
    <cfRule type="containsText" dxfId="398" priority="12" operator="containsText" text="CM">
      <formula>NOT(ISERROR(SEARCH("CM",C10)))</formula>
    </cfRule>
    <cfRule type="containsText" dxfId="397" priority="13" operator="containsText" text="CE">
      <formula>NOT(ISERROR(SEARCH("CE",C10)))</formula>
    </cfRule>
  </conditionalFormatting>
  <conditionalFormatting sqref="C10:H34">
    <cfRule type="cellIs" dxfId="396" priority="9" operator="equal">
      <formula>"1/2 CP"</formula>
    </cfRule>
  </conditionalFormatting>
  <conditionalFormatting sqref="F12">
    <cfRule type="containsText" dxfId="395" priority="8" operator="containsText" text="0">
      <formula>NOT(ISERROR(SEARCH("0",F12)))</formula>
    </cfRule>
  </conditionalFormatting>
  <conditionalFormatting sqref="F12">
    <cfRule type="containsText" dxfId="394" priority="3" operator="containsText" text="JS">
      <formula>NOT(ISERROR(SEARCH("JS",F12)))</formula>
    </cfRule>
    <cfRule type="containsText" dxfId="393" priority="6" operator="containsText" text="RTT">
      <formula>NOT(ISERROR(SEARCH("RTT",F12)))</formula>
    </cfRule>
    <cfRule type="containsText" dxfId="392" priority="7" operator="containsText" text="CP">
      <formula>NOT(ISERROR(SEARCH("CP",F12)))</formula>
    </cfRule>
  </conditionalFormatting>
  <conditionalFormatting sqref="F12">
    <cfRule type="containsText" dxfId="391" priority="4" operator="containsText" text="CM">
      <formula>NOT(ISERROR(SEARCH("CM",F12)))</formula>
    </cfRule>
    <cfRule type="containsText" dxfId="390" priority="5" operator="containsText" text="CE">
      <formula>NOT(ISERROR(SEARCH("CE",F12)))</formula>
    </cfRule>
  </conditionalFormatting>
  <conditionalFormatting sqref="I10:I34">
    <cfRule type="cellIs" dxfId="389" priority="1" operator="lessThan">
      <formula>0</formula>
    </cfRule>
    <cfRule type="cellIs" dxfId="388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BR63"/>
  <sheetViews>
    <sheetView showGridLines="0" zoomScale="90" zoomScaleNormal="90" workbookViewId="0">
      <pane xSplit="9" ySplit="9" topLeftCell="J13" activePane="bottomRight" state="frozen"/>
      <selection activeCell="I10" sqref="I10:I34"/>
      <selection pane="topRight" activeCell="I10" sqref="I10:I34"/>
      <selection pane="bottomLeft" activeCell="I10" sqref="I10:I34"/>
      <selection pane="bottomRight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</f>
        <v>2018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NOVEMBRE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Calendrier!$L4</f>
        <v>43405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43434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43405</v>
      </c>
      <c r="K6" s="33">
        <f t="shared" ref="K6:AN6" si="0">IFERROR(IF(J6+1&gt;DateFin,"",J6+1),"")</f>
        <v>43406</v>
      </c>
      <c r="L6" s="33">
        <f t="shared" si="0"/>
        <v>43407</v>
      </c>
      <c r="M6" s="33">
        <f t="shared" si="0"/>
        <v>43408</v>
      </c>
      <c r="N6" s="33">
        <f t="shared" si="0"/>
        <v>43409</v>
      </c>
      <c r="O6" s="33">
        <f t="shared" si="0"/>
        <v>43410</v>
      </c>
      <c r="P6" s="33">
        <f t="shared" si="0"/>
        <v>43411</v>
      </c>
      <c r="Q6" s="33">
        <f t="shared" si="0"/>
        <v>43412</v>
      </c>
      <c r="R6" s="33">
        <f t="shared" si="0"/>
        <v>43413</v>
      </c>
      <c r="S6" s="33">
        <f t="shared" si="0"/>
        <v>43414</v>
      </c>
      <c r="T6" s="33">
        <f t="shared" si="0"/>
        <v>43415</v>
      </c>
      <c r="U6" s="33">
        <f t="shared" si="0"/>
        <v>43416</v>
      </c>
      <c r="V6" s="33">
        <f t="shared" si="0"/>
        <v>43417</v>
      </c>
      <c r="W6" s="33">
        <f t="shared" si="0"/>
        <v>43418</v>
      </c>
      <c r="X6" s="33">
        <f t="shared" si="0"/>
        <v>43419</v>
      </c>
      <c r="Y6" s="33">
        <f t="shared" si="0"/>
        <v>43420</v>
      </c>
      <c r="Z6" s="33">
        <f t="shared" si="0"/>
        <v>43421</v>
      </c>
      <c r="AA6" s="33">
        <f t="shared" si="0"/>
        <v>43422</v>
      </c>
      <c r="AB6" s="33">
        <f t="shared" si="0"/>
        <v>43423</v>
      </c>
      <c r="AC6" s="33">
        <f t="shared" si="0"/>
        <v>43424</v>
      </c>
      <c r="AD6" s="33">
        <f t="shared" si="0"/>
        <v>43425</v>
      </c>
      <c r="AE6" s="33">
        <f t="shared" si="0"/>
        <v>43426</v>
      </c>
      <c r="AF6" s="33">
        <f t="shared" si="0"/>
        <v>43427</v>
      </c>
      <c r="AG6" s="33">
        <f t="shared" si="0"/>
        <v>43428</v>
      </c>
      <c r="AH6" s="33">
        <f t="shared" si="0"/>
        <v>43429</v>
      </c>
      <c r="AI6" s="33">
        <f t="shared" si="0"/>
        <v>43430</v>
      </c>
      <c r="AJ6" s="33">
        <f t="shared" si="0"/>
        <v>43431</v>
      </c>
      <c r="AK6" s="33">
        <f t="shared" si="0"/>
        <v>43432</v>
      </c>
      <c r="AL6" s="33">
        <f t="shared" si="0"/>
        <v>43433</v>
      </c>
      <c r="AM6" s="33">
        <f t="shared" si="0"/>
        <v>43434</v>
      </c>
      <c r="AN6" s="33" t="str">
        <f t="shared" si="0"/>
        <v/>
      </c>
    </row>
    <row r="7" spans="1:70" s="30" customFormat="1" ht="27.75" customHeight="1" x14ac:dyDescent="0.25">
      <c r="J7" s="34" t="str">
        <f>"S "&amp;WEEKNUM(J6)</f>
        <v>S 44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/>
      </c>
      <c r="N7" s="34" t="str">
        <f t="shared" si="1"/>
        <v>S 45</v>
      </c>
      <c r="O7" s="34" t="str">
        <f t="shared" si="1"/>
        <v/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/>
      </c>
      <c r="T7" s="34" t="str">
        <f t="shared" si="1"/>
        <v/>
      </c>
      <c r="U7" s="34" t="str">
        <f t="shared" si="1"/>
        <v>S 46</v>
      </c>
      <c r="V7" s="34" t="str">
        <f t="shared" si="1"/>
        <v/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/>
      </c>
      <c r="AA7" s="34" t="str">
        <f t="shared" si="1"/>
        <v/>
      </c>
      <c r="AB7" s="34" t="str">
        <f t="shared" si="1"/>
        <v>S 47</v>
      </c>
      <c r="AC7" s="34" t="str">
        <f t="shared" si="1"/>
        <v/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/>
      </c>
      <c r="AH7" s="34" t="str">
        <f t="shared" si="1"/>
        <v/>
      </c>
      <c r="AI7" s="34" t="str">
        <f t="shared" si="1"/>
        <v>S 48</v>
      </c>
      <c r="AJ7" s="34" t="str">
        <f t="shared" si="1"/>
        <v/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43406</v>
      </c>
      <c r="L8" s="35">
        <f t="shared" si="2"/>
        <v>43407</v>
      </c>
      <c r="M8" s="35">
        <f t="shared" si="2"/>
        <v>43408</v>
      </c>
      <c r="N8" s="35">
        <f t="shared" si="2"/>
        <v>43409</v>
      </c>
      <c r="O8" s="35">
        <f t="shared" si="2"/>
        <v>43410</v>
      </c>
      <c r="P8" s="35">
        <f t="shared" si="2"/>
        <v>43411</v>
      </c>
      <c r="Q8" s="35">
        <f t="shared" si="2"/>
        <v>43412</v>
      </c>
      <c r="R8" s="35">
        <f t="shared" si="2"/>
        <v>43413</v>
      </c>
      <c r="S8" s="35">
        <f t="shared" si="2"/>
        <v>43414</v>
      </c>
      <c r="T8" s="35">
        <f t="shared" si="2"/>
        <v>43415</v>
      </c>
      <c r="U8" s="35">
        <f t="shared" si="2"/>
        <v>43416</v>
      </c>
      <c r="V8" s="35">
        <f t="shared" si="2"/>
        <v>43417</v>
      </c>
      <c r="W8" s="35">
        <f t="shared" si="2"/>
        <v>43418</v>
      </c>
      <c r="X8" s="35">
        <f t="shared" si="2"/>
        <v>43419</v>
      </c>
      <c r="Y8" s="35">
        <f t="shared" si="2"/>
        <v>43420</v>
      </c>
      <c r="Z8" s="35">
        <f t="shared" si="2"/>
        <v>43421</v>
      </c>
      <c r="AA8" s="35">
        <f t="shared" si="2"/>
        <v>43422</v>
      </c>
      <c r="AB8" s="35">
        <f t="shared" si="2"/>
        <v>43423</v>
      </c>
      <c r="AC8" s="35">
        <f t="shared" si="2"/>
        <v>43424</v>
      </c>
      <c r="AD8" s="35">
        <f t="shared" si="2"/>
        <v>43425</v>
      </c>
      <c r="AE8" s="35">
        <f t="shared" si="2"/>
        <v>43426</v>
      </c>
      <c r="AF8" s="35">
        <f t="shared" si="2"/>
        <v>43427</v>
      </c>
      <c r="AG8" s="35">
        <f t="shared" si="2"/>
        <v>43428</v>
      </c>
      <c r="AH8" s="35">
        <f t="shared" si="2"/>
        <v>43429</v>
      </c>
      <c r="AI8" s="35">
        <f t="shared" si="2"/>
        <v>43430</v>
      </c>
      <c r="AJ8" s="35">
        <f t="shared" si="2"/>
        <v>43431</v>
      </c>
      <c r="AK8" s="35">
        <f t="shared" si="2"/>
        <v>43432</v>
      </c>
      <c r="AL8" s="35">
        <f t="shared" si="2"/>
        <v>43433</v>
      </c>
      <c r="AM8" s="35">
        <f>IFERROR(IF(AL6+1&gt;DateFin,"",AL6+1),"")</f>
        <v>43434</v>
      </c>
      <c r="AN8" s="35" t="str">
        <f>IFERROR(IF(AM6+1&gt;DateFin,"",AM6+1),"")</f>
        <v/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70" t="str">
        <f>CHOOSE(WEEKDAY(J6),"D","L","M","M","J","V","S")</f>
        <v>J</v>
      </c>
      <c r="K9" s="38" t="str">
        <f>IFERROR(CHOOSE(WEEKDAY(K6),"D","L","M","M","J","V","S"),"")</f>
        <v>V</v>
      </c>
      <c r="L9" s="38" t="str">
        <f t="shared" ref="L9:AN9" si="3">IFERROR(CHOOSE(WEEKDAY(L6),"D","L","M","M","J","V","S"),"")</f>
        <v>S</v>
      </c>
      <c r="M9" s="38" t="str">
        <f t="shared" si="3"/>
        <v>D</v>
      </c>
      <c r="N9" s="38" t="str">
        <f t="shared" si="3"/>
        <v>L</v>
      </c>
      <c r="O9" s="38" t="str">
        <f t="shared" si="3"/>
        <v>M</v>
      </c>
      <c r="P9" s="38" t="str">
        <f t="shared" si="3"/>
        <v>M</v>
      </c>
      <c r="Q9" s="38" t="str">
        <f t="shared" si="3"/>
        <v>J</v>
      </c>
      <c r="R9" s="38" t="str">
        <f t="shared" si="3"/>
        <v>V</v>
      </c>
      <c r="S9" s="38" t="str">
        <f t="shared" si="3"/>
        <v>S</v>
      </c>
      <c r="T9" s="38" t="str">
        <f t="shared" si="3"/>
        <v>D</v>
      </c>
      <c r="U9" s="38" t="str">
        <f t="shared" si="3"/>
        <v>L</v>
      </c>
      <c r="V9" s="38" t="str">
        <f t="shared" si="3"/>
        <v>M</v>
      </c>
      <c r="W9" s="38" t="str">
        <f t="shared" si="3"/>
        <v>M</v>
      </c>
      <c r="X9" s="38" t="str">
        <f t="shared" si="3"/>
        <v>J</v>
      </c>
      <c r="Y9" s="38" t="str">
        <f t="shared" si="3"/>
        <v>V</v>
      </c>
      <c r="Z9" s="38" t="str">
        <f t="shared" si="3"/>
        <v>S</v>
      </c>
      <c r="AA9" s="38" t="str">
        <f t="shared" si="3"/>
        <v>D</v>
      </c>
      <c r="AB9" s="38" t="str">
        <f t="shared" si="3"/>
        <v>L</v>
      </c>
      <c r="AC9" s="38" t="str">
        <f t="shared" si="3"/>
        <v>M</v>
      </c>
      <c r="AD9" s="38" t="str">
        <f t="shared" si="3"/>
        <v>M</v>
      </c>
      <c r="AE9" s="38" t="str">
        <f t="shared" si="3"/>
        <v>J</v>
      </c>
      <c r="AF9" s="38" t="str">
        <f t="shared" si="3"/>
        <v>V</v>
      </c>
      <c r="AG9" s="38" t="str">
        <f t="shared" si="3"/>
        <v>S</v>
      </c>
      <c r="AH9" s="38" t="str">
        <f t="shared" si="3"/>
        <v>D</v>
      </c>
      <c r="AI9" s="38" t="str">
        <f t="shared" si="3"/>
        <v>L</v>
      </c>
      <c r="AJ9" s="38" t="str">
        <f t="shared" si="3"/>
        <v>M</v>
      </c>
      <c r="AK9" s="38" t="str">
        <f t="shared" si="3"/>
        <v>M</v>
      </c>
      <c r="AL9" s="38" t="str">
        <f t="shared" si="3"/>
        <v>J</v>
      </c>
      <c r="AM9" s="38" t="str">
        <f t="shared" si="3"/>
        <v>V</v>
      </c>
      <c r="AN9" s="38" t="str">
        <f t="shared" si="3"/>
        <v/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NETWORKDAYS(DateDebut,DateFin,JoursFerie)-(C10+D10+E10+H10+G10+F10)</f>
        <v>21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21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21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21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21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21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21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21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21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21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21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21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21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21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21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21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21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21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21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21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21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21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21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21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21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387" priority="77" operator="notEqual">
      <formula>0</formula>
    </cfRule>
  </conditionalFormatting>
  <conditionalFormatting sqref="J7">
    <cfRule type="expression" dxfId="386" priority="74">
      <formula>J7&lt;&gt;""</formula>
    </cfRule>
  </conditionalFormatting>
  <conditionalFormatting sqref="J7">
    <cfRule type="expression" dxfId="385" priority="73">
      <formula>J$9=1</formula>
    </cfRule>
  </conditionalFormatting>
  <conditionalFormatting sqref="J7">
    <cfRule type="containsText" dxfId="384" priority="72" operator="containsText" text="S">
      <formula>NOT(ISERROR(SEARCH("S",J7)))</formula>
    </cfRule>
  </conditionalFormatting>
  <conditionalFormatting sqref="J7">
    <cfRule type="expression" dxfId="383" priority="75">
      <formula>#REF!=$C$4</formula>
    </cfRule>
  </conditionalFormatting>
  <conditionalFormatting sqref="J7">
    <cfRule type="expression" dxfId="382" priority="76">
      <formula>J$5=$C$4</formula>
    </cfRule>
  </conditionalFormatting>
  <conditionalFormatting sqref="J7">
    <cfRule type="expression" dxfId="381" priority="71">
      <formula>J7&lt;&gt;""</formula>
    </cfRule>
  </conditionalFormatting>
  <conditionalFormatting sqref="J7">
    <cfRule type="expression" dxfId="380" priority="70">
      <formula>J$9=1</formula>
    </cfRule>
  </conditionalFormatting>
  <conditionalFormatting sqref="J7">
    <cfRule type="containsText" dxfId="379" priority="69" operator="containsText" text="S">
      <formula>NOT(ISERROR(SEARCH("S",J7)))</formula>
    </cfRule>
  </conditionalFormatting>
  <conditionalFormatting sqref="K7:AN7">
    <cfRule type="expression" dxfId="378" priority="66">
      <formula>K7&lt;&gt;""</formula>
    </cfRule>
  </conditionalFormatting>
  <conditionalFormatting sqref="K7:AN7">
    <cfRule type="expression" dxfId="377" priority="65">
      <formula>K$9=1</formula>
    </cfRule>
  </conditionalFormatting>
  <conditionalFormatting sqref="K7:AN7">
    <cfRule type="containsText" dxfId="376" priority="64" operator="containsText" text="S">
      <formula>NOT(ISERROR(SEARCH("S",K7)))</formula>
    </cfRule>
  </conditionalFormatting>
  <conditionalFormatting sqref="K7:AN7">
    <cfRule type="expression" dxfId="375" priority="67">
      <formula>#REF!=$C$4</formula>
    </cfRule>
  </conditionalFormatting>
  <conditionalFormatting sqref="K7:AN7">
    <cfRule type="expression" dxfId="374" priority="68">
      <formula>K$5=$C$4</formula>
    </cfRule>
  </conditionalFormatting>
  <conditionalFormatting sqref="K7:AN7">
    <cfRule type="expression" dxfId="373" priority="63">
      <formula>K7&lt;&gt;""</formula>
    </cfRule>
  </conditionalFormatting>
  <conditionalFormatting sqref="K7:AN7">
    <cfRule type="expression" dxfId="372" priority="62">
      <formula>K$9=1</formula>
    </cfRule>
  </conditionalFormatting>
  <conditionalFormatting sqref="K7:AN7">
    <cfRule type="containsText" dxfId="371" priority="61" operator="containsText" text="S">
      <formula>NOT(ISERROR(SEARCH("S",K7)))</formula>
    </cfRule>
  </conditionalFormatting>
  <conditionalFormatting sqref="A10:H34">
    <cfRule type="cellIs" dxfId="370" priority="60" operator="equal">
      <formula>0</formula>
    </cfRule>
  </conditionalFormatting>
  <conditionalFormatting sqref="G2:I3">
    <cfRule type="cellIs" dxfId="369" priority="59" operator="equal">
      <formula>0</formula>
    </cfRule>
  </conditionalFormatting>
  <conditionalFormatting sqref="J35:AN35">
    <cfRule type="cellIs" dxfId="368" priority="58" operator="equal">
      <formula>0</formula>
    </cfRule>
  </conditionalFormatting>
  <conditionalFormatting sqref="J9:AN9">
    <cfRule type="expression" dxfId="367" priority="48">
      <formula>OR(J$6=JoursFerie)</formula>
    </cfRule>
    <cfRule type="expression" dxfId="366" priority="49">
      <formula>J$9="D"</formula>
    </cfRule>
    <cfRule type="expression" dxfId="365" priority="50">
      <formula>J$9="S"</formula>
    </cfRule>
  </conditionalFormatting>
  <conditionalFormatting sqref="C9:H9">
    <cfRule type="containsText" dxfId="364" priority="33" operator="containsText" text="1/2 CP">
      <formula>NOT(ISERROR(SEARCH("1/2 CP",C9)))</formula>
    </cfRule>
    <cfRule type="containsText" dxfId="363" priority="34" operator="containsText" text="0">
      <formula>NOT(ISERROR(SEARCH("0",C9)))</formula>
    </cfRule>
    <cfRule type="containsText" dxfId="362" priority="35" operator="containsText" text="Récup">
      <formula>NOT(ISERROR(SEARCH("Récup",C9)))</formula>
    </cfRule>
    <cfRule type="containsText" dxfId="361" priority="36" operator="containsText" text="CM">
      <formula>NOT(ISERROR(SEARCH("CM",C9)))</formula>
    </cfRule>
    <cfRule type="containsText" dxfId="360" priority="38" operator="containsText" text="RTT">
      <formula>NOT(ISERROR(SEARCH("RTT",C9)))</formula>
    </cfRule>
    <cfRule type="containsText" dxfId="359" priority="39" operator="containsText" text="CP">
      <formula>NOT(ISERROR(SEARCH("CP",C9)))</formula>
    </cfRule>
  </conditionalFormatting>
  <conditionalFormatting sqref="C9:H9">
    <cfRule type="containsText" dxfId="358" priority="37" operator="containsText" text="Divers">
      <formula>NOT(ISERROR(SEARCH("Divers",C9)))</formula>
    </cfRule>
  </conditionalFormatting>
  <conditionalFormatting sqref="J9:AN34">
    <cfRule type="containsText" dxfId="357" priority="31" operator="containsText" text="1/2 CP">
      <formula>NOT(ISERROR(SEARCH("1/2 CP",J9)))</formula>
    </cfRule>
    <cfRule type="containsText" dxfId="356" priority="32" operator="containsText" text="0">
      <formula>NOT(ISERROR(SEARCH("0",J9)))</formula>
    </cfRule>
    <cfRule type="cellIs" dxfId="355" priority="40" operator="equal">
      <formula>"Récup"</formula>
    </cfRule>
    <cfRule type="cellIs" dxfId="354" priority="41" operator="equal">
      <formula>"CP"</formula>
    </cfRule>
    <cfRule type="cellIs" dxfId="353" priority="42" operator="equal">
      <formula>"CM"</formula>
    </cfRule>
    <cfRule type="cellIs" dxfId="352" priority="43" operator="equal">
      <formula>"RTT"</formula>
    </cfRule>
    <cfRule type="cellIs" dxfId="351" priority="44" operator="equal">
      <formula>"Divers"</formula>
    </cfRule>
    <cfRule type="expression" dxfId="350" priority="45">
      <formula>OR(J$6=JoursFerie)</formula>
    </cfRule>
    <cfRule type="expression" dxfId="349" priority="46">
      <formula>J$9="D"</formula>
    </cfRule>
    <cfRule type="expression" dxfId="348" priority="47">
      <formula>J$9="S"</formula>
    </cfRule>
  </conditionalFormatting>
  <conditionalFormatting sqref="J8:AN8">
    <cfRule type="expression" dxfId="347" priority="28">
      <formula>OR(J$6=JoursFerie)</formula>
    </cfRule>
    <cfRule type="expression" dxfId="346" priority="29">
      <formula>J$9="D"</formula>
    </cfRule>
    <cfRule type="expression" dxfId="345" priority="30">
      <formula>J$9="S"</formula>
    </cfRule>
  </conditionalFormatting>
  <conditionalFormatting sqref="G10:H34 C10:E34">
    <cfRule type="containsText" dxfId="344" priority="11" operator="containsText" text="JS">
      <formula>NOT(ISERROR(SEARCH("JS",C10)))</formula>
    </cfRule>
    <cfRule type="containsText" dxfId="343" priority="14" operator="containsText" text="RTT">
      <formula>NOT(ISERROR(SEARCH("RTT",C10)))</formula>
    </cfRule>
    <cfRule type="containsText" dxfId="342" priority="15" operator="containsText" text="CP">
      <formula>NOT(ISERROR(SEARCH("CP",C10)))</formula>
    </cfRule>
  </conditionalFormatting>
  <conditionalFormatting sqref="G10:H34 C10:E34">
    <cfRule type="containsText" dxfId="341" priority="12" operator="containsText" text="CM">
      <formula>NOT(ISERROR(SEARCH("CM",C10)))</formula>
    </cfRule>
    <cfRule type="containsText" dxfId="340" priority="13" operator="containsText" text="CE">
      <formula>NOT(ISERROR(SEARCH("CE",C10)))</formula>
    </cfRule>
  </conditionalFormatting>
  <conditionalFormatting sqref="C10:H34">
    <cfRule type="cellIs" dxfId="339" priority="9" operator="equal">
      <formula>"1/2 CP"</formula>
    </cfRule>
  </conditionalFormatting>
  <conditionalFormatting sqref="F12">
    <cfRule type="containsText" dxfId="338" priority="8" operator="containsText" text="0">
      <formula>NOT(ISERROR(SEARCH("0",F12)))</formula>
    </cfRule>
  </conditionalFormatting>
  <conditionalFormatting sqref="F12">
    <cfRule type="containsText" dxfId="337" priority="3" operator="containsText" text="JS">
      <formula>NOT(ISERROR(SEARCH("JS",F12)))</formula>
    </cfRule>
    <cfRule type="containsText" dxfId="336" priority="6" operator="containsText" text="RTT">
      <formula>NOT(ISERROR(SEARCH("RTT",F12)))</formula>
    </cfRule>
    <cfRule type="containsText" dxfId="335" priority="7" operator="containsText" text="CP">
      <formula>NOT(ISERROR(SEARCH("CP",F12)))</formula>
    </cfRule>
  </conditionalFormatting>
  <conditionalFormatting sqref="F12">
    <cfRule type="containsText" dxfId="334" priority="4" operator="containsText" text="CM">
      <formula>NOT(ISERROR(SEARCH("CM",F12)))</formula>
    </cfRule>
    <cfRule type="containsText" dxfId="333" priority="5" operator="containsText" text="CE">
      <formula>NOT(ISERROR(SEARCH("CE",F12)))</formula>
    </cfRule>
  </conditionalFormatting>
  <conditionalFormatting sqref="I10:I34">
    <cfRule type="cellIs" dxfId="332" priority="1" operator="lessThan">
      <formula>0</formula>
    </cfRule>
    <cfRule type="cellIs" dxfId="331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BR63"/>
  <sheetViews>
    <sheetView showGridLines="0" zoomScale="90" zoomScaleNormal="90" workbookViewId="0">
      <pane xSplit="9" ySplit="9" topLeftCell="J13" activePane="bottomRight" state="frozen"/>
      <selection activeCell="I10" sqref="I10:I34"/>
      <selection pane="topRight" activeCell="I10" sqref="I10:I34"/>
      <selection pane="bottomLeft" activeCell="I10" sqref="I10:I34"/>
      <selection pane="bottomRight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</f>
        <v>2018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DÉCEMBRE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Calendrier!$M4</f>
        <v>43435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43465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43435</v>
      </c>
      <c r="K6" s="33">
        <f t="shared" ref="K6:AN6" si="0">IFERROR(IF(J6+1&gt;DateFin,"",J6+1),"")</f>
        <v>43436</v>
      </c>
      <c r="L6" s="33">
        <f t="shared" si="0"/>
        <v>43437</v>
      </c>
      <c r="M6" s="33">
        <f t="shared" si="0"/>
        <v>43438</v>
      </c>
      <c r="N6" s="33">
        <f t="shared" si="0"/>
        <v>43439</v>
      </c>
      <c r="O6" s="33">
        <f t="shared" si="0"/>
        <v>43440</v>
      </c>
      <c r="P6" s="33">
        <f t="shared" si="0"/>
        <v>43441</v>
      </c>
      <c r="Q6" s="33">
        <f t="shared" si="0"/>
        <v>43442</v>
      </c>
      <c r="R6" s="33">
        <f t="shared" si="0"/>
        <v>43443</v>
      </c>
      <c r="S6" s="33">
        <f t="shared" si="0"/>
        <v>43444</v>
      </c>
      <c r="T6" s="33">
        <f t="shared" si="0"/>
        <v>43445</v>
      </c>
      <c r="U6" s="33">
        <f t="shared" si="0"/>
        <v>43446</v>
      </c>
      <c r="V6" s="33">
        <f t="shared" si="0"/>
        <v>43447</v>
      </c>
      <c r="W6" s="33">
        <f t="shared" si="0"/>
        <v>43448</v>
      </c>
      <c r="X6" s="33">
        <f t="shared" si="0"/>
        <v>43449</v>
      </c>
      <c r="Y6" s="33">
        <f t="shared" si="0"/>
        <v>43450</v>
      </c>
      <c r="Z6" s="33">
        <f t="shared" si="0"/>
        <v>43451</v>
      </c>
      <c r="AA6" s="33">
        <f t="shared" si="0"/>
        <v>43452</v>
      </c>
      <c r="AB6" s="33">
        <f t="shared" si="0"/>
        <v>43453</v>
      </c>
      <c r="AC6" s="33">
        <f t="shared" si="0"/>
        <v>43454</v>
      </c>
      <c r="AD6" s="33">
        <f t="shared" si="0"/>
        <v>43455</v>
      </c>
      <c r="AE6" s="33">
        <f t="shared" si="0"/>
        <v>43456</v>
      </c>
      <c r="AF6" s="33">
        <f t="shared" si="0"/>
        <v>43457</v>
      </c>
      <c r="AG6" s="33">
        <f t="shared" si="0"/>
        <v>43458</v>
      </c>
      <c r="AH6" s="33">
        <f t="shared" si="0"/>
        <v>43459</v>
      </c>
      <c r="AI6" s="33">
        <f t="shared" si="0"/>
        <v>43460</v>
      </c>
      <c r="AJ6" s="33">
        <f t="shared" si="0"/>
        <v>43461</v>
      </c>
      <c r="AK6" s="33">
        <f t="shared" si="0"/>
        <v>43462</v>
      </c>
      <c r="AL6" s="33">
        <f t="shared" si="0"/>
        <v>43463</v>
      </c>
      <c r="AM6" s="33">
        <f t="shared" si="0"/>
        <v>43464</v>
      </c>
      <c r="AN6" s="33">
        <f t="shared" si="0"/>
        <v>43465</v>
      </c>
    </row>
    <row r="7" spans="1:70" s="30" customFormat="1" ht="27.75" customHeight="1" x14ac:dyDescent="0.25">
      <c r="J7" s="34" t="str">
        <f>"S "&amp;WEEKNUM(J6)</f>
        <v>S 48</v>
      </c>
      <c r="K7" s="34" t="str">
        <f>IFERROR(IF(K9="L","S "&amp;WEEKNUM(K6,2),""),"")</f>
        <v/>
      </c>
      <c r="L7" s="34" t="str">
        <f t="shared" ref="L7:AN7" si="1">IFERROR(IF(L9="L","S "&amp;WEEKNUM(L6,2),""),"")</f>
        <v>S 49</v>
      </c>
      <c r="M7" s="34" t="str">
        <f t="shared" si="1"/>
        <v/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>S 50</v>
      </c>
      <c r="T7" s="34" t="str">
        <f t="shared" si="1"/>
        <v/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>S 51</v>
      </c>
      <c r="AA7" s="34" t="str">
        <f t="shared" si="1"/>
        <v/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>S 52</v>
      </c>
      <c r="AH7" s="34" t="str">
        <f t="shared" si="1"/>
        <v/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>S 53</v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43436</v>
      </c>
      <c r="L8" s="35">
        <f t="shared" si="2"/>
        <v>43437</v>
      </c>
      <c r="M8" s="35">
        <f t="shared" si="2"/>
        <v>43438</v>
      </c>
      <c r="N8" s="35">
        <f t="shared" si="2"/>
        <v>43439</v>
      </c>
      <c r="O8" s="35">
        <f t="shared" si="2"/>
        <v>43440</v>
      </c>
      <c r="P8" s="35">
        <f t="shared" si="2"/>
        <v>43441</v>
      </c>
      <c r="Q8" s="35">
        <f t="shared" si="2"/>
        <v>43442</v>
      </c>
      <c r="R8" s="35">
        <f t="shared" si="2"/>
        <v>43443</v>
      </c>
      <c r="S8" s="35">
        <f t="shared" si="2"/>
        <v>43444</v>
      </c>
      <c r="T8" s="35">
        <f t="shared" si="2"/>
        <v>43445</v>
      </c>
      <c r="U8" s="35">
        <f t="shared" si="2"/>
        <v>43446</v>
      </c>
      <c r="V8" s="35">
        <f t="shared" si="2"/>
        <v>43447</v>
      </c>
      <c r="W8" s="35">
        <f t="shared" si="2"/>
        <v>43448</v>
      </c>
      <c r="X8" s="35">
        <f t="shared" si="2"/>
        <v>43449</v>
      </c>
      <c r="Y8" s="35">
        <f t="shared" si="2"/>
        <v>43450</v>
      </c>
      <c r="Z8" s="35">
        <f t="shared" si="2"/>
        <v>43451</v>
      </c>
      <c r="AA8" s="35">
        <f t="shared" si="2"/>
        <v>43452</v>
      </c>
      <c r="AB8" s="35">
        <f t="shared" si="2"/>
        <v>43453</v>
      </c>
      <c r="AC8" s="35">
        <f t="shared" si="2"/>
        <v>43454</v>
      </c>
      <c r="AD8" s="35">
        <f t="shared" si="2"/>
        <v>43455</v>
      </c>
      <c r="AE8" s="35">
        <f t="shared" si="2"/>
        <v>43456</v>
      </c>
      <c r="AF8" s="35">
        <f t="shared" si="2"/>
        <v>43457</v>
      </c>
      <c r="AG8" s="35">
        <f t="shared" si="2"/>
        <v>43458</v>
      </c>
      <c r="AH8" s="35">
        <f t="shared" si="2"/>
        <v>43459</v>
      </c>
      <c r="AI8" s="35">
        <f t="shared" si="2"/>
        <v>43460</v>
      </c>
      <c r="AJ8" s="35">
        <f t="shared" si="2"/>
        <v>43461</v>
      </c>
      <c r="AK8" s="35">
        <f t="shared" si="2"/>
        <v>43462</v>
      </c>
      <c r="AL8" s="35">
        <f t="shared" si="2"/>
        <v>43463</v>
      </c>
      <c r="AM8" s="35">
        <f>IFERROR(IF(AL6+1&gt;DateFin,"",AL6+1),"")</f>
        <v>43464</v>
      </c>
      <c r="AN8" s="35">
        <f>IFERROR(IF(AM6+1&gt;DateFin,"",AM6+1),"")</f>
        <v>43465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70" t="str">
        <f>CHOOSE(WEEKDAY(J6),"D","L","M","M","J","V","S")</f>
        <v>S</v>
      </c>
      <c r="K9" s="38" t="str">
        <f>IFERROR(CHOOSE(WEEKDAY(K6),"D","L","M","M","J","V","S"),"")</f>
        <v>D</v>
      </c>
      <c r="L9" s="38" t="str">
        <f t="shared" ref="L9:AN9" si="3">IFERROR(CHOOSE(WEEKDAY(L6),"D","L","M","M","J","V","S"),"")</f>
        <v>L</v>
      </c>
      <c r="M9" s="38" t="str">
        <f t="shared" si="3"/>
        <v>M</v>
      </c>
      <c r="N9" s="38" t="str">
        <f t="shared" si="3"/>
        <v>M</v>
      </c>
      <c r="O9" s="38" t="str">
        <f t="shared" si="3"/>
        <v>J</v>
      </c>
      <c r="P9" s="38" t="str">
        <f t="shared" si="3"/>
        <v>V</v>
      </c>
      <c r="Q9" s="38" t="str">
        <f t="shared" si="3"/>
        <v>S</v>
      </c>
      <c r="R9" s="38" t="str">
        <f t="shared" si="3"/>
        <v>D</v>
      </c>
      <c r="S9" s="38" t="str">
        <f t="shared" si="3"/>
        <v>L</v>
      </c>
      <c r="T9" s="38" t="str">
        <f t="shared" si="3"/>
        <v>M</v>
      </c>
      <c r="U9" s="38" t="str">
        <f t="shared" si="3"/>
        <v>M</v>
      </c>
      <c r="V9" s="38" t="str">
        <f t="shared" si="3"/>
        <v>J</v>
      </c>
      <c r="W9" s="38" t="str">
        <f t="shared" si="3"/>
        <v>V</v>
      </c>
      <c r="X9" s="38" t="str">
        <f t="shared" si="3"/>
        <v>S</v>
      </c>
      <c r="Y9" s="38" t="str">
        <f t="shared" si="3"/>
        <v>D</v>
      </c>
      <c r="Z9" s="38" t="str">
        <f t="shared" si="3"/>
        <v>L</v>
      </c>
      <c r="AA9" s="38" t="str">
        <f t="shared" si="3"/>
        <v>M</v>
      </c>
      <c r="AB9" s="38" t="str">
        <f t="shared" si="3"/>
        <v>M</v>
      </c>
      <c r="AC9" s="38" t="str">
        <f t="shared" si="3"/>
        <v>J</v>
      </c>
      <c r="AD9" s="38" t="str">
        <f t="shared" si="3"/>
        <v>V</v>
      </c>
      <c r="AE9" s="38" t="str">
        <f t="shared" si="3"/>
        <v>S</v>
      </c>
      <c r="AF9" s="38" t="str">
        <f t="shared" si="3"/>
        <v>D</v>
      </c>
      <c r="AG9" s="38" t="str">
        <f t="shared" si="3"/>
        <v>L</v>
      </c>
      <c r="AH9" s="38" t="str">
        <f t="shared" si="3"/>
        <v>M</v>
      </c>
      <c r="AI9" s="38" t="str">
        <f t="shared" si="3"/>
        <v>M</v>
      </c>
      <c r="AJ9" s="38" t="str">
        <f t="shared" si="3"/>
        <v>J</v>
      </c>
      <c r="AK9" s="38" t="str">
        <f t="shared" si="3"/>
        <v>V</v>
      </c>
      <c r="AL9" s="38" t="str">
        <f t="shared" si="3"/>
        <v>S</v>
      </c>
      <c r="AM9" s="38" t="str">
        <f t="shared" si="3"/>
        <v>D</v>
      </c>
      <c r="AN9" s="38" t="str">
        <f t="shared" si="3"/>
        <v>L</v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NETWORKDAYS(DateDebut,DateFin,JoursFerie)-(C10+D10+E10+H10+G10+F10)</f>
        <v>20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20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20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20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20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20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20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20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20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20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20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20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20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20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20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20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20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20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20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20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20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20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20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20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20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330" priority="87" operator="notEqual">
      <formula>0</formula>
    </cfRule>
  </conditionalFormatting>
  <conditionalFormatting sqref="J7">
    <cfRule type="expression" dxfId="329" priority="84">
      <formula>J7&lt;&gt;""</formula>
    </cfRule>
  </conditionalFormatting>
  <conditionalFormatting sqref="J7">
    <cfRule type="expression" dxfId="328" priority="83">
      <formula>J$9=1</formula>
    </cfRule>
  </conditionalFormatting>
  <conditionalFormatting sqref="J7">
    <cfRule type="containsText" dxfId="327" priority="82" operator="containsText" text="S">
      <formula>NOT(ISERROR(SEARCH("S",J7)))</formula>
    </cfRule>
  </conditionalFormatting>
  <conditionalFormatting sqref="J7">
    <cfRule type="expression" dxfId="326" priority="85">
      <formula>#REF!=$C$4</formula>
    </cfRule>
  </conditionalFormatting>
  <conditionalFormatting sqref="J7">
    <cfRule type="expression" dxfId="325" priority="86">
      <formula>J$5=$C$4</formula>
    </cfRule>
  </conditionalFormatting>
  <conditionalFormatting sqref="J7">
    <cfRule type="expression" dxfId="324" priority="81">
      <formula>J7&lt;&gt;""</formula>
    </cfRule>
  </conditionalFormatting>
  <conditionalFormatting sqref="J7">
    <cfRule type="expression" dxfId="323" priority="80">
      <formula>J$9=1</formula>
    </cfRule>
  </conditionalFormatting>
  <conditionalFormatting sqref="J7">
    <cfRule type="containsText" dxfId="322" priority="79" operator="containsText" text="S">
      <formula>NOT(ISERROR(SEARCH("S",J7)))</formula>
    </cfRule>
  </conditionalFormatting>
  <conditionalFormatting sqref="K7:AN7">
    <cfRule type="expression" dxfId="321" priority="76">
      <formula>K7&lt;&gt;""</formula>
    </cfRule>
  </conditionalFormatting>
  <conditionalFormatting sqref="K7:AN7">
    <cfRule type="expression" dxfId="320" priority="75">
      <formula>K$9=1</formula>
    </cfRule>
  </conditionalFormatting>
  <conditionalFormatting sqref="K7:AN7">
    <cfRule type="containsText" dxfId="319" priority="74" operator="containsText" text="S">
      <formula>NOT(ISERROR(SEARCH("S",K7)))</formula>
    </cfRule>
  </conditionalFormatting>
  <conditionalFormatting sqref="K7:AN7">
    <cfRule type="expression" dxfId="318" priority="77">
      <formula>#REF!=$C$4</formula>
    </cfRule>
  </conditionalFormatting>
  <conditionalFormatting sqref="K7:AN7">
    <cfRule type="expression" dxfId="317" priority="78">
      <formula>K$5=$C$4</formula>
    </cfRule>
  </conditionalFormatting>
  <conditionalFormatting sqref="K7:AN7">
    <cfRule type="expression" dxfId="316" priority="73">
      <formula>K7&lt;&gt;""</formula>
    </cfRule>
  </conditionalFormatting>
  <conditionalFormatting sqref="K7:AN7">
    <cfRule type="expression" dxfId="315" priority="72">
      <formula>K$9=1</formula>
    </cfRule>
  </conditionalFormatting>
  <conditionalFormatting sqref="K7:AN7">
    <cfRule type="containsText" dxfId="314" priority="71" operator="containsText" text="S">
      <formula>NOT(ISERROR(SEARCH("S",K7)))</formula>
    </cfRule>
  </conditionalFormatting>
  <conditionalFormatting sqref="A10:H34">
    <cfRule type="cellIs" dxfId="313" priority="70" operator="equal">
      <formula>0</formula>
    </cfRule>
  </conditionalFormatting>
  <conditionalFormatting sqref="G2:I3">
    <cfRule type="cellIs" dxfId="312" priority="69" operator="equal">
      <formula>0</formula>
    </cfRule>
  </conditionalFormatting>
  <conditionalFormatting sqref="J35:AN35">
    <cfRule type="cellIs" dxfId="311" priority="68" operator="equal">
      <formula>0</formula>
    </cfRule>
  </conditionalFormatting>
  <conditionalFormatting sqref="J9:AN9">
    <cfRule type="expression" dxfId="310" priority="58">
      <formula>OR(J$6=JoursFerie)</formula>
    </cfRule>
    <cfRule type="expression" dxfId="309" priority="59">
      <formula>J$9="D"</formula>
    </cfRule>
    <cfRule type="expression" dxfId="308" priority="60">
      <formula>J$9="S"</formula>
    </cfRule>
  </conditionalFormatting>
  <conditionalFormatting sqref="C9:H9">
    <cfRule type="containsText" dxfId="307" priority="43" operator="containsText" text="1/2 CP">
      <formula>NOT(ISERROR(SEARCH("1/2 CP",C9)))</formula>
    </cfRule>
    <cfRule type="containsText" dxfId="306" priority="44" operator="containsText" text="0">
      <formula>NOT(ISERROR(SEARCH("0",C9)))</formula>
    </cfRule>
    <cfRule type="containsText" dxfId="305" priority="45" operator="containsText" text="Récup">
      <formula>NOT(ISERROR(SEARCH("Récup",C9)))</formula>
    </cfRule>
    <cfRule type="containsText" dxfId="304" priority="46" operator="containsText" text="CM">
      <formula>NOT(ISERROR(SEARCH("CM",C9)))</formula>
    </cfRule>
    <cfRule type="containsText" dxfId="303" priority="48" operator="containsText" text="RTT">
      <formula>NOT(ISERROR(SEARCH("RTT",C9)))</formula>
    </cfRule>
    <cfRule type="containsText" dxfId="302" priority="49" operator="containsText" text="CP">
      <formula>NOT(ISERROR(SEARCH("CP",C9)))</formula>
    </cfRule>
  </conditionalFormatting>
  <conditionalFormatting sqref="C9:H9">
    <cfRule type="containsText" dxfId="301" priority="47" operator="containsText" text="Divers">
      <formula>NOT(ISERROR(SEARCH("Divers",C9)))</formula>
    </cfRule>
  </conditionalFormatting>
  <conditionalFormatting sqref="J9:AN34">
    <cfRule type="containsText" dxfId="300" priority="41" operator="containsText" text="1/2 CP">
      <formula>NOT(ISERROR(SEARCH("1/2 CP",J9)))</formula>
    </cfRule>
    <cfRule type="containsText" dxfId="299" priority="42" operator="containsText" text="0">
      <formula>NOT(ISERROR(SEARCH("0",J9)))</formula>
    </cfRule>
    <cfRule type="cellIs" dxfId="298" priority="50" operator="equal">
      <formula>"Récup"</formula>
    </cfRule>
    <cfRule type="cellIs" dxfId="297" priority="51" operator="equal">
      <formula>"CP"</formula>
    </cfRule>
    <cfRule type="cellIs" dxfId="296" priority="52" operator="equal">
      <formula>"CM"</formula>
    </cfRule>
    <cfRule type="cellIs" dxfId="295" priority="53" operator="equal">
      <formula>"RTT"</formula>
    </cfRule>
    <cfRule type="cellIs" dxfId="294" priority="54" operator="equal">
      <formula>"Divers"</formula>
    </cfRule>
    <cfRule type="expression" dxfId="293" priority="55">
      <formula>OR(J$6=JoursFerie)</formula>
    </cfRule>
    <cfRule type="expression" dxfId="292" priority="56">
      <formula>J$9="D"</formula>
    </cfRule>
    <cfRule type="expression" dxfId="291" priority="57">
      <formula>J$9="S"</formula>
    </cfRule>
  </conditionalFormatting>
  <conditionalFormatting sqref="J8:AN8">
    <cfRule type="expression" dxfId="290" priority="38">
      <formula>OR(J$6=JoursFerie)</formula>
    </cfRule>
    <cfRule type="expression" dxfId="289" priority="39">
      <formula>J$9="D"</formula>
    </cfRule>
    <cfRule type="expression" dxfId="288" priority="40">
      <formula>J$9="S"</formula>
    </cfRule>
  </conditionalFormatting>
  <conditionalFormatting sqref="G10:H34 C10:E34">
    <cfRule type="containsText" dxfId="287" priority="11" operator="containsText" text="JS">
      <formula>NOT(ISERROR(SEARCH("JS",C10)))</formula>
    </cfRule>
    <cfRule type="containsText" dxfId="286" priority="14" operator="containsText" text="RTT">
      <formula>NOT(ISERROR(SEARCH("RTT",C10)))</formula>
    </cfRule>
    <cfRule type="containsText" dxfId="285" priority="15" operator="containsText" text="CP">
      <formula>NOT(ISERROR(SEARCH("CP",C10)))</formula>
    </cfRule>
  </conditionalFormatting>
  <conditionalFormatting sqref="G10:H34 C10:E34">
    <cfRule type="containsText" dxfId="284" priority="12" operator="containsText" text="CM">
      <formula>NOT(ISERROR(SEARCH("CM",C10)))</formula>
    </cfRule>
    <cfRule type="containsText" dxfId="283" priority="13" operator="containsText" text="CE">
      <formula>NOT(ISERROR(SEARCH("CE",C10)))</formula>
    </cfRule>
  </conditionalFormatting>
  <conditionalFormatting sqref="C10:H34">
    <cfRule type="cellIs" dxfId="282" priority="9" operator="equal">
      <formula>"1/2 CP"</formula>
    </cfRule>
  </conditionalFormatting>
  <conditionalFormatting sqref="F12">
    <cfRule type="containsText" dxfId="281" priority="8" operator="containsText" text="0">
      <formula>NOT(ISERROR(SEARCH("0",F12)))</formula>
    </cfRule>
  </conditionalFormatting>
  <conditionalFormatting sqref="F12">
    <cfRule type="containsText" dxfId="280" priority="3" operator="containsText" text="JS">
      <formula>NOT(ISERROR(SEARCH("JS",F12)))</formula>
    </cfRule>
    <cfRule type="containsText" dxfId="279" priority="6" operator="containsText" text="RTT">
      <formula>NOT(ISERROR(SEARCH("RTT",F12)))</formula>
    </cfRule>
    <cfRule type="containsText" dxfId="278" priority="7" operator="containsText" text="CP">
      <formula>NOT(ISERROR(SEARCH("CP",F12)))</formula>
    </cfRule>
  </conditionalFormatting>
  <conditionalFormatting sqref="F12">
    <cfRule type="containsText" dxfId="277" priority="4" operator="containsText" text="CM">
      <formula>NOT(ISERROR(SEARCH("CM",F12)))</formula>
    </cfRule>
    <cfRule type="containsText" dxfId="276" priority="5" operator="containsText" text="CE">
      <formula>NOT(ISERROR(SEARCH("CE",F12)))</formula>
    </cfRule>
  </conditionalFormatting>
  <conditionalFormatting sqref="I10:I34">
    <cfRule type="cellIs" dxfId="275" priority="1" operator="lessThan">
      <formula>0</formula>
    </cfRule>
    <cfRule type="cellIs" dxfId="274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R63"/>
  <sheetViews>
    <sheetView showGridLines="0" zoomScale="90" zoomScaleNormal="90" workbookViewId="0">
      <pane xSplit="9" ySplit="9" topLeftCell="J10" activePane="bottomRight" state="frozen"/>
      <selection activeCell="K18" sqref="K18:L18"/>
      <selection pane="topRight" activeCell="K18" sqref="K18:L18"/>
      <selection pane="bottomLeft" activeCell="K18" sqref="K18:L18"/>
      <selection pane="bottomRight" activeCell="Y5" sqref="Y5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Annee+1</f>
        <v>2019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JANVIER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DATE(YEAR(Calendrier!$B4)+1,MONTH(Calendrier!$B4),DAY(Calendrier!$B4))</f>
        <v>43466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43496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43466</v>
      </c>
      <c r="K6" s="33">
        <f t="shared" ref="K6:AN6" si="0">IFERROR(IF(J6+1&gt;DateFin,"",J6+1),"")</f>
        <v>43467</v>
      </c>
      <c r="L6" s="33">
        <f t="shared" si="0"/>
        <v>43468</v>
      </c>
      <c r="M6" s="33">
        <f t="shared" si="0"/>
        <v>43469</v>
      </c>
      <c r="N6" s="33">
        <f t="shared" si="0"/>
        <v>43470</v>
      </c>
      <c r="O6" s="33">
        <f t="shared" si="0"/>
        <v>43471</v>
      </c>
      <c r="P6" s="33">
        <f t="shared" si="0"/>
        <v>43472</v>
      </c>
      <c r="Q6" s="33">
        <f t="shared" si="0"/>
        <v>43473</v>
      </c>
      <c r="R6" s="33">
        <f t="shared" si="0"/>
        <v>43474</v>
      </c>
      <c r="S6" s="33">
        <f t="shared" si="0"/>
        <v>43475</v>
      </c>
      <c r="T6" s="33">
        <f t="shared" si="0"/>
        <v>43476</v>
      </c>
      <c r="U6" s="33">
        <f t="shared" si="0"/>
        <v>43477</v>
      </c>
      <c r="V6" s="33">
        <f t="shared" si="0"/>
        <v>43478</v>
      </c>
      <c r="W6" s="33">
        <f t="shared" si="0"/>
        <v>43479</v>
      </c>
      <c r="X6" s="33">
        <f t="shared" si="0"/>
        <v>43480</v>
      </c>
      <c r="Y6" s="33">
        <f t="shared" si="0"/>
        <v>43481</v>
      </c>
      <c r="Z6" s="33">
        <f t="shared" si="0"/>
        <v>43482</v>
      </c>
      <c r="AA6" s="33">
        <f t="shared" si="0"/>
        <v>43483</v>
      </c>
      <c r="AB6" s="33">
        <f t="shared" si="0"/>
        <v>43484</v>
      </c>
      <c r="AC6" s="33">
        <f t="shared" si="0"/>
        <v>43485</v>
      </c>
      <c r="AD6" s="33">
        <f t="shared" si="0"/>
        <v>43486</v>
      </c>
      <c r="AE6" s="33">
        <f t="shared" si="0"/>
        <v>43487</v>
      </c>
      <c r="AF6" s="33">
        <f t="shared" si="0"/>
        <v>43488</v>
      </c>
      <c r="AG6" s="33">
        <f t="shared" si="0"/>
        <v>43489</v>
      </c>
      <c r="AH6" s="33">
        <f t="shared" si="0"/>
        <v>43490</v>
      </c>
      <c r="AI6" s="33">
        <f t="shared" si="0"/>
        <v>43491</v>
      </c>
      <c r="AJ6" s="33">
        <f t="shared" si="0"/>
        <v>43492</v>
      </c>
      <c r="AK6" s="33">
        <f t="shared" si="0"/>
        <v>43493</v>
      </c>
      <c r="AL6" s="33">
        <f t="shared" si="0"/>
        <v>43494</v>
      </c>
      <c r="AM6" s="33">
        <f t="shared" si="0"/>
        <v>43495</v>
      </c>
      <c r="AN6" s="33">
        <f t="shared" si="0"/>
        <v>43496</v>
      </c>
    </row>
    <row r="7" spans="1:70" s="30" customFormat="1" ht="27.75" customHeight="1" x14ac:dyDescent="0.25">
      <c r="J7" s="71" t="str">
        <f>"S "&amp;WEEKNUM(J6)</f>
        <v>S 1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/>
      </c>
      <c r="N7" s="34" t="str">
        <f t="shared" si="1"/>
        <v/>
      </c>
      <c r="O7" s="34" t="str">
        <f t="shared" si="1"/>
        <v/>
      </c>
      <c r="P7" s="34" t="str">
        <f t="shared" si="1"/>
        <v>S 2</v>
      </c>
      <c r="Q7" s="34" t="str">
        <f t="shared" si="1"/>
        <v/>
      </c>
      <c r="R7" s="34" t="str">
        <f t="shared" si="1"/>
        <v/>
      </c>
      <c r="S7" s="34" t="str">
        <f t="shared" si="1"/>
        <v/>
      </c>
      <c r="T7" s="34" t="str">
        <f t="shared" si="1"/>
        <v/>
      </c>
      <c r="U7" s="34" t="str">
        <f t="shared" si="1"/>
        <v/>
      </c>
      <c r="V7" s="34" t="str">
        <f t="shared" si="1"/>
        <v/>
      </c>
      <c r="W7" s="34" t="str">
        <f t="shared" si="1"/>
        <v>S 3</v>
      </c>
      <c r="X7" s="34" t="str">
        <f t="shared" si="1"/>
        <v/>
      </c>
      <c r="Y7" s="34" t="str">
        <f t="shared" si="1"/>
        <v/>
      </c>
      <c r="Z7" s="34" t="str">
        <f t="shared" si="1"/>
        <v/>
      </c>
      <c r="AA7" s="34" t="str">
        <f t="shared" si="1"/>
        <v/>
      </c>
      <c r="AB7" s="34" t="str">
        <f t="shared" si="1"/>
        <v/>
      </c>
      <c r="AC7" s="34" t="str">
        <f t="shared" si="1"/>
        <v/>
      </c>
      <c r="AD7" s="34" t="str">
        <f t="shared" si="1"/>
        <v>S 4</v>
      </c>
      <c r="AE7" s="34" t="str">
        <f t="shared" si="1"/>
        <v/>
      </c>
      <c r="AF7" s="34" t="str">
        <f t="shared" si="1"/>
        <v/>
      </c>
      <c r="AG7" s="34" t="str">
        <f t="shared" si="1"/>
        <v/>
      </c>
      <c r="AH7" s="34" t="str">
        <f t="shared" si="1"/>
        <v/>
      </c>
      <c r="AI7" s="34" t="str">
        <f t="shared" si="1"/>
        <v/>
      </c>
      <c r="AJ7" s="34" t="str">
        <f t="shared" si="1"/>
        <v/>
      </c>
      <c r="AK7" s="34" t="str">
        <f t="shared" si="1"/>
        <v>S 5</v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43467</v>
      </c>
      <c r="L8" s="35">
        <f t="shared" si="2"/>
        <v>43468</v>
      </c>
      <c r="M8" s="35">
        <f t="shared" si="2"/>
        <v>43469</v>
      </c>
      <c r="N8" s="35">
        <f t="shared" si="2"/>
        <v>43470</v>
      </c>
      <c r="O8" s="35">
        <f t="shared" si="2"/>
        <v>43471</v>
      </c>
      <c r="P8" s="35">
        <f t="shared" si="2"/>
        <v>43472</v>
      </c>
      <c r="Q8" s="35">
        <f t="shared" si="2"/>
        <v>43473</v>
      </c>
      <c r="R8" s="35">
        <f t="shared" si="2"/>
        <v>43474</v>
      </c>
      <c r="S8" s="35">
        <f t="shared" si="2"/>
        <v>43475</v>
      </c>
      <c r="T8" s="35">
        <f t="shared" si="2"/>
        <v>43476</v>
      </c>
      <c r="U8" s="35">
        <f t="shared" si="2"/>
        <v>43477</v>
      </c>
      <c r="V8" s="35">
        <f t="shared" si="2"/>
        <v>43478</v>
      </c>
      <c r="W8" s="35">
        <f t="shared" si="2"/>
        <v>43479</v>
      </c>
      <c r="X8" s="35">
        <f t="shared" si="2"/>
        <v>43480</v>
      </c>
      <c r="Y8" s="35">
        <f t="shared" si="2"/>
        <v>43481</v>
      </c>
      <c r="Z8" s="35">
        <f t="shared" si="2"/>
        <v>43482</v>
      </c>
      <c r="AA8" s="35">
        <f t="shared" si="2"/>
        <v>43483</v>
      </c>
      <c r="AB8" s="35">
        <f t="shared" si="2"/>
        <v>43484</v>
      </c>
      <c r="AC8" s="35">
        <f t="shared" si="2"/>
        <v>43485</v>
      </c>
      <c r="AD8" s="35">
        <f t="shared" si="2"/>
        <v>43486</v>
      </c>
      <c r="AE8" s="35">
        <f t="shared" si="2"/>
        <v>43487</v>
      </c>
      <c r="AF8" s="35">
        <f t="shared" si="2"/>
        <v>43488</v>
      </c>
      <c r="AG8" s="35">
        <f t="shared" si="2"/>
        <v>43489</v>
      </c>
      <c r="AH8" s="35">
        <f t="shared" si="2"/>
        <v>43490</v>
      </c>
      <c r="AI8" s="35">
        <f t="shared" si="2"/>
        <v>43491</v>
      </c>
      <c r="AJ8" s="35">
        <f t="shared" si="2"/>
        <v>43492</v>
      </c>
      <c r="AK8" s="35">
        <f t="shared" si="2"/>
        <v>43493</v>
      </c>
      <c r="AL8" s="35">
        <f t="shared" si="2"/>
        <v>43494</v>
      </c>
      <c r="AM8" s="35">
        <f>IFERROR(IF(AL6+1&gt;DateFin,"",AL6+1),"")</f>
        <v>43495</v>
      </c>
      <c r="AN8" s="35">
        <f>IFERROR(IF(AM6+1&gt;DateFin,"",AM6+1),"")</f>
        <v>43496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70" t="str">
        <f>CHOOSE(WEEKDAY(J6),"D","L","M","M","J","V","S")</f>
        <v>M</v>
      </c>
      <c r="K9" s="38" t="str">
        <f>IFERROR(CHOOSE(WEEKDAY(K6),"D","L","M","M","J","V","S"),"")</f>
        <v>M</v>
      </c>
      <c r="L9" s="38" t="str">
        <f t="shared" ref="L9:AN9" si="3">IFERROR(CHOOSE(WEEKDAY(L6),"D","L","M","M","J","V","S"),"")</f>
        <v>J</v>
      </c>
      <c r="M9" s="38" t="str">
        <f t="shared" si="3"/>
        <v>V</v>
      </c>
      <c r="N9" s="38" t="str">
        <f t="shared" si="3"/>
        <v>S</v>
      </c>
      <c r="O9" s="38" t="str">
        <f t="shared" si="3"/>
        <v>D</v>
      </c>
      <c r="P9" s="38" t="str">
        <f t="shared" si="3"/>
        <v>L</v>
      </c>
      <c r="Q9" s="38" t="str">
        <f t="shared" si="3"/>
        <v>M</v>
      </c>
      <c r="R9" s="38" t="str">
        <f t="shared" si="3"/>
        <v>M</v>
      </c>
      <c r="S9" s="38" t="str">
        <f t="shared" si="3"/>
        <v>J</v>
      </c>
      <c r="T9" s="38" t="str">
        <f t="shared" si="3"/>
        <v>V</v>
      </c>
      <c r="U9" s="38" t="str">
        <f t="shared" si="3"/>
        <v>S</v>
      </c>
      <c r="V9" s="38" t="str">
        <f t="shared" si="3"/>
        <v>D</v>
      </c>
      <c r="W9" s="38" t="str">
        <f t="shared" si="3"/>
        <v>L</v>
      </c>
      <c r="X9" s="38" t="str">
        <f t="shared" si="3"/>
        <v>M</v>
      </c>
      <c r="Y9" s="38" t="str">
        <f t="shared" si="3"/>
        <v>M</v>
      </c>
      <c r="Z9" s="38" t="str">
        <f t="shared" si="3"/>
        <v>J</v>
      </c>
      <c r="AA9" s="38" t="str">
        <f t="shared" si="3"/>
        <v>V</v>
      </c>
      <c r="AB9" s="38" t="str">
        <f t="shared" si="3"/>
        <v>S</v>
      </c>
      <c r="AC9" s="38" t="str">
        <f t="shared" si="3"/>
        <v>D</v>
      </c>
      <c r="AD9" s="38" t="str">
        <f t="shared" si="3"/>
        <v>L</v>
      </c>
      <c r="AE9" s="38" t="str">
        <f t="shared" si="3"/>
        <v>M</v>
      </c>
      <c r="AF9" s="38" t="str">
        <f t="shared" si="3"/>
        <v>M</v>
      </c>
      <c r="AG9" s="38" t="str">
        <f t="shared" si="3"/>
        <v>J</v>
      </c>
      <c r="AH9" s="38" t="str">
        <f t="shared" si="3"/>
        <v>V</v>
      </c>
      <c r="AI9" s="38" t="str">
        <f t="shared" si="3"/>
        <v>S</v>
      </c>
      <c r="AJ9" s="38" t="str">
        <f t="shared" si="3"/>
        <v>D</v>
      </c>
      <c r="AK9" s="38" t="str">
        <f t="shared" si="3"/>
        <v>L</v>
      </c>
      <c r="AL9" s="38" t="str">
        <f t="shared" si="3"/>
        <v>M</v>
      </c>
      <c r="AM9" s="38" t="str">
        <f t="shared" si="3"/>
        <v>M</v>
      </c>
      <c r="AN9" s="38" t="str">
        <f t="shared" si="3"/>
        <v>J</v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22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22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22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22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22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22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22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22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22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22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22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22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22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22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22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22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22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22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22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22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22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22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22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22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22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>
        <f>Critère_de_sélection</f>
        <v>5</v>
      </c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4:D4"/>
    <mergeCell ref="C5:D5"/>
    <mergeCell ref="A8:A9"/>
    <mergeCell ref="B8:B9"/>
    <mergeCell ref="G1:I1"/>
    <mergeCell ref="G2:I3"/>
    <mergeCell ref="C1:D1"/>
    <mergeCell ref="C2:D2"/>
    <mergeCell ref="C3:D3"/>
    <mergeCell ref="C8:I8"/>
  </mergeCells>
  <conditionalFormatting sqref="G10:H34 C10:E34">
    <cfRule type="containsText" dxfId="273" priority="728" operator="containsText" text="JS">
      <formula>NOT(ISERROR(SEARCH("JS",C10)))</formula>
    </cfRule>
    <cfRule type="containsText" dxfId="272" priority="731" operator="containsText" text="RTT">
      <formula>NOT(ISERROR(SEARCH("RTT",C10)))</formula>
    </cfRule>
    <cfRule type="containsText" dxfId="271" priority="732" operator="containsText" text="CP">
      <formula>NOT(ISERROR(SEARCH("CP",C10)))</formula>
    </cfRule>
  </conditionalFormatting>
  <conditionalFormatting sqref="G10:H34 C10:E34">
    <cfRule type="containsText" dxfId="270" priority="729" operator="containsText" text="CM">
      <formula>NOT(ISERROR(SEARCH("CM",C10)))</formula>
    </cfRule>
    <cfRule type="containsText" dxfId="269" priority="730" operator="containsText" text="CE">
      <formula>NOT(ISERROR(SEARCH("CE",C10)))</formula>
    </cfRule>
  </conditionalFormatting>
  <conditionalFormatting sqref="K6:AN6">
    <cfRule type="cellIs" dxfId="268" priority="694" operator="notEqual">
      <formula>0</formula>
    </cfRule>
  </conditionalFormatting>
  <conditionalFormatting sqref="J7">
    <cfRule type="expression" dxfId="267" priority="691">
      <formula>J7&lt;&gt;""</formula>
    </cfRule>
  </conditionalFormatting>
  <conditionalFormatting sqref="J7">
    <cfRule type="expression" dxfId="266" priority="690">
      <formula>J$9=1</formula>
    </cfRule>
  </conditionalFormatting>
  <conditionalFormatting sqref="J7">
    <cfRule type="containsText" dxfId="265" priority="689" operator="containsText" text="S">
      <formula>NOT(ISERROR(SEARCH("S",J7)))</formula>
    </cfRule>
  </conditionalFormatting>
  <conditionalFormatting sqref="J7">
    <cfRule type="expression" dxfId="264" priority="692">
      <formula>#REF!=$C$4</formula>
    </cfRule>
  </conditionalFormatting>
  <conditionalFormatting sqref="J7">
    <cfRule type="expression" dxfId="263" priority="693">
      <formula>J$5=$C$4</formula>
    </cfRule>
  </conditionalFormatting>
  <conditionalFormatting sqref="J7">
    <cfRule type="expression" dxfId="262" priority="688">
      <formula>J7&lt;&gt;""</formula>
    </cfRule>
  </conditionalFormatting>
  <conditionalFormatting sqref="J7">
    <cfRule type="expression" dxfId="261" priority="687">
      <formula>J$9=1</formula>
    </cfRule>
  </conditionalFormatting>
  <conditionalFormatting sqref="J7">
    <cfRule type="containsText" dxfId="260" priority="686" operator="containsText" text="S">
      <formula>NOT(ISERROR(SEARCH("S",J7)))</formula>
    </cfRule>
  </conditionalFormatting>
  <conditionalFormatting sqref="K7:AN7">
    <cfRule type="expression" dxfId="259" priority="683">
      <formula>K7&lt;&gt;""</formula>
    </cfRule>
  </conditionalFormatting>
  <conditionalFormatting sqref="K7:AN7">
    <cfRule type="expression" dxfId="258" priority="682">
      <formula>K$9=1</formula>
    </cfRule>
  </conditionalFormatting>
  <conditionalFormatting sqref="K7:AN7">
    <cfRule type="containsText" dxfId="257" priority="681" operator="containsText" text="S">
      <formula>NOT(ISERROR(SEARCH("S",K7)))</formula>
    </cfRule>
  </conditionalFormatting>
  <conditionalFormatting sqref="K7:AN7">
    <cfRule type="expression" dxfId="256" priority="684">
      <formula>#REF!=$C$4</formula>
    </cfRule>
  </conditionalFormatting>
  <conditionalFormatting sqref="K7:AN7">
    <cfRule type="expression" dxfId="255" priority="685">
      <formula>K$5=$C$4</formula>
    </cfRule>
  </conditionalFormatting>
  <conditionalFormatting sqref="K7:AN7">
    <cfRule type="expression" dxfId="254" priority="680">
      <formula>K7&lt;&gt;""</formula>
    </cfRule>
  </conditionalFormatting>
  <conditionalFormatting sqref="K7:AN7">
    <cfRule type="expression" dxfId="253" priority="679">
      <formula>K$9=1</formula>
    </cfRule>
  </conditionalFormatting>
  <conditionalFormatting sqref="K7:AN7">
    <cfRule type="containsText" dxfId="252" priority="678" operator="containsText" text="S">
      <formula>NOT(ISERROR(SEARCH("S",K7)))</formula>
    </cfRule>
  </conditionalFormatting>
  <conditionalFormatting sqref="A10:H34">
    <cfRule type="cellIs" dxfId="251" priority="663" operator="equal">
      <formula>0</formula>
    </cfRule>
  </conditionalFormatting>
  <conditionalFormatting sqref="G2:I3">
    <cfRule type="cellIs" dxfId="250" priority="662" operator="equal">
      <formula>0</formula>
    </cfRule>
  </conditionalFormatting>
  <conditionalFormatting sqref="J35:AN35">
    <cfRule type="cellIs" dxfId="249" priority="661" operator="equal">
      <formula>0</formula>
    </cfRule>
  </conditionalFormatting>
  <conditionalFormatting sqref="C10:H34">
    <cfRule type="cellIs" dxfId="248" priority="580" operator="equal">
      <formula>"1/2 CP"</formula>
    </cfRule>
  </conditionalFormatting>
  <conditionalFormatting sqref="F12">
    <cfRule type="containsText" dxfId="247" priority="562" operator="containsText" text="0">
      <formula>NOT(ISERROR(SEARCH("0",F12)))</formula>
    </cfRule>
  </conditionalFormatting>
  <conditionalFormatting sqref="F12">
    <cfRule type="containsText" dxfId="246" priority="557" operator="containsText" text="JS">
      <formula>NOT(ISERROR(SEARCH("JS",F12)))</formula>
    </cfRule>
    <cfRule type="containsText" dxfId="245" priority="560" operator="containsText" text="RTT">
      <formula>NOT(ISERROR(SEARCH("RTT",F12)))</formula>
    </cfRule>
    <cfRule type="containsText" dxfId="244" priority="561" operator="containsText" text="CP">
      <formula>NOT(ISERROR(SEARCH("CP",F12)))</formula>
    </cfRule>
  </conditionalFormatting>
  <conditionalFormatting sqref="F12">
    <cfRule type="containsText" dxfId="243" priority="558" operator="containsText" text="CM">
      <formula>NOT(ISERROR(SEARCH("CM",F12)))</formula>
    </cfRule>
    <cfRule type="containsText" dxfId="242" priority="559" operator="containsText" text="CE">
      <formula>NOT(ISERROR(SEARCH("CE",F12)))</formula>
    </cfRule>
  </conditionalFormatting>
  <conditionalFormatting sqref="C9:H9">
    <cfRule type="containsText" dxfId="241" priority="15" operator="containsText" text="1/2 CP">
      <formula>NOT(ISERROR(SEARCH("1/2 CP",C9)))</formula>
    </cfRule>
    <cfRule type="containsText" dxfId="240" priority="16" operator="containsText" text="0">
      <formula>NOT(ISERROR(SEARCH("0",C9)))</formula>
    </cfRule>
    <cfRule type="containsText" dxfId="239" priority="17" operator="containsText" text="Récup">
      <formula>NOT(ISERROR(SEARCH("Récup",C9)))</formula>
    </cfRule>
    <cfRule type="containsText" dxfId="238" priority="18" operator="containsText" text="CM">
      <formula>NOT(ISERROR(SEARCH("CM",C9)))</formula>
    </cfRule>
    <cfRule type="containsText" dxfId="237" priority="20" operator="containsText" text="RTT">
      <formula>NOT(ISERROR(SEARCH("RTT",C9)))</formula>
    </cfRule>
    <cfRule type="containsText" dxfId="236" priority="21" operator="containsText" text="CP">
      <formula>NOT(ISERROR(SEARCH("CP",C9)))</formula>
    </cfRule>
  </conditionalFormatting>
  <conditionalFormatting sqref="C9:H9">
    <cfRule type="containsText" dxfId="235" priority="19" operator="containsText" text="Divers">
      <formula>NOT(ISERROR(SEARCH("Divers",C9)))</formula>
    </cfRule>
  </conditionalFormatting>
  <conditionalFormatting sqref="J9:AN34">
    <cfRule type="containsText" dxfId="234" priority="8" operator="containsText" text="1/2 CP">
      <formula>NOT(ISERROR(SEARCH("1/2 CP",J9)))</formula>
    </cfRule>
    <cfRule type="containsText" dxfId="233" priority="9" operator="containsText" text="0">
      <formula>NOT(ISERROR(SEARCH("0",J9)))</formula>
    </cfRule>
    <cfRule type="cellIs" dxfId="232" priority="23" operator="equal">
      <formula>"Récup"</formula>
    </cfRule>
    <cfRule type="cellIs" dxfId="231" priority="24" operator="equal">
      <formula>"CP"</formula>
    </cfRule>
    <cfRule type="cellIs" dxfId="230" priority="25" operator="equal">
      <formula>"CM"</formula>
    </cfRule>
    <cfRule type="cellIs" dxfId="229" priority="26" operator="equal">
      <formula>"RTT"</formula>
    </cfRule>
    <cfRule type="cellIs" dxfId="228" priority="27" operator="equal">
      <formula>"Divers"</formula>
    </cfRule>
  </conditionalFormatting>
  <conditionalFormatting sqref="I10:I34">
    <cfRule type="cellIs" dxfId="227" priority="1" operator="lessThan">
      <formula>0</formula>
    </cfRule>
    <cfRule type="cellIs" dxfId="226" priority="2" operator="equal">
      <formula>0</formula>
    </cfRule>
  </conditionalFormatting>
  <conditionalFormatting sqref="J8:AN34">
    <cfRule type="expression" dxfId="225" priority="5">
      <formula>OR(J$6=JoursFerie1)</formula>
    </cfRule>
    <cfRule type="expression" dxfId="224" priority="128">
      <formula>J$9="D"</formula>
    </cfRule>
    <cfRule type="expression" dxfId="223" priority="129">
      <formula>J$9="S"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ignoredErrors>
    <ignoredError sqref="G2" unlockedFormula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BR63"/>
  <sheetViews>
    <sheetView showGridLines="0" zoomScale="90" zoomScaleNormal="90" workbookViewId="0">
      <pane xSplit="9" ySplit="9" topLeftCell="J10" activePane="bottomRight" state="frozen"/>
      <selection activeCell="K18" sqref="K18:L18"/>
      <selection pane="topRight" activeCell="K18" sqref="K18:L18"/>
      <selection pane="bottomLeft" activeCell="K18" sqref="K18:L18"/>
      <selection pane="bottomRight" activeCell="AA5" sqref="AA5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Annee+1</f>
        <v>2019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FÉVRIER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DATE(YEAR(Calendrier!$C4)+1,MONTH(Calendrier!$C4),DAY(Calendrier!$C4))</f>
        <v>43497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43524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43497</v>
      </c>
      <c r="K6" s="33">
        <f t="shared" ref="K6:AN6" si="0">IFERROR(IF(J6+1&gt;DateFin,"",J6+1),"")</f>
        <v>43498</v>
      </c>
      <c r="L6" s="33">
        <f t="shared" si="0"/>
        <v>43499</v>
      </c>
      <c r="M6" s="33">
        <f t="shared" si="0"/>
        <v>43500</v>
      </c>
      <c r="N6" s="33">
        <f t="shared" si="0"/>
        <v>43501</v>
      </c>
      <c r="O6" s="33">
        <f t="shared" si="0"/>
        <v>43502</v>
      </c>
      <c r="P6" s="33">
        <f t="shared" si="0"/>
        <v>43503</v>
      </c>
      <c r="Q6" s="33">
        <f t="shared" si="0"/>
        <v>43504</v>
      </c>
      <c r="R6" s="33">
        <f t="shared" si="0"/>
        <v>43505</v>
      </c>
      <c r="S6" s="33">
        <f t="shared" si="0"/>
        <v>43506</v>
      </c>
      <c r="T6" s="33">
        <f t="shared" si="0"/>
        <v>43507</v>
      </c>
      <c r="U6" s="33">
        <f t="shared" si="0"/>
        <v>43508</v>
      </c>
      <c r="V6" s="33">
        <f t="shared" si="0"/>
        <v>43509</v>
      </c>
      <c r="W6" s="33">
        <f t="shared" si="0"/>
        <v>43510</v>
      </c>
      <c r="X6" s="33">
        <f t="shared" si="0"/>
        <v>43511</v>
      </c>
      <c r="Y6" s="33">
        <f t="shared" si="0"/>
        <v>43512</v>
      </c>
      <c r="Z6" s="33">
        <f t="shared" si="0"/>
        <v>43513</v>
      </c>
      <c r="AA6" s="33">
        <f t="shared" si="0"/>
        <v>43514</v>
      </c>
      <c r="AB6" s="33">
        <f t="shared" si="0"/>
        <v>43515</v>
      </c>
      <c r="AC6" s="33">
        <f t="shared" si="0"/>
        <v>43516</v>
      </c>
      <c r="AD6" s="33">
        <f t="shared" si="0"/>
        <v>43517</v>
      </c>
      <c r="AE6" s="33">
        <f t="shared" si="0"/>
        <v>43518</v>
      </c>
      <c r="AF6" s="33">
        <f t="shared" si="0"/>
        <v>43519</v>
      </c>
      <c r="AG6" s="33">
        <f t="shared" si="0"/>
        <v>43520</v>
      </c>
      <c r="AH6" s="33">
        <f t="shared" si="0"/>
        <v>43521</v>
      </c>
      <c r="AI6" s="33">
        <f t="shared" si="0"/>
        <v>43522</v>
      </c>
      <c r="AJ6" s="33">
        <f t="shared" si="0"/>
        <v>43523</v>
      </c>
      <c r="AK6" s="33">
        <f t="shared" si="0"/>
        <v>43524</v>
      </c>
      <c r="AL6" s="33" t="str">
        <f t="shared" si="0"/>
        <v/>
      </c>
      <c r="AM6" s="33" t="str">
        <f t="shared" si="0"/>
        <v/>
      </c>
      <c r="AN6" s="33" t="str">
        <f t="shared" si="0"/>
        <v/>
      </c>
    </row>
    <row r="7" spans="1:70" s="30" customFormat="1" ht="27.75" customHeight="1" x14ac:dyDescent="0.25">
      <c r="J7" s="34" t="str">
        <f>"S "&amp;WEEKNUM(J6)</f>
        <v>S 5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>S 6</v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/>
      </c>
      <c r="T7" s="34" t="str">
        <f t="shared" si="1"/>
        <v>S 7</v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/>
      </c>
      <c r="AA7" s="34" t="str">
        <f t="shared" si="1"/>
        <v>S 8</v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/>
      </c>
      <c r="AH7" s="34" t="str">
        <f t="shared" si="1"/>
        <v>S 9</v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43498</v>
      </c>
      <c r="L8" s="35">
        <f t="shared" si="2"/>
        <v>43499</v>
      </c>
      <c r="M8" s="35">
        <f t="shared" si="2"/>
        <v>43500</v>
      </c>
      <c r="N8" s="35">
        <f t="shared" si="2"/>
        <v>43501</v>
      </c>
      <c r="O8" s="35">
        <f t="shared" si="2"/>
        <v>43502</v>
      </c>
      <c r="P8" s="35">
        <f t="shared" si="2"/>
        <v>43503</v>
      </c>
      <c r="Q8" s="35">
        <f t="shared" si="2"/>
        <v>43504</v>
      </c>
      <c r="R8" s="35">
        <f t="shared" si="2"/>
        <v>43505</v>
      </c>
      <c r="S8" s="35">
        <f t="shared" si="2"/>
        <v>43506</v>
      </c>
      <c r="T8" s="35">
        <f t="shared" si="2"/>
        <v>43507</v>
      </c>
      <c r="U8" s="35">
        <f t="shared" si="2"/>
        <v>43508</v>
      </c>
      <c r="V8" s="35">
        <f t="shared" si="2"/>
        <v>43509</v>
      </c>
      <c r="W8" s="35">
        <f t="shared" si="2"/>
        <v>43510</v>
      </c>
      <c r="X8" s="35">
        <f t="shared" si="2"/>
        <v>43511</v>
      </c>
      <c r="Y8" s="35">
        <f t="shared" si="2"/>
        <v>43512</v>
      </c>
      <c r="Z8" s="35">
        <f t="shared" si="2"/>
        <v>43513</v>
      </c>
      <c r="AA8" s="35">
        <f t="shared" si="2"/>
        <v>43514</v>
      </c>
      <c r="AB8" s="35">
        <f t="shared" si="2"/>
        <v>43515</v>
      </c>
      <c r="AC8" s="35">
        <f t="shared" si="2"/>
        <v>43516</v>
      </c>
      <c r="AD8" s="35">
        <f t="shared" si="2"/>
        <v>43517</v>
      </c>
      <c r="AE8" s="35">
        <f t="shared" si="2"/>
        <v>43518</v>
      </c>
      <c r="AF8" s="35">
        <f t="shared" si="2"/>
        <v>43519</v>
      </c>
      <c r="AG8" s="35">
        <f t="shared" si="2"/>
        <v>43520</v>
      </c>
      <c r="AH8" s="35">
        <f t="shared" si="2"/>
        <v>43521</v>
      </c>
      <c r="AI8" s="35">
        <f t="shared" si="2"/>
        <v>43522</v>
      </c>
      <c r="AJ8" s="35">
        <f t="shared" si="2"/>
        <v>43523</v>
      </c>
      <c r="AK8" s="35">
        <f t="shared" si="2"/>
        <v>43524</v>
      </c>
      <c r="AL8" s="35" t="str">
        <f t="shared" si="2"/>
        <v/>
      </c>
      <c r="AM8" s="35" t="str">
        <f>IFERROR(IF(AL6+1&gt;DateFin,"",AL6+1),"")</f>
        <v/>
      </c>
      <c r="AN8" s="35" t="str">
        <f>IFERROR(IF(AM6+1&gt;DateFin,"",AM6+1),"")</f>
        <v/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86" t="str">
        <f>CHOOSE(WEEKDAY(J6),"D","L","M","M","J","V","S")</f>
        <v>V</v>
      </c>
      <c r="K9" s="86" t="str">
        <f>IFERROR(CHOOSE(WEEKDAY(K6),"D","L","M","M","J","V","S"),"")</f>
        <v>S</v>
      </c>
      <c r="L9" s="86" t="str">
        <f t="shared" ref="L9:AN9" si="3">IFERROR(CHOOSE(WEEKDAY(L6),"D","L","M","M","J","V","S"),"")</f>
        <v>D</v>
      </c>
      <c r="M9" s="86" t="str">
        <f t="shared" si="3"/>
        <v>L</v>
      </c>
      <c r="N9" s="86" t="str">
        <f t="shared" si="3"/>
        <v>M</v>
      </c>
      <c r="O9" s="86" t="str">
        <f t="shared" si="3"/>
        <v>M</v>
      </c>
      <c r="P9" s="86" t="str">
        <f t="shared" si="3"/>
        <v>J</v>
      </c>
      <c r="Q9" s="86" t="str">
        <f t="shared" si="3"/>
        <v>V</v>
      </c>
      <c r="R9" s="86" t="str">
        <f t="shared" si="3"/>
        <v>S</v>
      </c>
      <c r="S9" s="86" t="str">
        <f t="shared" si="3"/>
        <v>D</v>
      </c>
      <c r="T9" s="86" t="str">
        <f t="shared" si="3"/>
        <v>L</v>
      </c>
      <c r="U9" s="86" t="str">
        <f t="shared" si="3"/>
        <v>M</v>
      </c>
      <c r="V9" s="86" t="str">
        <f t="shared" si="3"/>
        <v>M</v>
      </c>
      <c r="W9" s="86" t="str">
        <f t="shared" si="3"/>
        <v>J</v>
      </c>
      <c r="X9" s="86" t="str">
        <f t="shared" si="3"/>
        <v>V</v>
      </c>
      <c r="Y9" s="86" t="str">
        <f t="shared" si="3"/>
        <v>S</v>
      </c>
      <c r="Z9" s="86" t="str">
        <f t="shared" si="3"/>
        <v>D</v>
      </c>
      <c r="AA9" s="86" t="str">
        <f t="shared" si="3"/>
        <v>L</v>
      </c>
      <c r="AB9" s="86" t="str">
        <f t="shared" si="3"/>
        <v>M</v>
      </c>
      <c r="AC9" s="86" t="str">
        <f t="shared" si="3"/>
        <v>M</v>
      </c>
      <c r="AD9" s="86" t="str">
        <f t="shared" si="3"/>
        <v>J</v>
      </c>
      <c r="AE9" s="86" t="str">
        <f t="shared" si="3"/>
        <v>V</v>
      </c>
      <c r="AF9" s="86" t="str">
        <f t="shared" si="3"/>
        <v>S</v>
      </c>
      <c r="AG9" s="86" t="str">
        <f t="shared" si="3"/>
        <v>D</v>
      </c>
      <c r="AH9" s="86" t="str">
        <f t="shared" si="3"/>
        <v>L</v>
      </c>
      <c r="AI9" s="86" t="str">
        <f t="shared" si="3"/>
        <v>M</v>
      </c>
      <c r="AJ9" s="86" t="str">
        <f t="shared" si="3"/>
        <v>M</v>
      </c>
      <c r="AK9" s="86" t="str">
        <f t="shared" si="3"/>
        <v>J</v>
      </c>
      <c r="AL9" s="86" t="str">
        <f t="shared" si="3"/>
        <v/>
      </c>
      <c r="AM9" s="86" t="str">
        <f t="shared" si="3"/>
        <v/>
      </c>
      <c r="AN9" s="86" t="str">
        <f t="shared" si="3"/>
        <v/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20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20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20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20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20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20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20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20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20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20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20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20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20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20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20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20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20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20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20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20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20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20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20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20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20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222" priority="121" operator="notEqual">
      <formula>0</formula>
    </cfRule>
  </conditionalFormatting>
  <conditionalFormatting sqref="J7">
    <cfRule type="expression" dxfId="221" priority="118">
      <formula>J7&lt;&gt;""</formula>
    </cfRule>
  </conditionalFormatting>
  <conditionalFormatting sqref="J7">
    <cfRule type="expression" dxfId="220" priority="117">
      <formula>J$9=1</formula>
    </cfRule>
  </conditionalFormatting>
  <conditionalFormatting sqref="J7">
    <cfRule type="containsText" dxfId="219" priority="116" operator="containsText" text="S">
      <formula>NOT(ISERROR(SEARCH("S",J7)))</formula>
    </cfRule>
  </conditionalFormatting>
  <conditionalFormatting sqref="J7">
    <cfRule type="expression" dxfId="218" priority="119">
      <formula>#REF!=$C$4</formula>
    </cfRule>
  </conditionalFormatting>
  <conditionalFormatting sqref="J7">
    <cfRule type="expression" dxfId="217" priority="120">
      <formula>J$5=$C$4</formula>
    </cfRule>
  </conditionalFormatting>
  <conditionalFormatting sqref="J7">
    <cfRule type="expression" dxfId="216" priority="115">
      <formula>J7&lt;&gt;""</formula>
    </cfRule>
  </conditionalFormatting>
  <conditionalFormatting sqref="J7">
    <cfRule type="expression" dxfId="215" priority="114">
      <formula>J$9=1</formula>
    </cfRule>
  </conditionalFormatting>
  <conditionalFormatting sqref="J7">
    <cfRule type="containsText" dxfId="214" priority="113" operator="containsText" text="S">
      <formula>NOT(ISERROR(SEARCH("S",J7)))</formula>
    </cfRule>
  </conditionalFormatting>
  <conditionalFormatting sqref="K7:AN7">
    <cfRule type="expression" dxfId="213" priority="110">
      <formula>K7&lt;&gt;""</formula>
    </cfRule>
  </conditionalFormatting>
  <conditionalFormatting sqref="K7:AN7">
    <cfRule type="expression" dxfId="212" priority="109">
      <formula>K$9=1</formula>
    </cfRule>
  </conditionalFormatting>
  <conditionalFormatting sqref="K7:AN7">
    <cfRule type="containsText" dxfId="211" priority="108" operator="containsText" text="S">
      <formula>NOT(ISERROR(SEARCH("S",K7)))</formula>
    </cfRule>
  </conditionalFormatting>
  <conditionalFormatting sqref="K7:AN7">
    <cfRule type="expression" dxfId="210" priority="111">
      <formula>#REF!=$C$4</formula>
    </cfRule>
  </conditionalFormatting>
  <conditionalFormatting sqref="K7:AN7">
    <cfRule type="expression" dxfId="209" priority="112">
      <formula>K$5=$C$4</formula>
    </cfRule>
  </conditionalFormatting>
  <conditionalFormatting sqref="K7:AN7">
    <cfRule type="expression" dxfId="208" priority="107">
      <formula>K7&lt;&gt;""</formula>
    </cfRule>
  </conditionalFormatting>
  <conditionalFormatting sqref="K7:AN7">
    <cfRule type="expression" dxfId="207" priority="106">
      <formula>K$9=1</formula>
    </cfRule>
  </conditionalFormatting>
  <conditionalFormatting sqref="K7:AN7">
    <cfRule type="containsText" dxfId="206" priority="105" operator="containsText" text="S">
      <formula>NOT(ISERROR(SEARCH("S",K7)))</formula>
    </cfRule>
  </conditionalFormatting>
  <conditionalFormatting sqref="A10:H34">
    <cfRule type="cellIs" dxfId="205" priority="104" operator="equal">
      <formula>0</formula>
    </cfRule>
  </conditionalFormatting>
  <conditionalFormatting sqref="G2:I3">
    <cfRule type="cellIs" dxfId="204" priority="103" operator="equal">
      <formula>0</formula>
    </cfRule>
  </conditionalFormatting>
  <conditionalFormatting sqref="J35:AN35">
    <cfRule type="cellIs" dxfId="203" priority="102" operator="equal">
      <formula>0</formula>
    </cfRule>
  </conditionalFormatting>
  <conditionalFormatting sqref="C9:H9">
    <cfRule type="containsText" dxfId="202" priority="77" operator="containsText" text="1/2 CP">
      <formula>NOT(ISERROR(SEARCH("1/2 CP",C9)))</formula>
    </cfRule>
    <cfRule type="containsText" dxfId="201" priority="78" operator="containsText" text="0">
      <formula>NOT(ISERROR(SEARCH("0",C9)))</formula>
    </cfRule>
    <cfRule type="containsText" dxfId="200" priority="79" operator="containsText" text="Récup">
      <formula>NOT(ISERROR(SEARCH("Récup",C9)))</formula>
    </cfRule>
    <cfRule type="containsText" dxfId="199" priority="80" operator="containsText" text="CM">
      <formula>NOT(ISERROR(SEARCH("CM",C9)))</formula>
    </cfRule>
    <cfRule type="containsText" dxfId="198" priority="82" operator="containsText" text="RTT">
      <formula>NOT(ISERROR(SEARCH("RTT",C9)))</formula>
    </cfRule>
    <cfRule type="containsText" dxfId="197" priority="83" operator="containsText" text="CP">
      <formula>NOT(ISERROR(SEARCH("CP",C9)))</formula>
    </cfRule>
  </conditionalFormatting>
  <conditionalFormatting sqref="C9:H9">
    <cfRule type="containsText" dxfId="196" priority="81" operator="containsText" text="Divers">
      <formula>NOT(ISERROR(SEARCH("Divers",C9)))</formula>
    </cfRule>
  </conditionalFormatting>
  <conditionalFormatting sqref="G10:H34 C10:E34">
    <cfRule type="containsText" dxfId="195" priority="55" operator="containsText" text="JS">
      <formula>NOT(ISERROR(SEARCH("JS",C10)))</formula>
    </cfRule>
    <cfRule type="containsText" dxfId="194" priority="58" operator="containsText" text="RTT">
      <formula>NOT(ISERROR(SEARCH("RTT",C10)))</formula>
    </cfRule>
    <cfRule type="containsText" dxfId="193" priority="59" operator="containsText" text="CP">
      <formula>NOT(ISERROR(SEARCH("CP",C10)))</formula>
    </cfRule>
  </conditionalFormatting>
  <conditionalFormatting sqref="G10:H34 C10:E34">
    <cfRule type="containsText" dxfId="192" priority="56" operator="containsText" text="CM">
      <formula>NOT(ISERROR(SEARCH("CM",C10)))</formula>
    </cfRule>
    <cfRule type="containsText" dxfId="191" priority="57" operator="containsText" text="CE">
      <formula>NOT(ISERROR(SEARCH("CE",C10)))</formula>
    </cfRule>
  </conditionalFormatting>
  <conditionalFormatting sqref="C10:H34">
    <cfRule type="cellIs" dxfId="190" priority="53" operator="equal">
      <formula>"1/2 CP"</formula>
    </cfRule>
  </conditionalFormatting>
  <conditionalFormatting sqref="F12">
    <cfRule type="containsText" dxfId="189" priority="52" operator="containsText" text="0">
      <formula>NOT(ISERROR(SEARCH("0",F12)))</formula>
    </cfRule>
  </conditionalFormatting>
  <conditionalFormatting sqref="F12">
    <cfRule type="containsText" dxfId="188" priority="47" operator="containsText" text="JS">
      <formula>NOT(ISERROR(SEARCH("JS",F12)))</formula>
    </cfRule>
    <cfRule type="containsText" dxfId="187" priority="50" operator="containsText" text="RTT">
      <formula>NOT(ISERROR(SEARCH("RTT",F12)))</formula>
    </cfRule>
    <cfRule type="containsText" dxfId="186" priority="51" operator="containsText" text="CP">
      <formula>NOT(ISERROR(SEARCH("CP",F12)))</formula>
    </cfRule>
  </conditionalFormatting>
  <conditionalFormatting sqref="F12">
    <cfRule type="containsText" dxfId="185" priority="48" operator="containsText" text="CM">
      <formula>NOT(ISERROR(SEARCH("CM",F12)))</formula>
    </cfRule>
    <cfRule type="containsText" dxfId="184" priority="49" operator="containsText" text="CE">
      <formula>NOT(ISERROR(SEARCH("CE",F12)))</formula>
    </cfRule>
  </conditionalFormatting>
  <conditionalFormatting sqref="J9:AN34">
    <cfRule type="containsText" dxfId="183" priority="6" operator="containsText" text="1/2 CP">
      <formula>NOT(ISERROR(SEARCH("1/2 CP",J9)))</formula>
    </cfRule>
    <cfRule type="containsText" dxfId="182" priority="7" operator="containsText" text="0">
      <formula>NOT(ISERROR(SEARCH("0",J9)))</formula>
    </cfRule>
    <cfRule type="cellIs" dxfId="181" priority="8" operator="equal">
      <formula>"Récup"</formula>
    </cfRule>
    <cfRule type="cellIs" dxfId="180" priority="9" operator="equal">
      <formula>"CP"</formula>
    </cfRule>
    <cfRule type="cellIs" dxfId="179" priority="10" operator="equal">
      <formula>"CM"</formula>
    </cfRule>
    <cfRule type="cellIs" dxfId="178" priority="11" operator="equal">
      <formula>"RTT"</formula>
    </cfRule>
    <cfRule type="cellIs" dxfId="177" priority="12" operator="equal">
      <formula>"Divers"</formula>
    </cfRule>
  </conditionalFormatting>
  <conditionalFormatting sqref="J8:AN34">
    <cfRule type="expression" dxfId="176" priority="5">
      <formula>OR(J$6=JoursFerie1)</formula>
    </cfRule>
    <cfRule type="expression" dxfId="175" priority="13">
      <formula>J$9="D"</formula>
    </cfRule>
    <cfRule type="expression" dxfId="174" priority="14">
      <formula>J$9="S"</formula>
    </cfRule>
  </conditionalFormatting>
  <conditionalFormatting sqref="I10:I34">
    <cfRule type="cellIs" dxfId="173" priority="1" operator="lessThan">
      <formula>0</formula>
    </cfRule>
    <cfRule type="cellIs" dxfId="172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BR63"/>
  <sheetViews>
    <sheetView showGridLines="0" zoomScale="90" zoomScaleNormal="90" workbookViewId="0">
      <pane xSplit="9" ySplit="9" topLeftCell="L10" activePane="bottomRight" state="frozen"/>
      <selection activeCell="Q23" sqref="Q23"/>
      <selection pane="topRight" activeCell="Q23" sqref="Q23"/>
      <selection pane="bottomLeft" activeCell="Q23" sqref="Q23"/>
      <selection pane="bottomRight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Annee+1</f>
        <v>2019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MARS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DATE(YEAR(Calendrier!$D4)+1,MONTH(Calendrier!$D4),DAY(Calendrier!$D4))</f>
        <v>43525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43555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43525</v>
      </c>
      <c r="K6" s="33">
        <f t="shared" ref="K6:AN6" si="0">IFERROR(IF(J6+1&gt;DateFin,"",J6+1),"")</f>
        <v>43526</v>
      </c>
      <c r="L6" s="33">
        <f t="shared" si="0"/>
        <v>43527</v>
      </c>
      <c r="M6" s="33">
        <f t="shared" si="0"/>
        <v>43528</v>
      </c>
      <c r="N6" s="33">
        <f t="shared" si="0"/>
        <v>43529</v>
      </c>
      <c r="O6" s="33">
        <f t="shared" si="0"/>
        <v>43530</v>
      </c>
      <c r="P6" s="33">
        <f t="shared" si="0"/>
        <v>43531</v>
      </c>
      <c r="Q6" s="33">
        <f t="shared" si="0"/>
        <v>43532</v>
      </c>
      <c r="R6" s="33">
        <f t="shared" si="0"/>
        <v>43533</v>
      </c>
      <c r="S6" s="33">
        <f t="shared" si="0"/>
        <v>43534</v>
      </c>
      <c r="T6" s="33">
        <f t="shared" si="0"/>
        <v>43535</v>
      </c>
      <c r="U6" s="33">
        <f t="shared" si="0"/>
        <v>43536</v>
      </c>
      <c r="V6" s="33">
        <f t="shared" si="0"/>
        <v>43537</v>
      </c>
      <c r="W6" s="33">
        <f t="shared" si="0"/>
        <v>43538</v>
      </c>
      <c r="X6" s="33">
        <f t="shared" si="0"/>
        <v>43539</v>
      </c>
      <c r="Y6" s="33">
        <f t="shared" si="0"/>
        <v>43540</v>
      </c>
      <c r="Z6" s="33">
        <f t="shared" si="0"/>
        <v>43541</v>
      </c>
      <c r="AA6" s="33">
        <f t="shared" si="0"/>
        <v>43542</v>
      </c>
      <c r="AB6" s="33">
        <f t="shared" si="0"/>
        <v>43543</v>
      </c>
      <c r="AC6" s="33">
        <f t="shared" si="0"/>
        <v>43544</v>
      </c>
      <c r="AD6" s="33">
        <f t="shared" si="0"/>
        <v>43545</v>
      </c>
      <c r="AE6" s="33">
        <f t="shared" si="0"/>
        <v>43546</v>
      </c>
      <c r="AF6" s="33">
        <f t="shared" si="0"/>
        <v>43547</v>
      </c>
      <c r="AG6" s="33">
        <f t="shared" si="0"/>
        <v>43548</v>
      </c>
      <c r="AH6" s="33">
        <f t="shared" si="0"/>
        <v>43549</v>
      </c>
      <c r="AI6" s="33">
        <f t="shared" si="0"/>
        <v>43550</v>
      </c>
      <c r="AJ6" s="33">
        <f t="shared" si="0"/>
        <v>43551</v>
      </c>
      <c r="AK6" s="33">
        <f t="shared" si="0"/>
        <v>43552</v>
      </c>
      <c r="AL6" s="33">
        <f t="shared" si="0"/>
        <v>43553</v>
      </c>
      <c r="AM6" s="33">
        <f t="shared" si="0"/>
        <v>43554</v>
      </c>
      <c r="AN6" s="33">
        <f t="shared" si="0"/>
        <v>43555</v>
      </c>
    </row>
    <row r="7" spans="1:70" s="30" customFormat="1" ht="27.75" customHeight="1" x14ac:dyDescent="0.25">
      <c r="J7" s="34" t="str">
        <f>"S "&amp;WEEKNUM(J6)</f>
        <v>S 9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>S 10</v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/>
      </c>
      <c r="T7" s="34" t="str">
        <f t="shared" si="1"/>
        <v>S 11</v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/>
      </c>
      <c r="AA7" s="34" t="str">
        <f t="shared" si="1"/>
        <v>S 12</v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/>
      </c>
      <c r="AH7" s="34" t="str">
        <f t="shared" si="1"/>
        <v>S 13</v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43526</v>
      </c>
      <c r="L8" s="35">
        <f t="shared" si="2"/>
        <v>43527</v>
      </c>
      <c r="M8" s="35">
        <f t="shared" si="2"/>
        <v>43528</v>
      </c>
      <c r="N8" s="35">
        <f t="shared" si="2"/>
        <v>43529</v>
      </c>
      <c r="O8" s="35">
        <f t="shared" si="2"/>
        <v>43530</v>
      </c>
      <c r="P8" s="35">
        <f t="shared" si="2"/>
        <v>43531</v>
      </c>
      <c r="Q8" s="35">
        <f t="shared" si="2"/>
        <v>43532</v>
      </c>
      <c r="R8" s="35">
        <f t="shared" si="2"/>
        <v>43533</v>
      </c>
      <c r="S8" s="35">
        <f t="shared" si="2"/>
        <v>43534</v>
      </c>
      <c r="T8" s="35">
        <f t="shared" si="2"/>
        <v>43535</v>
      </c>
      <c r="U8" s="35">
        <f t="shared" si="2"/>
        <v>43536</v>
      </c>
      <c r="V8" s="35">
        <f t="shared" si="2"/>
        <v>43537</v>
      </c>
      <c r="W8" s="35">
        <f t="shared" si="2"/>
        <v>43538</v>
      </c>
      <c r="X8" s="35">
        <f t="shared" si="2"/>
        <v>43539</v>
      </c>
      <c r="Y8" s="35">
        <f t="shared" si="2"/>
        <v>43540</v>
      </c>
      <c r="Z8" s="35">
        <f t="shared" si="2"/>
        <v>43541</v>
      </c>
      <c r="AA8" s="35">
        <f t="shared" si="2"/>
        <v>43542</v>
      </c>
      <c r="AB8" s="35">
        <f t="shared" si="2"/>
        <v>43543</v>
      </c>
      <c r="AC8" s="35">
        <f t="shared" si="2"/>
        <v>43544</v>
      </c>
      <c r="AD8" s="35">
        <f t="shared" si="2"/>
        <v>43545</v>
      </c>
      <c r="AE8" s="35">
        <f t="shared" si="2"/>
        <v>43546</v>
      </c>
      <c r="AF8" s="35">
        <f t="shared" si="2"/>
        <v>43547</v>
      </c>
      <c r="AG8" s="35">
        <f t="shared" si="2"/>
        <v>43548</v>
      </c>
      <c r="AH8" s="35">
        <f t="shared" si="2"/>
        <v>43549</v>
      </c>
      <c r="AI8" s="35">
        <f t="shared" si="2"/>
        <v>43550</v>
      </c>
      <c r="AJ8" s="35">
        <f t="shared" si="2"/>
        <v>43551</v>
      </c>
      <c r="AK8" s="35">
        <f t="shared" si="2"/>
        <v>43552</v>
      </c>
      <c r="AL8" s="35">
        <f t="shared" si="2"/>
        <v>43553</v>
      </c>
      <c r="AM8" s="35">
        <f>IFERROR(IF(AL6+1&gt;DateFin,"",AL6+1),"")</f>
        <v>43554</v>
      </c>
      <c r="AN8" s="35">
        <f>IFERROR(IF(AM6+1&gt;DateFin,"",AM6+1),"")</f>
        <v>43555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86" t="str">
        <f>CHOOSE(WEEKDAY(J6),"D","L","M","M","J","V","S")</f>
        <v>V</v>
      </c>
      <c r="K9" s="86" t="str">
        <f>IFERROR(CHOOSE(WEEKDAY(K6),"D","L","M","M","J","V","S"),"")</f>
        <v>S</v>
      </c>
      <c r="L9" s="86" t="str">
        <f t="shared" ref="L9:AN9" si="3">IFERROR(CHOOSE(WEEKDAY(L6),"D","L","M","M","J","V","S"),"")</f>
        <v>D</v>
      </c>
      <c r="M9" s="86" t="str">
        <f t="shared" si="3"/>
        <v>L</v>
      </c>
      <c r="N9" s="86" t="str">
        <f t="shared" si="3"/>
        <v>M</v>
      </c>
      <c r="O9" s="86" t="str">
        <f t="shared" si="3"/>
        <v>M</v>
      </c>
      <c r="P9" s="86" t="str">
        <f t="shared" si="3"/>
        <v>J</v>
      </c>
      <c r="Q9" s="86" t="str">
        <f t="shared" si="3"/>
        <v>V</v>
      </c>
      <c r="R9" s="86" t="str">
        <f t="shared" si="3"/>
        <v>S</v>
      </c>
      <c r="S9" s="86" t="str">
        <f t="shared" si="3"/>
        <v>D</v>
      </c>
      <c r="T9" s="86" t="str">
        <f t="shared" si="3"/>
        <v>L</v>
      </c>
      <c r="U9" s="86" t="str">
        <f t="shared" si="3"/>
        <v>M</v>
      </c>
      <c r="V9" s="86" t="str">
        <f t="shared" si="3"/>
        <v>M</v>
      </c>
      <c r="W9" s="86" t="str">
        <f t="shared" si="3"/>
        <v>J</v>
      </c>
      <c r="X9" s="86" t="str">
        <f t="shared" si="3"/>
        <v>V</v>
      </c>
      <c r="Y9" s="86" t="str">
        <f t="shared" si="3"/>
        <v>S</v>
      </c>
      <c r="Z9" s="86" t="str">
        <f t="shared" si="3"/>
        <v>D</v>
      </c>
      <c r="AA9" s="86" t="str">
        <f t="shared" si="3"/>
        <v>L</v>
      </c>
      <c r="AB9" s="86" t="str">
        <f t="shared" si="3"/>
        <v>M</v>
      </c>
      <c r="AC9" s="86" t="str">
        <f t="shared" si="3"/>
        <v>M</v>
      </c>
      <c r="AD9" s="86" t="str">
        <f t="shared" si="3"/>
        <v>J</v>
      </c>
      <c r="AE9" s="86" t="str">
        <f t="shared" si="3"/>
        <v>V</v>
      </c>
      <c r="AF9" s="86" t="str">
        <f t="shared" si="3"/>
        <v>S</v>
      </c>
      <c r="AG9" s="86" t="str">
        <f t="shared" si="3"/>
        <v>D</v>
      </c>
      <c r="AH9" s="86" t="str">
        <f t="shared" si="3"/>
        <v>L</v>
      </c>
      <c r="AI9" s="86" t="str">
        <f t="shared" si="3"/>
        <v>M</v>
      </c>
      <c r="AJ9" s="86" t="str">
        <f t="shared" si="3"/>
        <v>M</v>
      </c>
      <c r="AK9" s="86" t="str">
        <f t="shared" si="3"/>
        <v>J</v>
      </c>
      <c r="AL9" s="86" t="str">
        <f t="shared" si="3"/>
        <v>V</v>
      </c>
      <c r="AM9" s="86" t="str">
        <f t="shared" si="3"/>
        <v>S</v>
      </c>
      <c r="AN9" s="86" t="str">
        <f t="shared" si="3"/>
        <v>D</v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21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21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21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21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21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21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21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21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21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21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21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21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21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21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21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21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21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21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21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21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21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21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21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21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21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171" priority="111" operator="notEqual">
      <formula>0</formula>
    </cfRule>
  </conditionalFormatting>
  <conditionalFormatting sqref="J7">
    <cfRule type="expression" dxfId="170" priority="108">
      <formula>J7&lt;&gt;""</formula>
    </cfRule>
  </conditionalFormatting>
  <conditionalFormatting sqref="J7">
    <cfRule type="expression" dxfId="169" priority="107">
      <formula>J$9=1</formula>
    </cfRule>
  </conditionalFormatting>
  <conditionalFormatting sqref="J7">
    <cfRule type="containsText" dxfId="168" priority="106" operator="containsText" text="S">
      <formula>NOT(ISERROR(SEARCH("S",J7)))</formula>
    </cfRule>
  </conditionalFormatting>
  <conditionalFormatting sqref="J7">
    <cfRule type="expression" dxfId="167" priority="109">
      <formula>#REF!=$C$4</formula>
    </cfRule>
  </conditionalFormatting>
  <conditionalFormatting sqref="J7">
    <cfRule type="expression" dxfId="166" priority="110">
      <formula>J$5=$C$4</formula>
    </cfRule>
  </conditionalFormatting>
  <conditionalFormatting sqref="J7">
    <cfRule type="expression" dxfId="165" priority="105">
      <formula>J7&lt;&gt;""</formula>
    </cfRule>
  </conditionalFormatting>
  <conditionalFormatting sqref="J7">
    <cfRule type="expression" dxfId="164" priority="104">
      <formula>J$9=1</formula>
    </cfRule>
  </conditionalFormatting>
  <conditionalFormatting sqref="J7">
    <cfRule type="containsText" dxfId="163" priority="103" operator="containsText" text="S">
      <formula>NOT(ISERROR(SEARCH("S",J7)))</formula>
    </cfRule>
  </conditionalFormatting>
  <conditionalFormatting sqref="K7:AN7">
    <cfRule type="expression" dxfId="162" priority="100">
      <formula>K7&lt;&gt;""</formula>
    </cfRule>
  </conditionalFormatting>
  <conditionalFormatting sqref="K7:AN7">
    <cfRule type="expression" dxfId="161" priority="99">
      <formula>K$9=1</formula>
    </cfRule>
  </conditionalFormatting>
  <conditionalFormatting sqref="K7:AN7">
    <cfRule type="containsText" dxfId="160" priority="98" operator="containsText" text="S">
      <formula>NOT(ISERROR(SEARCH("S",K7)))</formula>
    </cfRule>
  </conditionalFormatting>
  <conditionalFormatting sqref="K7:AN7">
    <cfRule type="expression" dxfId="159" priority="101">
      <formula>#REF!=$C$4</formula>
    </cfRule>
  </conditionalFormatting>
  <conditionalFormatting sqref="K7:AN7">
    <cfRule type="expression" dxfId="158" priority="102">
      <formula>K$5=$C$4</formula>
    </cfRule>
  </conditionalFormatting>
  <conditionalFormatting sqref="K7:AN7">
    <cfRule type="expression" dxfId="157" priority="97">
      <formula>K7&lt;&gt;""</formula>
    </cfRule>
  </conditionalFormatting>
  <conditionalFormatting sqref="K7:AN7">
    <cfRule type="expression" dxfId="156" priority="96">
      <formula>K$9=1</formula>
    </cfRule>
  </conditionalFormatting>
  <conditionalFormatting sqref="K7:AN7">
    <cfRule type="containsText" dxfId="155" priority="95" operator="containsText" text="S">
      <formula>NOT(ISERROR(SEARCH("S",K7)))</formula>
    </cfRule>
  </conditionalFormatting>
  <conditionalFormatting sqref="A10:H34">
    <cfRule type="cellIs" dxfId="154" priority="94" operator="equal">
      <formula>0</formula>
    </cfRule>
  </conditionalFormatting>
  <conditionalFormatting sqref="G2:I3">
    <cfRule type="cellIs" dxfId="153" priority="93" operator="equal">
      <formula>0</formula>
    </cfRule>
  </conditionalFormatting>
  <conditionalFormatting sqref="J35:AN35">
    <cfRule type="cellIs" dxfId="152" priority="92" operator="equal">
      <formula>0</formula>
    </cfRule>
  </conditionalFormatting>
  <conditionalFormatting sqref="C9:H9">
    <cfRule type="containsText" dxfId="151" priority="67" operator="containsText" text="1/2 CP">
      <formula>NOT(ISERROR(SEARCH("1/2 CP",C9)))</formula>
    </cfRule>
    <cfRule type="containsText" dxfId="150" priority="68" operator="containsText" text="0">
      <formula>NOT(ISERROR(SEARCH("0",C9)))</formula>
    </cfRule>
    <cfRule type="containsText" dxfId="149" priority="69" operator="containsText" text="Récup">
      <formula>NOT(ISERROR(SEARCH("Récup",C9)))</formula>
    </cfRule>
    <cfRule type="containsText" dxfId="148" priority="70" operator="containsText" text="CM">
      <formula>NOT(ISERROR(SEARCH("CM",C9)))</formula>
    </cfRule>
    <cfRule type="containsText" dxfId="147" priority="72" operator="containsText" text="RTT">
      <formula>NOT(ISERROR(SEARCH("RTT",C9)))</formula>
    </cfRule>
    <cfRule type="containsText" dxfId="146" priority="73" operator="containsText" text="CP">
      <formula>NOT(ISERROR(SEARCH("CP",C9)))</formula>
    </cfRule>
  </conditionalFormatting>
  <conditionalFormatting sqref="C9:H9">
    <cfRule type="containsText" dxfId="145" priority="71" operator="containsText" text="Divers">
      <formula>NOT(ISERROR(SEARCH("Divers",C9)))</formula>
    </cfRule>
  </conditionalFormatting>
  <conditionalFormatting sqref="G10:H34 C10:E34">
    <cfRule type="containsText" dxfId="144" priority="45" operator="containsText" text="JS">
      <formula>NOT(ISERROR(SEARCH("JS",C10)))</formula>
    </cfRule>
    <cfRule type="containsText" dxfId="143" priority="48" operator="containsText" text="RTT">
      <formula>NOT(ISERROR(SEARCH("RTT",C10)))</formula>
    </cfRule>
    <cfRule type="containsText" dxfId="142" priority="49" operator="containsText" text="CP">
      <formula>NOT(ISERROR(SEARCH("CP",C10)))</formula>
    </cfRule>
  </conditionalFormatting>
  <conditionalFormatting sqref="G10:H34 C10:E34">
    <cfRule type="containsText" dxfId="141" priority="46" operator="containsText" text="CM">
      <formula>NOT(ISERROR(SEARCH("CM",C10)))</formula>
    </cfRule>
    <cfRule type="containsText" dxfId="140" priority="47" operator="containsText" text="CE">
      <formula>NOT(ISERROR(SEARCH("CE",C10)))</formula>
    </cfRule>
  </conditionalFormatting>
  <conditionalFormatting sqref="C10:H34">
    <cfRule type="cellIs" dxfId="139" priority="43" operator="equal">
      <formula>"1/2 CP"</formula>
    </cfRule>
  </conditionalFormatting>
  <conditionalFormatting sqref="F12">
    <cfRule type="containsText" dxfId="138" priority="42" operator="containsText" text="0">
      <formula>NOT(ISERROR(SEARCH("0",F12)))</formula>
    </cfRule>
  </conditionalFormatting>
  <conditionalFormatting sqref="F12">
    <cfRule type="containsText" dxfId="137" priority="37" operator="containsText" text="JS">
      <formula>NOT(ISERROR(SEARCH("JS",F12)))</formula>
    </cfRule>
    <cfRule type="containsText" dxfId="136" priority="40" operator="containsText" text="RTT">
      <formula>NOT(ISERROR(SEARCH("RTT",F12)))</formula>
    </cfRule>
    <cfRule type="containsText" dxfId="135" priority="41" operator="containsText" text="CP">
      <formula>NOT(ISERROR(SEARCH("CP",F12)))</formula>
    </cfRule>
  </conditionalFormatting>
  <conditionalFormatting sqref="F12">
    <cfRule type="containsText" dxfId="134" priority="38" operator="containsText" text="CM">
      <formula>NOT(ISERROR(SEARCH("CM",F12)))</formula>
    </cfRule>
    <cfRule type="containsText" dxfId="133" priority="39" operator="containsText" text="CE">
      <formula>NOT(ISERROR(SEARCH("CE",F12)))</formula>
    </cfRule>
  </conditionalFormatting>
  <conditionalFormatting sqref="J9:AN34">
    <cfRule type="containsText" dxfId="132" priority="6" operator="containsText" text="1/2 CP">
      <formula>NOT(ISERROR(SEARCH("1/2 CP",J9)))</formula>
    </cfRule>
    <cfRule type="containsText" dxfId="131" priority="7" operator="containsText" text="0">
      <formula>NOT(ISERROR(SEARCH("0",J9)))</formula>
    </cfRule>
    <cfRule type="cellIs" dxfId="130" priority="8" operator="equal">
      <formula>"Récup"</formula>
    </cfRule>
    <cfRule type="cellIs" dxfId="129" priority="9" operator="equal">
      <formula>"CP"</formula>
    </cfRule>
    <cfRule type="cellIs" dxfId="128" priority="10" operator="equal">
      <formula>"CM"</formula>
    </cfRule>
    <cfRule type="cellIs" dxfId="127" priority="11" operator="equal">
      <formula>"RTT"</formula>
    </cfRule>
    <cfRule type="cellIs" dxfId="126" priority="12" operator="equal">
      <formula>"Divers"</formula>
    </cfRule>
  </conditionalFormatting>
  <conditionalFormatting sqref="J8:AN34">
    <cfRule type="expression" dxfId="125" priority="5">
      <formula>OR(J$6=JoursFerie1)</formula>
    </cfRule>
    <cfRule type="expression" dxfId="124" priority="13">
      <formula>J$9="D"</formula>
    </cfRule>
    <cfRule type="expression" dxfId="123" priority="14">
      <formula>J$9="S"</formula>
    </cfRule>
  </conditionalFormatting>
  <conditionalFormatting sqref="I10:I34">
    <cfRule type="cellIs" dxfId="122" priority="1" operator="lessThan">
      <formula>0</formula>
    </cfRule>
    <cfRule type="cellIs" dxfId="121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BR63"/>
  <sheetViews>
    <sheetView showGridLines="0" zoomScale="90" zoomScaleNormal="90" workbookViewId="0">
      <pane xSplit="9" ySplit="9" topLeftCell="J10" activePane="bottomRight" state="frozen"/>
      <selection activeCell="Q23" sqref="Q23"/>
      <selection pane="topRight" activeCell="Q23" sqref="Q23"/>
      <selection pane="bottomLeft" activeCell="Q23" sqref="Q23"/>
      <selection pane="bottomRight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Annee+1</f>
        <v>2019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AVRIL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DATE(YEAR(Calendrier!$E4)+1,MONTH(Calendrier!$E4),DAY(Calendrier!$E4))</f>
        <v>43556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43585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43556</v>
      </c>
      <c r="K6" s="33">
        <f t="shared" ref="K6:AN6" si="0">IFERROR(IF(J6+1&gt;DateFin,"",J6+1),"")</f>
        <v>43557</v>
      </c>
      <c r="L6" s="33">
        <f t="shared" si="0"/>
        <v>43558</v>
      </c>
      <c r="M6" s="33">
        <f t="shared" si="0"/>
        <v>43559</v>
      </c>
      <c r="N6" s="33">
        <f t="shared" si="0"/>
        <v>43560</v>
      </c>
      <c r="O6" s="33">
        <f t="shared" si="0"/>
        <v>43561</v>
      </c>
      <c r="P6" s="33">
        <f t="shared" si="0"/>
        <v>43562</v>
      </c>
      <c r="Q6" s="33">
        <f t="shared" si="0"/>
        <v>43563</v>
      </c>
      <c r="R6" s="33">
        <f t="shared" si="0"/>
        <v>43564</v>
      </c>
      <c r="S6" s="33">
        <f t="shared" si="0"/>
        <v>43565</v>
      </c>
      <c r="T6" s="33">
        <f t="shared" si="0"/>
        <v>43566</v>
      </c>
      <c r="U6" s="33">
        <f t="shared" si="0"/>
        <v>43567</v>
      </c>
      <c r="V6" s="33">
        <f t="shared" si="0"/>
        <v>43568</v>
      </c>
      <c r="W6" s="33">
        <f t="shared" si="0"/>
        <v>43569</v>
      </c>
      <c r="X6" s="33">
        <f t="shared" si="0"/>
        <v>43570</v>
      </c>
      <c r="Y6" s="33">
        <f t="shared" si="0"/>
        <v>43571</v>
      </c>
      <c r="Z6" s="33">
        <f t="shared" si="0"/>
        <v>43572</v>
      </c>
      <c r="AA6" s="33">
        <f t="shared" si="0"/>
        <v>43573</v>
      </c>
      <c r="AB6" s="33">
        <f t="shared" si="0"/>
        <v>43574</v>
      </c>
      <c r="AC6" s="33">
        <f t="shared" si="0"/>
        <v>43575</v>
      </c>
      <c r="AD6" s="33">
        <f t="shared" si="0"/>
        <v>43576</v>
      </c>
      <c r="AE6" s="33">
        <f t="shared" si="0"/>
        <v>43577</v>
      </c>
      <c r="AF6" s="33">
        <f t="shared" si="0"/>
        <v>43578</v>
      </c>
      <c r="AG6" s="33">
        <f t="shared" si="0"/>
        <v>43579</v>
      </c>
      <c r="AH6" s="33">
        <f t="shared" si="0"/>
        <v>43580</v>
      </c>
      <c r="AI6" s="33">
        <f t="shared" si="0"/>
        <v>43581</v>
      </c>
      <c r="AJ6" s="33">
        <f t="shared" si="0"/>
        <v>43582</v>
      </c>
      <c r="AK6" s="33">
        <f t="shared" si="0"/>
        <v>43583</v>
      </c>
      <c r="AL6" s="33">
        <f t="shared" si="0"/>
        <v>43584</v>
      </c>
      <c r="AM6" s="33">
        <f t="shared" si="0"/>
        <v>43585</v>
      </c>
      <c r="AN6" s="33" t="str">
        <f t="shared" si="0"/>
        <v/>
      </c>
    </row>
    <row r="7" spans="1:70" s="30" customFormat="1" ht="27.75" customHeight="1" x14ac:dyDescent="0.25">
      <c r="J7" s="34" t="str">
        <f>"S "&amp;WEEKNUM(J6)</f>
        <v>S 14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/>
      </c>
      <c r="N7" s="34" t="str">
        <f t="shared" si="1"/>
        <v/>
      </c>
      <c r="O7" s="34" t="str">
        <f t="shared" si="1"/>
        <v/>
      </c>
      <c r="P7" s="34" t="str">
        <f t="shared" si="1"/>
        <v/>
      </c>
      <c r="Q7" s="34" t="str">
        <f t="shared" si="1"/>
        <v>S 15</v>
      </c>
      <c r="R7" s="34" t="str">
        <f t="shared" si="1"/>
        <v/>
      </c>
      <c r="S7" s="34" t="str">
        <f t="shared" si="1"/>
        <v/>
      </c>
      <c r="T7" s="34" t="str">
        <f t="shared" si="1"/>
        <v/>
      </c>
      <c r="U7" s="34" t="str">
        <f t="shared" si="1"/>
        <v/>
      </c>
      <c r="V7" s="34" t="str">
        <f t="shared" si="1"/>
        <v/>
      </c>
      <c r="W7" s="34" t="str">
        <f t="shared" si="1"/>
        <v/>
      </c>
      <c r="X7" s="34" t="str">
        <f t="shared" si="1"/>
        <v>S 16</v>
      </c>
      <c r="Y7" s="34" t="str">
        <f t="shared" si="1"/>
        <v/>
      </c>
      <c r="Z7" s="34" t="str">
        <f t="shared" si="1"/>
        <v/>
      </c>
      <c r="AA7" s="34" t="str">
        <f t="shared" si="1"/>
        <v/>
      </c>
      <c r="AB7" s="34" t="str">
        <f t="shared" si="1"/>
        <v/>
      </c>
      <c r="AC7" s="34" t="str">
        <f t="shared" si="1"/>
        <v/>
      </c>
      <c r="AD7" s="34" t="str">
        <f t="shared" si="1"/>
        <v/>
      </c>
      <c r="AE7" s="34" t="str">
        <f t="shared" si="1"/>
        <v>S 17</v>
      </c>
      <c r="AF7" s="34" t="str">
        <f t="shared" si="1"/>
        <v/>
      </c>
      <c r="AG7" s="34" t="str">
        <f t="shared" si="1"/>
        <v/>
      </c>
      <c r="AH7" s="34" t="str">
        <f t="shared" si="1"/>
        <v/>
      </c>
      <c r="AI7" s="34" t="str">
        <f t="shared" si="1"/>
        <v/>
      </c>
      <c r="AJ7" s="34" t="str">
        <f t="shared" si="1"/>
        <v/>
      </c>
      <c r="AK7" s="34" t="str">
        <f t="shared" si="1"/>
        <v/>
      </c>
      <c r="AL7" s="34" t="str">
        <f t="shared" si="1"/>
        <v>S 18</v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43557</v>
      </c>
      <c r="L8" s="35">
        <f t="shared" si="2"/>
        <v>43558</v>
      </c>
      <c r="M8" s="35">
        <f t="shared" si="2"/>
        <v>43559</v>
      </c>
      <c r="N8" s="35">
        <f t="shared" si="2"/>
        <v>43560</v>
      </c>
      <c r="O8" s="35">
        <f t="shared" si="2"/>
        <v>43561</v>
      </c>
      <c r="P8" s="35">
        <f t="shared" si="2"/>
        <v>43562</v>
      </c>
      <c r="Q8" s="35">
        <f t="shared" si="2"/>
        <v>43563</v>
      </c>
      <c r="R8" s="35">
        <f t="shared" si="2"/>
        <v>43564</v>
      </c>
      <c r="S8" s="35">
        <f t="shared" si="2"/>
        <v>43565</v>
      </c>
      <c r="T8" s="35">
        <f t="shared" si="2"/>
        <v>43566</v>
      </c>
      <c r="U8" s="35">
        <f t="shared" si="2"/>
        <v>43567</v>
      </c>
      <c r="V8" s="35">
        <f t="shared" si="2"/>
        <v>43568</v>
      </c>
      <c r="W8" s="35">
        <f t="shared" si="2"/>
        <v>43569</v>
      </c>
      <c r="X8" s="35">
        <f t="shared" si="2"/>
        <v>43570</v>
      </c>
      <c r="Y8" s="35">
        <f t="shared" si="2"/>
        <v>43571</v>
      </c>
      <c r="Z8" s="35">
        <f t="shared" si="2"/>
        <v>43572</v>
      </c>
      <c r="AA8" s="35">
        <f t="shared" si="2"/>
        <v>43573</v>
      </c>
      <c r="AB8" s="35">
        <f t="shared" si="2"/>
        <v>43574</v>
      </c>
      <c r="AC8" s="35">
        <f t="shared" si="2"/>
        <v>43575</v>
      </c>
      <c r="AD8" s="35">
        <f t="shared" si="2"/>
        <v>43576</v>
      </c>
      <c r="AE8" s="35">
        <f t="shared" si="2"/>
        <v>43577</v>
      </c>
      <c r="AF8" s="35">
        <f t="shared" si="2"/>
        <v>43578</v>
      </c>
      <c r="AG8" s="35">
        <f t="shared" si="2"/>
        <v>43579</v>
      </c>
      <c r="AH8" s="35">
        <f t="shared" si="2"/>
        <v>43580</v>
      </c>
      <c r="AI8" s="35">
        <f t="shared" si="2"/>
        <v>43581</v>
      </c>
      <c r="AJ8" s="35">
        <f t="shared" si="2"/>
        <v>43582</v>
      </c>
      <c r="AK8" s="35">
        <f t="shared" si="2"/>
        <v>43583</v>
      </c>
      <c r="AL8" s="35">
        <f t="shared" si="2"/>
        <v>43584</v>
      </c>
      <c r="AM8" s="35">
        <f>IFERROR(IF(AL6+1&gt;DateFin,"",AL6+1),"")</f>
        <v>43585</v>
      </c>
      <c r="AN8" s="35" t="str">
        <f>IFERROR(IF(AM6+1&gt;DateFin,"",AM6+1),"")</f>
        <v/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86" t="str">
        <f>CHOOSE(WEEKDAY(J6),"D","L","M","M","J","V","S")</f>
        <v>L</v>
      </c>
      <c r="K9" s="86" t="str">
        <f>IFERROR(CHOOSE(WEEKDAY(K6),"D","L","M","M","J","V","S"),"")</f>
        <v>M</v>
      </c>
      <c r="L9" s="86" t="str">
        <f t="shared" ref="L9:AN9" si="3">IFERROR(CHOOSE(WEEKDAY(L6),"D","L","M","M","J","V","S"),"")</f>
        <v>M</v>
      </c>
      <c r="M9" s="86" t="str">
        <f t="shared" si="3"/>
        <v>J</v>
      </c>
      <c r="N9" s="86" t="str">
        <f t="shared" si="3"/>
        <v>V</v>
      </c>
      <c r="O9" s="86" t="str">
        <f t="shared" si="3"/>
        <v>S</v>
      </c>
      <c r="P9" s="86" t="str">
        <f t="shared" si="3"/>
        <v>D</v>
      </c>
      <c r="Q9" s="86" t="str">
        <f t="shared" si="3"/>
        <v>L</v>
      </c>
      <c r="R9" s="86" t="str">
        <f t="shared" si="3"/>
        <v>M</v>
      </c>
      <c r="S9" s="86" t="str">
        <f t="shared" si="3"/>
        <v>M</v>
      </c>
      <c r="T9" s="86" t="str">
        <f t="shared" si="3"/>
        <v>J</v>
      </c>
      <c r="U9" s="86" t="str">
        <f t="shared" si="3"/>
        <v>V</v>
      </c>
      <c r="V9" s="86" t="str">
        <f t="shared" si="3"/>
        <v>S</v>
      </c>
      <c r="W9" s="86" t="str">
        <f t="shared" si="3"/>
        <v>D</v>
      </c>
      <c r="X9" s="86" t="str">
        <f t="shared" si="3"/>
        <v>L</v>
      </c>
      <c r="Y9" s="86" t="str">
        <f t="shared" si="3"/>
        <v>M</v>
      </c>
      <c r="Z9" s="86" t="str">
        <f t="shared" si="3"/>
        <v>M</v>
      </c>
      <c r="AA9" s="86" t="str">
        <f t="shared" si="3"/>
        <v>J</v>
      </c>
      <c r="AB9" s="86" t="str">
        <f t="shared" si="3"/>
        <v>V</v>
      </c>
      <c r="AC9" s="86" t="str">
        <f t="shared" si="3"/>
        <v>S</v>
      </c>
      <c r="AD9" s="86" t="str">
        <f t="shared" si="3"/>
        <v>D</v>
      </c>
      <c r="AE9" s="86" t="str">
        <f t="shared" si="3"/>
        <v>L</v>
      </c>
      <c r="AF9" s="86" t="str">
        <f t="shared" si="3"/>
        <v>M</v>
      </c>
      <c r="AG9" s="86" t="str">
        <f t="shared" si="3"/>
        <v>M</v>
      </c>
      <c r="AH9" s="86" t="str">
        <f t="shared" si="3"/>
        <v>J</v>
      </c>
      <c r="AI9" s="86" t="str">
        <f t="shared" si="3"/>
        <v>V</v>
      </c>
      <c r="AJ9" s="86" t="str">
        <f t="shared" si="3"/>
        <v>S</v>
      </c>
      <c r="AK9" s="86" t="str">
        <f t="shared" si="3"/>
        <v>D</v>
      </c>
      <c r="AL9" s="86" t="str">
        <f t="shared" si="3"/>
        <v>L</v>
      </c>
      <c r="AM9" s="86" t="str">
        <f t="shared" si="3"/>
        <v>M</v>
      </c>
      <c r="AN9" s="86" t="str">
        <f t="shared" si="3"/>
        <v/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21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21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21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21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21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21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21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21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21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21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21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21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21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21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21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21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21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21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21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21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21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21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21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21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21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x14ac:dyDescent="0.25">
      <c r="A37" s="76" t="s">
        <v>68</v>
      </c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120" priority="111" operator="notEqual">
      <formula>0</formula>
    </cfRule>
  </conditionalFormatting>
  <conditionalFormatting sqref="J7">
    <cfRule type="expression" dxfId="119" priority="108">
      <formula>J7&lt;&gt;""</formula>
    </cfRule>
  </conditionalFormatting>
  <conditionalFormatting sqref="J7">
    <cfRule type="expression" dxfId="118" priority="107">
      <formula>J$9=1</formula>
    </cfRule>
  </conditionalFormatting>
  <conditionalFormatting sqref="J7">
    <cfRule type="containsText" dxfId="117" priority="106" operator="containsText" text="S">
      <formula>NOT(ISERROR(SEARCH("S",J7)))</formula>
    </cfRule>
  </conditionalFormatting>
  <conditionalFormatting sqref="J7">
    <cfRule type="expression" dxfId="116" priority="109">
      <formula>#REF!=$C$4</formula>
    </cfRule>
  </conditionalFormatting>
  <conditionalFormatting sqref="J7">
    <cfRule type="expression" dxfId="115" priority="110">
      <formula>J$5=$C$4</formula>
    </cfRule>
  </conditionalFormatting>
  <conditionalFormatting sqref="J7">
    <cfRule type="expression" dxfId="114" priority="105">
      <formula>J7&lt;&gt;""</formula>
    </cfRule>
  </conditionalFormatting>
  <conditionalFormatting sqref="J7">
    <cfRule type="expression" dxfId="113" priority="104">
      <formula>J$9=1</formula>
    </cfRule>
  </conditionalFormatting>
  <conditionalFormatting sqref="J7">
    <cfRule type="containsText" dxfId="112" priority="103" operator="containsText" text="S">
      <formula>NOT(ISERROR(SEARCH("S",J7)))</formula>
    </cfRule>
  </conditionalFormatting>
  <conditionalFormatting sqref="K7:AN7">
    <cfRule type="expression" dxfId="111" priority="100">
      <formula>K7&lt;&gt;""</formula>
    </cfRule>
  </conditionalFormatting>
  <conditionalFormatting sqref="K7:AN7">
    <cfRule type="expression" dxfId="110" priority="99">
      <formula>K$9=1</formula>
    </cfRule>
  </conditionalFormatting>
  <conditionalFormatting sqref="K7:AN7">
    <cfRule type="containsText" dxfId="109" priority="98" operator="containsText" text="S">
      <formula>NOT(ISERROR(SEARCH("S",K7)))</formula>
    </cfRule>
  </conditionalFormatting>
  <conditionalFormatting sqref="K7:AN7">
    <cfRule type="expression" dxfId="108" priority="101">
      <formula>#REF!=$C$4</formula>
    </cfRule>
  </conditionalFormatting>
  <conditionalFormatting sqref="K7:AN7">
    <cfRule type="expression" dxfId="107" priority="102">
      <formula>K$5=$C$4</formula>
    </cfRule>
  </conditionalFormatting>
  <conditionalFormatting sqref="K7:AN7">
    <cfRule type="expression" dxfId="106" priority="97">
      <formula>K7&lt;&gt;""</formula>
    </cfRule>
  </conditionalFormatting>
  <conditionalFormatting sqref="K7:AN7">
    <cfRule type="expression" dxfId="105" priority="96">
      <formula>K$9=1</formula>
    </cfRule>
  </conditionalFormatting>
  <conditionalFormatting sqref="K7:AN7">
    <cfRule type="containsText" dxfId="104" priority="95" operator="containsText" text="S">
      <formula>NOT(ISERROR(SEARCH("S",K7)))</formula>
    </cfRule>
  </conditionalFormatting>
  <conditionalFormatting sqref="A10:H34">
    <cfRule type="cellIs" dxfId="103" priority="94" operator="equal">
      <formula>0</formula>
    </cfRule>
  </conditionalFormatting>
  <conditionalFormatting sqref="G2:I3">
    <cfRule type="cellIs" dxfId="102" priority="93" operator="equal">
      <formula>0</formula>
    </cfRule>
  </conditionalFormatting>
  <conditionalFormatting sqref="J35:AN35">
    <cfRule type="cellIs" dxfId="101" priority="92" operator="equal">
      <formula>0</formula>
    </cfRule>
  </conditionalFormatting>
  <conditionalFormatting sqref="C9:H9">
    <cfRule type="containsText" dxfId="100" priority="67" operator="containsText" text="1/2 CP">
      <formula>NOT(ISERROR(SEARCH("1/2 CP",C9)))</formula>
    </cfRule>
    <cfRule type="containsText" dxfId="99" priority="68" operator="containsText" text="0">
      <formula>NOT(ISERROR(SEARCH("0",C9)))</formula>
    </cfRule>
    <cfRule type="containsText" dxfId="98" priority="69" operator="containsText" text="Récup">
      <formula>NOT(ISERROR(SEARCH("Récup",C9)))</formula>
    </cfRule>
    <cfRule type="containsText" dxfId="97" priority="70" operator="containsText" text="CM">
      <formula>NOT(ISERROR(SEARCH("CM",C9)))</formula>
    </cfRule>
    <cfRule type="containsText" dxfId="96" priority="72" operator="containsText" text="RTT">
      <formula>NOT(ISERROR(SEARCH("RTT",C9)))</formula>
    </cfRule>
    <cfRule type="containsText" dxfId="95" priority="73" operator="containsText" text="CP">
      <formula>NOT(ISERROR(SEARCH("CP",C9)))</formula>
    </cfRule>
  </conditionalFormatting>
  <conditionalFormatting sqref="C9:H9">
    <cfRule type="containsText" dxfId="94" priority="71" operator="containsText" text="Divers">
      <formula>NOT(ISERROR(SEARCH("Divers",C9)))</formula>
    </cfRule>
  </conditionalFormatting>
  <conditionalFormatting sqref="G10:H34 C10:E34">
    <cfRule type="containsText" dxfId="93" priority="45" operator="containsText" text="JS">
      <formula>NOT(ISERROR(SEARCH("JS",C10)))</formula>
    </cfRule>
    <cfRule type="containsText" dxfId="92" priority="48" operator="containsText" text="RTT">
      <formula>NOT(ISERROR(SEARCH("RTT",C10)))</formula>
    </cfRule>
    <cfRule type="containsText" dxfId="91" priority="49" operator="containsText" text="CP">
      <formula>NOT(ISERROR(SEARCH("CP",C10)))</formula>
    </cfRule>
  </conditionalFormatting>
  <conditionalFormatting sqref="G10:H34 C10:E34">
    <cfRule type="containsText" dxfId="90" priority="46" operator="containsText" text="CM">
      <formula>NOT(ISERROR(SEARCH("CM",C10)))</formula>
    </cfRule>
    <cfRule type="containsText" dxfId="89" priority="47" operator="containsText" text="CE">
      <formula>NOT(ISERROR(SEARCH("CE",C10)))</formula>
    </cfRule>
  </conditionalFormatting>
  <conditionalFormatting sqref="C10:H34">
    <cfRule type="cellIs" dxfId="88" priority="43" operator="equal">
      <formula>"1/2 CP"</formula>
    </cfRule>
  </conditionalFormatting>
  <conditionalFormatting sqref="F12">
    <cfRule type="containsText" dxfId="87" priority="42" operator="containsText" text="0">
      <formula>NOT(ISERROR(SEARCH("0",F12)))</formula>
    </cfRule>
  </conditionalFormatting>
  <conditionalFormatting sqref="F12">
    <cfRule type="containsText" dxfId="86" priority="37" operator="containsText" text="JS">
      <formula>NOT(ISERROR(SEARCH("JS",F12)))</formula>
    </cfRule>
    <cfRule type="containsText" dxfId="85" priority="40" operator="containsText" text="RTT">
      <formula>NOT(ISERROR(SEARCH("RTT",F12)))</formula>
    </cfRule>
    <cfRule type="containsText" dxfId="84" priority="41" operator="containsText" text="CP">
      <formula>NOT(ISERROR(SEARCH("CP",F12)))</formula>
    </cfRule>
  </conditionalFormatting>
  <conditionalFormatting sqref="F12">
    <cfRule type="containsText" dxfId="83" priority="38" operator="containsText" text="CM">
      <formula>NOT(ISERROR(SEARCH("CM",F12)))</formula>
    </cfRule>
    <cfRule type="containsText" dxfId="82" priority="39" operator="containsText" text="CE">
      <formula>NOT(ISERROR(SEARCH("CE",F12)))</formula>
    </cfRule>
  </conditionalFormatting>
  <conditionalFormatting sqref="J9:AN34">
    <cfRule type="containsText" dxfId="81" priority="6" operator="containsText" text="1/2 CP">
      <formula>NOT(ISERROR(SEARCH("1/2 CP",J9)))</formula>
    </cfRule>
    <cfRule type="containsText" dxfId="80" priority="7" operator="containsText" text="0">
      <formula>NOT(ISERROR(SEARCH("0",J9)))</formula>
    </cfRule>
    <cfRule type="cellIs" dxfId="79" priority="8" operator="equal">
      <formula>"Récup"</formula>
    </cfRule>
    <cfRule type="cellIs" dxfId="78" priority="9" operator="equal">
      <formula>"CP"</formula>
    </cfRule>
    <cfRule type="cellIs" dxfId="77" priority="10" operator="equal">
      <formula>"CM"</formula>
    </cfRule>
    <cfRule type="cellIs" dxfId="76" priority="11" operator="equal">
      <formula>"RTT"</formula>
    </cfRule>
    <cfRule type="cellIs" dxfId="75" priority="12" operator="equal">
      <formula>"Divers"</formula>
    </cfRule>
  </conditionalFormatting>
  <conditionalFormatting sqref="J8:AN34">
    <cfRule type="expression" dxfId="74" priority="5">
      <formula>OR(J$6=JoursFerie1)</formula>
    </cfRule>
    <cfRule type="expression" dxfId="73" priority="13">
      <formula>J$9="D"</formula>
    </cfRule>
    <cfRule type="expression" dxfId="72" priority="14">
      <formula>J$9="S"</formula>
    </cfRule>
  </conditionalFormatting>
  <conditionalFormatting sqref="I10:I34">
    <cfRule type="cellIs" dxfId="71" priority="1" operator="lessThan">
      <formula>0</formula>
    </cfRule>
    <cfRule type="cellIs" dxfId="70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hyperlinks>
    <hyperlink ref="A37" location="'Guide d''utilisation'!E73" display="Pour modifier le critère de sélection, cliquer ici"/>
  </hyperlink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BR63"/>
  <sheetViews>
    <sheetView showGridLines="0" zoomScale="90" zoomScaleNormal="90" workbookViewId="0">
      <pane xSplit="9" ySplit="9" topLeftCell="J10" activePane="bottomRight" state="frozen"/>
      <selection activeCell="Q23" sqref="Q23"/>
      <selection pane="topRight" activeCell="Q23" sqref="Q23"/>
      <selection pane="bottomLeft" activeCell="Q23" sqref="Q23"/>
      <selection pane="bottomRight" activeCell="A37" sqref="A37"/>
    </sheetView>
  </sheetViews>
  <sheetFormatPr baseColWidth="10" defaultColWidth="11.5703125" defaultRowHeight="14.25" x14ac:dyDescent="0.25"/>
  <cols>
    <col min="1" max="1" width="25.7109375" style="29" customWidth="1"/>
    <col min="2" max="2" width="20.7109375" style="29" hidden="1" customWidth="1"/>
    <col min="3" max="8" width="7" style="29" customWidth="1"/>
    <col min="9" max="9" width="11.28515625" style="45" customWidth="1"/>
    <col min="10" max="40" width="5.7109375" style="29" customWidth="1"/>
    <col min="41" max="16384" width="11.5703125" style="29"/>
  </cols>
  <sheetData>
    <row r="1" spans="1:70" ht="14.45" customHeight="1" x14ac:dyDescent="0.25">
      <c r="A1" s="68" t="s">
        <v>42</v>
      </c>
      <c r="B1" s="27" t="s">
        <v>42</v>
      </c>
      <c r="C1" s="140">
        <f>Annee+1</f>
        <v>2019</v>
      </c>
      <c r="D1" s="140"/>
      <c r="E1" s="67" t="s">
        <v>76</v>
      </c>
      <c r="F1" s="28"/>
      <c r="G1" s="141" t="s">
        <v>44</v>
      </c>
      <c r="H1" s="142"/>
      <c r="I1" s="143"/>
    </row>
    <row r="2" spans="1:70" ht="14.45" customHeight="1" x14ac:dyDescent="0.25">
      <c r="A2" s="68" t="s">
        <v>58</v>
      </c>
      <c r="B2" s="27" t="s">
        <v>58</v>
      </c>
      <c r="C2" s="144" t="str">
        <f>UPPER(TEXT(C3,"MMMM"))</f>
        <v>MAI</v>
      </c>
      <c r="D2" s="144"/>
      <c r="E2" s="28"/>
      <c r="F2" s="28"/>
      <c r="G2" s="145">
        <f>ServiceGénéral</f>
        <v>0</v>
      </c>
      <c r="H2" s="146"/>
      <c r="I2" s="147"/>
    </row>
    <row r="3" spans="1:70" ht="15" x14ac:dyDescent="0.25">
      <c r="A3" s="68" t="s">
        <v>3</v>
      </c>
      <c r="B3" s="27" t="s">
        <v>3</v>
      </c>
      <c r="C3" s="151">
        <f>DATE(YEAR(Calendrier!$F4)+1,MONTH(Calendrier!$F4),DAY(Calendrier!$F4))</f>
        <v>43586</v>
      </c>
      <c r="D3" s="151"/>
      <c r="E3" s="30"/>
      <c r="F3" s="30"/>
      <c r="G3" s="148"/>
      <c r="H3" s="149"/>
      <c r="I3" s="150"/>
    </row>
    <row r="4" spans="1:70" ht="15" x14ac:dyDescent="0.25">
      <c r="A4" s="68" t="s">
        <v>4</v>
      </c>
      <c r="B4" s="27" t="s">
        <v>4</v>
      </c>
      <c r="C4" s="151">
        <f>EOMONTH(DateDebut,0)</f>
        <v>43616</v>
      </c>
      <c r="D4" s="151"/>
      <c r="E4" s="30"/>
      <c r="F4" s="30"/>
      <c r="G4" s="48"/>
      <c r="H4" s="48"/>
      <c r="I4" s="48"/>
    </row>
    <row r="5" spans="1:70" ht="15" customHeight="1" x14ac:dyDescent="0.25">
      <c r="A5" s="68" t="s">
        <v>5</v>
      </c>
      <c r="B5" s="27" t="s">
        <v>5</v>
      </c>
      <c r="C5" s="135">
        <f ca="1">TODAY()</f>
        <v>43066</v>
      </c>
      <c r="D5" s="135"/>
      <c r="E5" s="30"/>
      <c r="F5" s="30"/>
      <c r="G5" s="48"/>
      <c r="H5" s="48"/>
      <c r="I5" s="48"/>
    </row>
    <row r="6" spans="1:70" s="28" customFormat="1" ht="59.45" customHeight="1" x14ac:dyDescent="0.25">
      <c r="I6" s="31"/>
      <c r="J6" s="32">
        <f>DateDebut</f>
        <v>43586</v>
      </c>
      <c r="K6" s="33">
        <f t="shared" ref="K6:AN6" si="0">IFERROR(IF(J6+1&gt;DateFin,"",J6+1),"")</f>
        <v>43587</v>
      </c>
      <c r="L6" s="33">
        <f t="shared" si="0"/>
        <v>43588</v>
      </c>
      <c r="M6" s="33">
        <f t="shared" si="0"/>
        <v>43589</v>
      </c>
      <c r="N6" s="33">
        <f t="shared" si="0"/>
        <v>43590</v>
      </c>
      <c r="O6" s="33">
        <f>IFERROR(IF(N6+1&gt;DateFin,"",N6+1),"")</f>
        <v>43591</v>
      </c>
      <c r="P6" s="33">
        <f t="shared" si="0"/>
        <v>43592</v>
      </c>
      <c r="Q6" s="33">
        <f t="shared" si="0"/>
        <v>43593</v>
      </c>
      <c r="R6" s="33">
        <f t="shared" si="0"/>
        <v>43594</v>
      </c>
      <c r="S6" s="33">
        <f t="shared" si="0"/>
        <v>43595</v>
      </c>
      <c r="T6" s="33">
        <f t="shared" si="0"/>
        <v>43596</v>
      </c>
      <c r="U6" s="33">
        <f t="shared" si="0"/>
        <v>43597</v>
      </c>
      <c r="V6" s="33">
        <f t="shared" si="0"/>
        <v>43598</v>
      </c>
      <c r="W6" s="33">
        <f t="shared" si="0"/>
        <v>43599</v>
      </c>
      <c r="X6" s="33">
        <f t="shared" si="0"/>
        <v>43600</v>
      </c>
      <c r="Y6" s="33">
        <f t="shared" si="0"/>
        <v>43601</v>
      </c>
      <c r="Z6" s="33">
        <f t="shared" si="0"/>
        <v>43602</v>
      </c>
      <c r="AA6" s="33">
        <f t="shared" si="0"/>
        <v>43603</v>
      </c>
      <c r="AB6" s="33">
        <f t="shared" si="0"/>
        <v>43604</v>
      </c>
      <c r="AC6" s="33">
        <f t="shared" si="0"/>
        <v>43605</v>
      </c>
      <c r="AD6" s="33">
        <f t="shared" si="0"/>
        <v>43606</v>
      </c>
      <c r="AE6" s="33">
        <f t="shared" si="0"/>
        <v>43607</v>
      </c>
      <c r="AF6" s="33">
        <f t="shared" si="0"/>
        <v>43608</v>
      </c>
      <c r="AG6" s="33">
        <f t="shared" si="0"/>
        <v>43609</v>
      </c>
      <c r="AH6" s="33">
        <f t="shared" si="0"/>
        <v>43610</v>
      </c>
      <c r="AI6" s="33">
        <f t="shared" si="0"/>
        <v>43611</v>
      </c>
      <c r="AJ6" s="33">
        <f t="shared" si="0"/>
        <v>43612</v>
      </c>
      <c r="AK6" s="33">
        <f t="shared" si="0"/>
        <v>43613</v>
      </c>
      <c r="AL6" s="33">
        <f t="shared" si="0"/>
        <v>43614</v>
      </c>
      <c r="AM6" s="33">
        <f t="shared" si="0"/>
        <v>43615</v>
      </c>
      <c r="AN6" s="33">
        <f t="shared" si="0"/>
        <v>43616</v>
      </c>
    </row>
    <row r="7" spans="1:70" s="30" customFormat="1" ht="27.75" customHeight="1" x14ac:dyDescent="0.25">
      <c r="J7" s="34" t="str">
        <f>"S "&amp;WEEKNUM(J6)</f>
        <v>S 18</v>
      </c>
      <c r="K7" s="34" t="str">
        <f>IFERROR(IF(K9="L","S "&amp;WEEKNUM(K6,2),""),"")</f>
        <v/>
      </c>
      <c r="L7" s="34" t="str">
        <f t="shared" ref="L7:AN7" si="1">IFERROR(IF(L9="L","S "&amp;WEEKNUM(L6,2),""),"")</f>
        <v/>
      </c>
      <c r="M7" s="34" t="str">
        <f t="shared" si="1"/>
        <v/>
      </c>
      <c r="N7" s="34" t="str">
        <f t="shared" si="1"/>
        <v/>
      </c>
      <c r="O7" s="34" t="str">
        <f t="shared" si="1"/>
        <v>S 19</v>
      </c>
      <c r="P7" s="34" t="str">
        <f t="shared" si="1"/>
        <v/>
      </c>
      <c r="Q7" s="34" t="str">
        <f t="shared" si="1"/>
        <v/>
      </c>
      <c r="R7" s="34" t="str">
        <f t="shared" si="1"/>
        <v/>
      </c>
      <c r="S7" s="34" t="str">
        <f t="shared" si="1"/>
        <v/>
      </c>
      <c r="T7" s="34" t="str">
        <f t="shared" si="1"/>
        <v/>
      </c>
      <c r="U7" s="34" t="str">
        <f t="shared" si="1"/>
        <v/>
      </c>
      <c r="V7" s="34" t="str">
        <f t="shared" si="1"/>
        <v>S 20</v>
      </c>
      <c r="W7" s="34" t="str">
        <f t="shared" si="1"/>
        <v/>
      </c>
      <c r="X7" s="34" t="str">
        <f t="shared" si="1"/>
        <v/>
      </c>
      <c r="Y7" s="34" t="str">
        <f t="shared" si="1"/>
        <v/>
      </c>
      <c r="Z7" s="34" t="str">
        <f t="shared" si="1"/>
        <v/>
      </c>
      <c r="AA7" s="34" t="str">
        <f t="shared" si="1"/>
        <v/>
      </c>
      <c r="AB7" s="34" t="str">
        <f t="shared" si="1"/>
        <v/>
      </c>
      <c r="AC7" s="34" t="str">
        <f t="shared" si="1"/>
        <v>S 21</v>
      </c>
      <c r="AD7" s="34" t="str">
        <f t="shared" si="1"/>
        <v/>
      </c>
      <c r="AE7" s="34" t="str">
        <f t="shared" si="1"/>
        <v/>
      </c>
      <c r="AF7" s="34" t="str">
        <f t="shared" si="1"/>
        <v/>
      </c>
      <c r="AG7" s="34" t="str">
        <f t="shared" si="1"/>
        <v/>
      </c>
      <c r="AH7" s="34" t="str">
        <f t="shared" si="1"/>
        <v/>
      </c>
      <c r="AI7" s="34" t="str">
        <f t="shared" si="1"/>
        <v/>
      </c>
      <c r="AJ7" s="34" t="str">
        <f t="shared" si="1"/>
        <v>S 22</v>
      </c>
      <c r="AK7" s="34" t="str">
        <f t="shared" si="1"/>
        <v/>
      </c>
      <c r="AL7" s="34" t="str">
        <f t="shared" si="1"/>
        <v/>
      </c>
      <c r="AM7" s="34" t="str">
        <f t="shared" si="1"/>
        <v/>
      </c>
      <c r="AN7" s="34" t="str">
        <f t="shared" si="1"/>
        <v/>
      </c>
    </row>
    <row r="8" spans="1:70" s="37" customFormat="1" ht="15.75" customHeight="1" x14ac:dyDescent="0.25">
      <c r="A8" s="136" t="s">
        <v>63</v>
      </c>
      <c r="B8" s="136" t="s">
        <v>62</v>
      </c>
      <c r="C8" s="137" t="s">
        <v>2</v>
      </c>
      <c r="D8" s="138"/>
      <c r="E8" s="138"/>
      <c r="F8" s="138"/>
      <c r="G8" s="138"/>
      <c r="H8" s="138"/>
      <c r="I8" s="139"/>
      <c r="J8" s="35">
        <f>DAY(J6)</f>
        <v>1</v>
      </c>
      <c r="K8" s="35">
        <f t="shared" ref="K8:AL8" si="2">IFERROR(IF(J6+1&gt;DateFin,"",J6+1),"")</f>
        <v>43587</v>
      </c>
      <c r="L8" s="35">
        <f t="shared" si="2"/>
        <v>43588</v>
      </c>
      <c r="M8" s="35">
        <f t="shared" si="2"/>
        <v>43589</v>
      </c>
      <c r="N8" s="35">
        <f t="shared" si="2"/>
        <v>43590</v>
      </c>
      <c r="O8" s="35">
        <f t="shared" si="2"/>
        <v>43591</v>
      </c>
      <c r="P8" s="35">
        <f t="shared" si="2"/>
        <v>43592</v>
      </c>
      <c r="Q8" s="35">
        <f t="shared" si="2"/>
        <v>43593</v>
      </c>
      <c r="R8" s="35">
        <f t="shared" si="2"/>
        <v>43594</v>
      </c>
      <c r="S8" s="35">
        <f t="shared" si="2"/>
        <v>43595</v>
      </c>
      <c r="T8" s="35">
        <f t="shared" si="2"/>
        <v>43596</v>
      </c>
      <c r="U8" s="35">
        <f t="shared" si="2"/>
        <v>43597</v>
      </c>
      <c r="V8" s="35">
        <f t="shared" si="2"/>
        <v>43598</v>
      </c>
      <c r="W8" s="35">
        <f t="shared" si="2"/>
        <v>43599</v>
      </c>
      <c r="X8" s="35">
        <f t="shared" si="2"/>
        <v>43600</v>
      </c>
      <c r="Y8" s="35">
        <f t="shared" si="2"/>
        <v>43601</v>
      </c>
      <c r="Z8" s="35">
        <f t="shared" si="2"/>
        <v>43602</v>
      </c>
      <c r="AA8" s="35">
        <f t="shared" si="2"/>
        <v>43603</v>
      </c>
      <c r="AB8" s="35">
        <f t="shared" si="2"/>
        <v>43604</v>
      </c>
      <c r="AC8" s="35">
        <f t="shared" si="2"/>
        <v>43605</v>
      </c>
      <c r="AD8" s="35">
        <f t="shared" si="2"/>
        <v>43606</v>
      </c>
      <c r="AE8" s="35">
        <f t="shared" si="2"/>
        <v>43607</v>
      </c>
      <c r="AF8" s="35">
        <f t="shared" si="2"/>
        <v>43608</v>
      </c>
      <c r="AG8" s="35">
        <f t="shared" si="2"/>
        <v>43609</v>
      </c>
      <c r="AH8" s="35">
        <f t="shared" si="2"/>
        <v>43610</v>
      </c>
      <c r="AI8" s="35">
        <f t="shared" si="2"/>
        <v>43611</v>
      </c>
      <c r="AJ8" s="35">
        <f t="shared" si="2"/>
        <v>43612</v>
      </c>
      <c r="AK8" s="35">
        <f t="shared" si="2"/>
        <v>43613</v>
      </c>
      <c r="AL8" s="35">
        <f t="shared" si="2"/>
        <v>43614</v>
      </c>
      <c r="AM8" s="35">
        <f>IFERROR(IF(AL6+1&gt;DateFin,"",AL6+1),"")</f>
        <v>43615</v>
      </c>
      <c r="AN8" s="35">
        <f>IFERROR(IF(AM6+1&gt;DateFin,"",AM6+1),"")</f>
        <v>43616</v>
      </c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</row>
    <row r="9" spans="1:70" s="37" customFormat="1" ht="25.9" customHeight="1" x14ac:dyDescent="0.25">
      <c r="A9" s="136"/>
      <c r="B9" s="136"/>
      <c r="C9" s="49" t="s">
        <v>66</v>
      </c>
      <c r="D9" s="50" t="s">
        <v>0</v>
      </c>
      <c r="E9" s="50" t="s">
        <v>1</v>
      </c>
      <c r="F9" s="50" t="s">
        <v>59</v>
      </c>
      <c r="G9" s="50" t="s">
        <v>60</v>
      </c>
      <c r="H9" s="50" t="s">
        <v>43</v>
      </c>
      <c r="I9" s="74" t="s">
        <v>67</v>
      </c>
      <c r="J9" s="86" t="str">
        <f>CHOOSE(WEEKDAY(J6),"D","L","M","M","J","V","S")</f>
        <v>M</v>
      </c>
      <c r="K9" s="86" t="str">
        <f>IFERROR(CHOOSE(WEEKDAY(K6),"D","L","M","M","J","V","S"),"")</f>
        <v>J</v>
      </c>
      <c r="L9" s="86" t="str">
        <f t="shared" ref="L9:AN9" si="3">IFERROR(CHOOSE(WEEKDAY(L6),"D","L","M","M","J","V","S"),"")</f>
        <v>V</v>
      </c>
      <c r="M9" s="86" t="str">
        <f t="shared" si="3"/>
        <v>S</v>
      </c>
      <c r="N9" s="86" t="str">
        <f t="shared" si="3"/>
        <v>D</v>
      </c>
      <c r="O9" s="86" t="str">
        <f t="shared" si="3"/>
        <v>L</v>
      </c>
      <c r="P9" s="86" t="str">
        <f t="shared" si="3"/>
        <v>M</v>
      </c>
      <c r="Q9" s="86" t="str">
        <f t="shared" si="3"/>
        <v>M</v>
      </c>
      <c r="R9" s="86" t="str">
        <f t="shared" si="3"/>
        <v>J</v>
      </c>
      <c r="S9" s="86" t="str">
        <f t="shared" si="3"/>
        <v>V</v>
      </c>
      <c r="T9" s="86" t="str">
        <f t="shared" si="3"/>
        <v>S</v>
      </c>
      <c r="U9" s="86" t="str">
        <f t="shared" si="3"/>
        <v>D</v>
      </c>
      <c r="V9" s="86" t="str">
        <f t="shared" si="3"/>
        <v>L</v>
      </c>
      <c r="W9" s="86" t="str">
        <f t="shared" si="3"/>
        <v>M</v>
      </c>
      <c r="X9" s="86" t="str">
        <f t="shared" si="3"/>
        <v>M</v>
      </c>
      <c r="Y9" s="86" t="str">
        <f t="shared" si="3"/>
        <v>J</v>
      </c>
      <c r="Z9" s="86" t="str">
        <f t="shared" si="3"/>
        <v>V</v>
      </c>
      <c r="AA9" s="86" t="str">
        <f t="shared" si="3"/>
        <v>S</v>
      </c>
      <c r="AB9" s="86" t="str">
        <f t="shared" si="3"/>
        <v>D</v>
      </c>
      <c r="AC9" s="86" t="str">
        <f t="shared" si="3"/>
        <v>L</v>
      </c>
      <c r="AD9" s="86" t="str">
        <f t="shared" si="3"/>
        <v>M</v>
      </c>
      <c r="AE9" s="86" t="str">
        <f t="shared" si="3"/>
        <v>M</v>
      </c>
      <c r="AF9" s="86" t="str">
        <f t="shared" si="3"/>
        <v>J</v>
      </c>
      <c r="AG9" s="86" t="str">
        <f t="shared" si="3"/>
        <v>V</v>
      </c>
      <c r="AH9" s="86" t="str">
        <f t="shared" si="3"/>
        <v>S</v>
      </c>
      <c r="AI9" s="86" t="str">
        <f t="shared" si="3"/>
        <v>D</v>
      </c>
      <c r="AJ9" s="86" t="str">
        <f t="shared" si="3"/>
        <v>L</v>
      </c>
      <c r="AK9" s="86" t="str">
        <f t="shared" si="3"/>
        <v>M</v>
      </c>
      <c r="AL9" s="86" t="str">
        <f t="shared" si="3"/>
        <v>M</v>
      </c>
      <c r="AM9" s="86" t="str">
        <f t="shared" si="3"/>
        <v>J</v>
      </c>
      <c r="AN9" s="86" t="str">
        <f t="shared" si="3"/>
        <v>V</v>
      </c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</row>
    <row r="10" spans="1:70" s="40" customFormat="1" x14ac:dyDescent="0.25">
      <c r="A10" s="73" t="str">
        <f>Synthèse!A10</f>
        <v>Employé 1</v>
      </c>
      <c r="B10" s="73">
        <f>Synthèse!B10</f>
        <v>0</v>
      </c>
      <c r="C10" s="83">
        <f t="shared" ref="C10:C34" si="4">COUNTIF(J10:AM10,$C$9)/2</f>
        <v>0</v>
      </c>
      <c r="D10" s="84">
        <f>COUNTIF(J10:AN10,$D$9)</f>
        <v>0</v>
      </c>
      <c r="E10" s="84">
        <f>COUNTIF(J10:AN10,$E$9)</f>
        <v>0</v>
      </c>
      <c r="F10" s="85">
        <f>COUNTIF(J10:AN10,$F$9)</f>
        <v>0</v>
      </c>
      <c r="G10" s="84">
        <f>COUNTIF(K10:AN10,$G$9)</f>
        <v>0</v>
      </c>
      <c r="H10" s="84">
        <f>COUNTIF(K10:AN10,$H$9)</f>
        <v>0</v>
      </c>
      <c r="I10" s="96">
        <f t="shared" ref="I10:I34" si="5">NETWORKDAYS(DateDebut,DateFin,JoursFerie1)-(C10+D10+E10+H10+G10+F10)</f>
        <v>20</v>
      </c>
      <c r="J10" s="72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70" s="40" customFormat="1" x14ac:dyDescent="0.25">
      <c r="A11" s="73" t="str">
        <f>Synthèse!A11</f>
        <v>Employé 2</v>
      </c>
      <c r="B11" s="73">
        <f>Synthèse!B11</f>
        <v>0</v>
      </c>
      <c r="C11" s="83">
        <f t="shared" si="4"/>
        <v>0</v>
      </c>
      <c r="D11" s="84">
        <f t="shared" ref="D11:D34" si="6">COUNTIF(J11:AN11,$D$9)</f>
        <v>0</v>
      </c>
      <c r="E11" s="84">
        <f t="shared" ref="E11:E34" si="7">COUNTIF(J11:AN11,$E$9)</f>
        <v>0</v>
      </c>
      <c r="F11" s="85">
        <f t="shared" ref="F11:F34" si="8">COUNTIF(J11:AN11,$F$9)</f>
        <v>0</v>
      </c>
      <c r="G11" s="84">
        <f t="shared" ref="G11:G34" si="9">COUNTIF(K11:AN11,$G$9)</f>
        <v>0</v>
      </c>
      <c r="H11" s="84">
        <f t="shared" ref="H11:H34" si="10">COUNTIF(K11:AN11,$H$9)</f>
        <v>0</v>
      </c>
      <c r="I11" s="96">
        <f t="shared" si="5"/>
        <v>20</v>
      </c>
      <c r="J11" s="72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70" s="40" customFormat="1" x14ac:dyDescent="0.25">
      <c r="A12" s="73" t="str">
        <f>Synthèse!A12</f>
        <v>Employé 3</v>
      </c>
      <c r="B12" s="73">
        <f>Synthèse!B12</f>
        <v>0</v>
      </c>
      <c r="C12" s="83">
        <f t="shared" si="4"/>
        <v>0</v>
      </c>
      <c r="D12" s="84">
        <f t="shared" si="6"/>
        <v>0</v>
      </c>
      <c r="E12" s="84">
        <f t="shared" si="7"/>
        <v>0</v>
      </c>
      <c r="F12" s="85">
        <f t="shared" si="8"/>
        <v>0</v>
      </c>
      <c r="G12" s="84">
        <f t="shared" si="9"/>
        <v>0</v>
      </c>
      <c r="H12" s="84">
        <f t="shared" si="10"/>
        <v>0</v>
      </c>
      <c r="I12" s="96">
        <f t="shared" si="5"/>
        <v>20</v>
      </c>
      <c r="J12" s="72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70" s="40" customFormat="1" x14ac:dyDescent="0.25">
      <c r="A13" s="73" t="str">
        <f>Synthèse!A13</f>
        <v>Employé 4</v>
      </c>
      <c r="B13" s="73">
        <f>Synthèse!B13</f>
        <v>0</v>
      </c>
      <c r="C13" s="83">
        <f t="shared" si="4"/>
        <v>0</v>
      </c>
      <c r="D13" s="84">
        <f t="shared" si="6"/>
        <v>0</v>
      </c>
      <c r="E13" s="84">
        <f t="shared" si="7"/>
        <v>0</v>
      </c>
      <c r="F13" s="85">
        <f t="shared" si="8"/>
        <v>0</v>
      </c>
      <c r="G13" s="84">
        <f t="shared" si="9"/>
        <v>0</v>
      </c>
      <c r="H13" s="84">
        <f t="shared" si="10"/>
        <v>0</v>
      </c>
      <c r="I13" s="96">
        <f t="shared" si="5"/>
        <v>20</v>
      </c>
      <c r="J13" s="72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70" s="40" customFormat="1" x14ac:dyDescent="0.25">
      <c r="A14" s="73" t="str">
        <f>Synthèse!A14</f>
        <v>Employé 5</v>
      </c>
      <c r="B14" s="73">
        <f>Synthèse!B14</f>
        <v>0</v>
      </c>
      <c r="C14" s="83">
        <f t="shared" si="4"/>
        <v>0</v>
      </c>
      <c r="D14" s="84">
        <f t="shared" si="6"/>
        <v>0</v>
      </c>
      <c r="E14" s="84">
        <f t="shared" si="7"/>
        <v>0</v>
      </c>
      <c r="F14" s="85">
        <f t="shared" si="8"/>
        <v>0</v>
      </c>
      <c r="G14" s="84">
        <f t="shared" si="9"/>
        <v>0</v>
      </c>
      <c r="H14" s="84">
        <f t="shared" si="10"/>
        <v>0</v>
      </c>
      <c r="I14" s="96">
        <f t="shared" si="5"/>
        <v>20</v>
      </c>
      <c r="J14" s="72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70" s="40" customFormat="1" x14ac:dyDescent="0.25">
      <c r="A15" s="73" t="str">
        <f>Synthèse!A15</f>
        <v>Employé 6</v>
      </c>
      <c r="B15" s="73">
        <f>Synthèse!B15</f>
        <v>0</v>
      </c>
      <c r="C15" s="83">
        <f t="shared" si="4"/>
        <v>0</v>
      </c>
      <c r="D15" s="84">
        <f t="shared" si="6"/>
        <v>0</v>
      </c>
      <c r="E15" s="84">
        <f t="shared" si="7"/>
        <v>0</v>
      </c>
      <c r="F15" s="85">
        <f t="shared" si="8"/>
        <v>0</v>
      </c>
      <c r="G15" s="84">
        <f t="shared" si="9"/>
        <v>0</v>
      </c>
      <c r="H15" s="84">
        <f t="shared" si="10"/>
        <v>0</v>
      </c>
      <c r="I15" s="96">
        <f t="shared" si="5"/>
        <v>20</v>
      </c>
      <c r="J15" s="72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70" s="40" customFormat="1" x14ac:dyDescent="0.25">
      <c r="A16" s="73" t="str">
        <f>Synthèse!A16</f>
        <v>Employé 7</v>
      </c>
      <c r="B16" s="73">
        <f>Synthèse!B16</f>
        <v>0</v>
      </c>
      <c r="C16" s="83">
        <f t="shared" si="4"/>
        <v>0</v>
      </c>
      <c r="D16" s="84">
        <f t="shared" si="6"/>
        <v>0</v>
      </c>
      <c r="E16" s="84">
        <f t="shared" si="7"/>
        <v>0</v>
      </c>
      <c r="F16" s="85">
        <f t="shared" si="8"/>
        <v>0</v>
      </c>
      <c r="G16" s="84">
        <f t="shared" si="9"/>
        <v>0</v>
      </c>
      <c r="H16" s="84">
        <f t="shared" si="10"/>
        <v>0</v>
      </c>
      <c r="I16" s="96">
        <f t="shared" si="5"/>
        <v>20</v>
      </c>
      <c r="J16" s="72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40" customFormat="1" x14ac:dyDescent="0.25">
      <c r="A17" s="73" t="str">
        <f>Synthèse!A17</f>
        <v>Employé 8</v>
      </c>
      <c r="B17" s="73">
        <f>Synthèse!B17</f>
        <v>0</v>
      </c>
      <c r="C17" s="83">
        <f t="shared" si="4"/>
        <v>0</v>
      </c>
      <c r="D17" s="84">
        <f t="shared" si="6"/>
        <v>0</v>
      </c>
      <c r="E17" s="84">
        <f t="shared" si="7"/>
        <v>0</v>
      </c>
      <c r="F17" s="85">
        <f t="shared" si="8"/>
        <v>0</v>
      </c>
      <c r="G17" s="84">
        <f t="shared" si="9"/>
        <v>0</v>
      </c>
      <c r="H17" s="84">
        <f t="shared" si="10"/>
        <v>0</v>
      </c>
      <c r="I17" s="96">
        <f t="shared" si="5"/>
        <v>20</v>
      </c>
      <c r="J17" s="72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40" customFormat="1" x14ac:dyDescent="0.25">
      <c r="A18" s="73" t="str">
        <f>Synthèse!A18</f>
        <v>Employé 9</v>
      </c>
      <c r="B18" s="73">
        <f>Synthèse!B18</f>
        <v>0</v>
      </c>
      <c r="C18" s="83">
        <f t="shared" si="4"/>
        <v>0</v>
      </c>
      <c r="D18" s="84">
        <f t="shared" si="6"/>
        <v>0</v>
      </c>
      <c r="E18" s="84">
        <f t="shared" si="7"/>
        <v>0</v>
      </c>
      <c r="F18" s="85">
        <f t="shared" si="8"/>
        <v>0</v>
      </c>
      <c r="G18" s="84">
        <f t="shared" si="9"/>
        <v>0</v>
      </c>
      <c r="H18" s="84">
        <f t="shared" si="10"/>
        <v>0</v>
      </c>
      <c r="I18" s="96">
        <f t="shared" si="5"/>
        <v>20</v>
      </c>
      <c r="J18" s="72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40" customFormat="1" x14ac:dyDescent="0.25">
      <c r="A19" s="73" t="str">
        <f>Synthèse!A19</f>
        <v>Employé 10</v>
      </c>
      <c r="B19" s="73">
        <f>Synthèse!B19</f>
        <v>0</v>
      </c>
      <c r="C19" s="83">
        <f t="shared" si="4"/>
        <v>0</v>
      </c>
      <c r="D19" s="84">
        <f t="shared" si="6"/>
        <v>0</v>
      </c>
      <c r="E19" s="84">
        <f t="shared" si="7"/>
        <v>0</v>
      </c>
      <c r="F19" s="85">
        <f t="shared" si="8"/>
        <v>0</v>
      </c>
      <c r="G19" s="84">
        <f t="shared" si="9"/>
        <v>0</v>
      </c>
      <c r="H19" s="84">
        <f t="shared" si="10"/>
        <v>0</v>
      </c>
      <c r="I19" s="96">
        <f t="shared" si="5"/>
        <v>20</v>
      </c>
      <c r="J19" s="72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0" customFormat="1" x14ac:dyDescent="0.25">
      <c r="A20" s="73" t="str">
        <f>Synthèse!A20</f>
        <v>Employé 11</v>
      </c>
      <c r="B20" s="73">
        <f>Synthèse!B20</f>
        <v>0</v>
      </c>
      <c r="C20" s="83">
        <f t="shared" si="4"/>
        <v>0</v>
      </c>
      <c r="D20" s="84">
        <f t="shared" si="6"/>
        <v>0</v>
      </c>
      <c r="E20" s="84">
        <f t="shared" si="7"/>
        <v>0</v>
      </c>
      <c r="F20" s="85">
        <f t="shared" si="8"/>
        <v>0</v>
      </c>
      <c r="G20" s="84">
        <f t="shared" si="9"/>
        <v>0</v>
      </c>
      <c r="H20" s="84">
        <f t="shared" si="10"/>
        <v>0</v>
      </c>
      <c r="I20" s="96">
        <f t="shared" si="5"/>
        <v>20</v>
      </c>
      <c r="J20" s="72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0" customFormat="1" x14ac:dyDescent="0.25">
      <c r="A21" s="73" t="str">
        <f>Synthèse!A21</f>
        <v>Employé 12</v>
      </c>
      <c r="B21" s="73">
        <f>Synthèse!B21</f>
        <v>0</v>
      </c>
      <c r="C21" s="83">
        <f t="shared" si="4"/>
        <v>0</v>
      </c>
      <c r="D21" s="84">
        <f t="shared" si="6"/>
        <v>0</v>
      </c>
      <c r="E21" s="84">
        <f t="shared" si="7"/>
        <v>0</v>
      </c>
      <c r="F21" s="85">
        <f t="shared" si="8"/>
        <v>0</v>
      </c>
      <c r="G21" s="84">
        <f t="shared" si="9"/>
        <v>0</v>
      </c>
      <c r="H21" s="84">
        <f t="shared" si="10"/>
        <v>0</v>
      </c>
      <c r="I21" s="96">
        <f t="shared" si="5"/>
        <v>20</v>
      </c>
      <c r="J21" s="72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s="40" customFormat="1" x14ac:dyDescent="0.25">
      <c r="A22" s="73" t="str">
        <f>Synthèse!A22</f>
        <v>Employé 13</v>
      </c>
      <c r="B22" s="73">
        <f>Synthèse!B22</f>
        <v>0</v>
      </c>
      <c r="C22" s="83">
        <f t="shared" si="4"/>
        <v>0</v>
      </c>
      <c r="D22" s="84">
        <f t="shared" si="6"/>
        <v>0</v>
      </c>
      <c r="E22" s="84">
        <f t="shared" si="7"/>
        <v>0</v>
      </c>
      <c r="F22" s="85">
        <f t="shared" si="8"/>
        <v>0</v>
      </c>
      <c r="G22" s="84">
        <f t="shared" si="9"/>
        <v>0</v>
      </c>
      <c r="H22" s="84">
        <f t="shared" si="10"/>
        <v>0</v>
      </c>
      <c r="I22" s="96">
        <f t="shared" si="5"/>
        <v>20</v>
      </c>
      <c r="J22" s="72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40" customFormat="1" x14ac:dyDescent="0.25">
      <c r="A23" s="73" t="str">
        <f>Synthèse!A23</f>
        <v>Employé 14</v>
      </c>
      <c r="B23" s="73">
        <f>Synthèse!B23</f>
        <v>0</v>
      </c>
      <c r="C23" s="83">
        <f t="shared" si="4"/>
        <v>0</v>
      </c>
      <c r="D23" s="84">
        <f t="shared" si="6"/>
        <v>0</v>
      </c>
      <c r="E23" s="84">
        <f t="shared" si="7"/>
        <v>0</v>
      </c>
      <c r="F23" s="85">
        <f t="shared" si="8"/>
        <v>0</v>
      </c>
      <c r="G23" s="84">
        <f t="shared" si="9"/>
        <v>0</v>
      </c>
      <c r="H23" s="84">
        <f t="shared" si="10"/>
        <v>0</v>
      </c>
      <c r="I23" s="96">
        <f t="shared" si="5"/>
        <v>20</v>
      </c>
      <c r="J23" s="72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</row>
    <row r="24" spans="1:40" s="40" customFormat="1" x14ac:dyDescent="0.25">
      <c r="A24" s="73" t="str">
        <f>Synthèse!A24</f>
        <v>Employé 15</v>
      </c>
      <c r="B24" s="73">
        <f>Synthèse!B24</f>
        <v>0</v>
      </c>
      <c r="C24" s="83">
        <f t="shared" si="4"/>
        <v>0</v>
      </c>
      <c r="D24" s="84">
        <f t="shared" si="6"/>
        <v>0</v>
      </c>
      <c r="E24" s="84">
        <f t="shared" si="7"/>
        <v>0</v>
      </c>
      <c r="F24" s="85">
        <f t="shared" si="8"/>
        <v>0</v>
      </c>
      <c r="G24" s="84">
        <f t="shared" si="9"/>
        <v>0</v>
      </c>
      <c r="H24" s="84">
        <f t="shared" si="10"/>
        <v>0</v>
      </c>
      <c r="I24" s="96">
        <f t="shared" si="5"/>
        <v>20</v>
      </c>
      <c r="J24" s="72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0" customFormat="1" x14ac:dyDescent="0.25">
      <c r="A25" s="73" t="str">
        <f>Synthèse!A25</f>
        <v>Employé 16</v>
      </c>
      <c r="B25" s="73">
        <f>Synthèse!B25</f>
        <v>0</v>
      </c>
      <c r="C25" s="83">
        <f t="shared" si="4"/>
        <v>0</v>
      </c>
      <c r="D25" s="84">
        <f t="shared" ref="D25" si="11">COUNTIF(J25:AN25,$D$9)</f>
        <v>0</v>
      </c>
      <c r="E25" s="84">
        <f t="shared" ref="E25" si="12">COUNTIF(J25:AN25,$E$9)</f>
        <v>0</v>
      </c>
      <c r="F25" s="85">
        <f t="shared" ref="F25" si="13">COUNTIF(J25:AN25,$F$9)</f>
        <v>0</v>
      </c>
      <c r="G25" s="84">
        <f t="shared" ref="G25" si="14">COUNTIF(K25:AN25,$G$9)</f>
        <v>0</v>
      </c>
      <c r="H25" s="84">
        <f t="shared" ref="H25" si="15">COUNTIF(K25:AN25,$H$9)</f>
        <v>0</v>
      </c>
      <c r="I25" s="96">
        <f t="shared" si="5"/>
        <v>20</v>
      </c>
      <c r="J25" s="72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0" customFormat="1" x14ac:dyDescent="0.25">
      <c r="A26" s="73" t="str">
        <f>Synthèse!A26</f>
        <v>Employé 17</v>
      </c>
      <c r="B26" s="73">
        <f>Synthèse!B26</f>
        <v>0</v>
      </c>
      <c r="C26" s="83">
        <f t="shared" si="4"/>
        <v>0</v>
      </c>
      <c r="D26" s="84">
        <f t="shared" si="6"/>
        <v>0</v>
      </c>
      <c r="E26" s="84">
        <f t="shared" si="7"/>
        <v>0</v>
      </c>
      <c r="F26" s="85">
        <f t="shared" si="8"/>
        <v>0</v>
      </c>
      <c r="G26" s="84">
        <f t="shared" si="9"/>
        <v>0</v>
      </c>
      <c r="H26" s="84">
        <f t="shared" si="10"/>
        <v>0</v>
      </c>
      <c r="I26" s="96">
        <f t="shared" si="5"/>
        <v>20</v>
      </c>
      <c r="J26" s="72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s="40" customFormat="1" x14ac:dyDescent="0.25">
      <c r="A27" s="73" t="str">
        <f>Synthèse!A27</f>
        <v>Employé 18</v>
      </c>
      <c r="B27" s="73">
        <f>Synthèse!B27</f>
        <v>0</v>
      </c>
      <c r="C27" s="83">
        <f t="shared" si="4"/>
        <v>0</v>
      </c>
      <c r="D27" s="84">
        <f t="shared" si="6"/>
        <v>0</v>
      </c>
      <c r="E27" s="84">
        <f t="shared" si="7"/>
        <v>0</v>
      </c>
      <c r="F27" s="85">
        <f t="shared" si="8"/>
        <v>0</v>
      </c>
      <c r="G27" s="84">
        <f t="shared" si="9"/>
        <v>0</v>
      </c>
      <c r="H27" s="84">
        <f t="shared" si="10"/>
        <v>0</v>
      </c>
      <c r="I27" s="96">
        <f t="shared" si="5"/>
        <v>20</v>
      </c>
      <c r="J27" s="72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</row>
    <row r="28" spans="1:40" s="40" customFormat="1" x14ac:dyDescent="0.25">
      <c r="A28" s="73" t="str">
        <f>Synthèse!A28</f>
        <v>Employé 19</v>
      </c>
      <c r="B28" s="73">
        <f>Synthèse!B28</f>
        <v>0</v>
      </c>
      <c r="C28" s="83">
        <f t="shared" si="4"/>
        <v>0</v>
      </c>
      <c r="D28" s="84">
        <f t="shared" si="6"/>
        <v>0</v>
      </c>
      <c r="E28" s="84">
        <f t="shared" si="7"/>
        <v>0</v>
      </c>
      <c r="F28" s="85">
        <f t="shared" si="8"/>
        <v>0</v>
      </c>
      <c r="G28" s="84">
        <f t="shared" si="9"/>
        <v>0</v>
      </c>
      <c r="H28" s="84">
        <f t="shared" si="10"/>
        <v>0</v>
      </c>
      <c r="I28" s="96">
        <f t="shared" si="5"/>
        <v>20</v>
      </c>
      <c r="J28" s="72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</row>
    <row r="29" spans="1:40" s="40" customFormat="1" x14ac:dyDescent="0.25">
      <c r="A29" s="73" t="str">
        <f>Synthèse!A29</f>
        <v>Employé 20</v>
      </c>
      <c r="B29" s="73">
        <f>Synthèse!B29</f>
        <v>0</v>
      </c>
      <c r="C29" s="83">
        <f t="shared" si="4"/>
        <v>0</v>
      </c>
      <c r="D29" s="84">
        <f t="shared" ref="D29" si="16">COUNTIF(J29:AN29,$D$9)</f>
        <v>0</v>
      </c>
      <c r="E29" s="84">
        <f t="shared" ref="E29" si="17">COUNTIF(J29:AN29,$E$9)</f>
        <v>0</v>
      </c>
      <c r="F29" s="85">
        <f t="shared" ref="F29" si="18">COUNTIF(J29:AN29,$F$9)</f>
        <v>0</v>
      </c>
      <c r="G29" s="84">
        <f t="shared" ref="G29" si="19">COUNTIF(K29:AN29,$G$9)</f>
        <v>0</v>
      </c>
      <c r="H29" s="84">
        <f t="shared" ref="H29" si="20">COUNTIF(K29:AN29,$H$9)</f>
        <v>0</v>
      </c>
      <c r="I29" s="96">
        <f t="shared" si="5"/>
        <v>20</v>
      </c>
      <c r="J29" s="72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0" customFormat="1" x14ac:dyDescent="0.25">
      <c r="A30" s="73" t="str">
        <f>Synthèse!A30</f>
        <v>Employé 21</v>
      </c>
      <c r="B30" s="73">
        <f>Synthèse!B30</f>
        <v>0</v>
      </c>
      <c r="C30" s="83">
        <f t="shared" si="4"/>
        <v>0</v>
      </c>
      <c r="D30" s="84">
        <f t="shared" si="6"/>
        <v>0</v>
      </c>
      <c r="E30" s="84">
        <f t="shared" si="7"/>
        <v>0</v>
      </c>
      <c r="F30" s="85">
        <f t="shared" si="8"/>
        <v>0</v>
      </c>
      <c r="G30" s="84">
        <f t="shared" si="9"/>
        <v>0</v>
      </c>
      <c r="H30" s="84">
        <f t="shared" si="10"/>
        <v>0</v>
      </c>
      <c r="I30" s="96">
        <f t="shared" si="5"/>
        <v>20</v>
      </c>
      <c r="J30" s="72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0" customFormat="1" x14ac:dyDescent="0.25">
      <c r="A31" s="73" t="str">
        <f>Synthèse!A31</f>
        <v>Employé 22</v>
      </c>
      <c r="B31" s="73">
        <f>Synthèse!B31</f>
        <v>0</v>
      </c>
      <c r="C31" s="83">
        <f t="shared" si="4"/>
        <v>0</v>
      </c>
      <c r="D31" s="84">
        <f t="shared" ref="D31" si="21">COUNTIF(J31:AN31,$D$9)</f>
        <v>0</v>
      </c>
      <c r="E31" s="84">
        <f t="shared" ref="E31" si="22">COUNTIF(J31:AN31,$E$9)</f>
        <v>0</v>
      </c>
      <c r="F31" s="85">
        <f t="shared" ref="F31" si="23">COUNTIF(J31:AN31,$F$9)</f>
        <v>0</v>
      </c>
      <c r="G31" s="84">
        <f t="shared" ref="G31" si="24">COUNTIF(K31:AN31,$G$9)</f>
        <v>0</v>
      </c>
      <c r="H31" s="84">
        <f t="shared" ref="H31" si="25">COUNTIF(K31:AN31,$H$9)</f>
        <v>0</v>
      </c>
      <c r="I31" s="96">
        <f t="shared" si="5"/>
        <v>20</v>
      </c>
      <c r="J31" s="72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s="40" customFormat="1" x14ac:dyDescent="0.25">
      <c r="A32" s="73" t="str">
        <f>Synthèse!A32</f>
        <v>Employé 23</v>
      </c>
      <c r="B32" s="73">
        <f>Synthèse!B32</f>
        <v>0</v>
      </c>
      <c r="C32" s="83">
        <f t="shared" si="4"/>
        <v>0</v>
      </c>
      <c r="D32" s="84">
        <f t="shared" ref="D32" si="26">COUNTIF(J32:AN32,$D$9)</f>
        <v>0</v>
      </c>
      <c r="E32" s="84">
        <f t="shared" ref="E32" si="27">COUNTIF(J32:AN32,$E$9)</f>
        <v>0</v>
      </c>
      <c r="F32" s="85">
        <f t="shared" ref="F32" si="28">COUNTIF(J32:AN32,$F$9)</f>
        <v>0</v>
      </c>
      <c r="G32" s="84">
        <f t="shared" ref="G32" si="29">COUNTIF(K32:AN32,$G$9)</f>
        <v>0</v>
      </c>
      <c r="H32" s="84">
        <f t="shared" ref="H32" si="30">COUNTIF(K32:AN32,$H$9)</f>
        <v>0</v>
      </c>
      <c r="I32" s="96">
        <f t="shared" si="5"/>
        <v>20</v>
      </c>
      <c r="J32" s="72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</row>
    <row r="33" spans="1:40" s="40" customFormat="1" x14ac:dyDescent="0.25">
      <c r="A33" s="73" t="str">
        <f>Synthèse!A33</f>
        <v>Employé 24</v>
      </c>
      <c r="B33" s="73">
        <f>Synthèse!B33</f>
        <v>0</v>
      </c>
      <c r="C33" s="83">
        <f t="shared" si="4"/>
        <v>0</v>
      </c>
      <c r="D33" s="84">
        <f t="shared" si="6"/>
        <v>0</v>
      </c>
      <c r="E33" s="84">
        <f t="shared" si="7"/>
        <v>0</v>
      </c>
      <c r="F33" s="85">
        <f t="shared" si="8"/>
        <v>0</v>
      </c>
      <c r="G33" s="84">
        <f t="shared" si="9"/>
        <v>0</v>
      </c>
      <c r="H33" s="84">
        <f t="shared" si="10"/>
        <v>0</v>
      </c>
      <c r="I33" s="96">
        <f t="shared" si="5"/>
        <v>20</v>
      </c>
      <c r="J33" s="72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</row>
    <row r="34" spans="1:40" s="40" customFormat="1" x14ac:dyDescent="0.25">
      <c r="A34" s="73" t="str">
        <f>Synthèse!A34</f>
        <v>Employé 25</v>
      </c>
      <c r="B34" s="73">
        <f>Synthèse!B34</f>
        <v>0</v>
      </c>
      <c r="C34" s="83">
        <f t="shared" si="4"/>
        <v>0</v>
      </c>
      <c r="D34" s="84">
        <f t="shared" si="6"/>
        <v>0</v>
      </c>
      <c r="E34" s="84">
        <f t="shared" si="7"/>
        <v>0</v>
      </c>
      <c r="F34" s="85">
        <f t="shared" si="8"/>
        <v>0</v>
      </c>
      <c r="G34" s="84">
        <f t="shared" si="9"/>
        <v>0</v>
      </c>
      <c r="H34" s="84">
        <f t="shared" si="10"/>
        <v>0</v>
      </c>
      <c r="I34" s="96">
        <f t="shared" si="5"/>
        <v>20</v>
      </c>
      <c r="J34" s="72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ht="14.45" customHeight="1" x14ac:dyDescent="0.25">
      <c r="A35" s="77" t="s">
        <v>54</v>
      </c>
      <c r="B35" s="41"/>
      <c r="C35" s="41"/>
      <c r="D35" s="41"/>
      <c r="E35" s="41"/>
      <c r="F35" s="41"/>
      <c r="G35" s="41"/>
      <c r="H35" s="41"/>
      <c r="I35" s="65"/>
      <c r="J35" s="42">
        <f t="shared" ref="J35:AN35" si="31">COUNTA(J10:J34)</f>
        <v>0</v>
      </c>
      <c r="K35" s="42">
        <f t="shared" si="31"/>
        <v>0</v>
      </c>
      <c r="L35" s="42">
        <f t="shared" si="31"/>
        <v>0</v>
      </c>
      <c r="M35" s="42">
        <f t="shared" si="31"/>
        <v>0</v>
      </c>
      <c r="N35" s="42">
        <f t="shared" si="31"/>
        <v>0</v>
      </c>
      <c r="O35" s="42">
        <f t="shared" si="31"/>
        <v>0</v>
      </c>
      <c r="P35" s="42">
        <f t="shared" si="31"/>
        <v>0</v>
      </c>
      <c r="Q35" s="42">
        <f t="shared" si="31"/>
        <v>0</v>
      </c>
      <c r="R35" s="42">
        <f t="shared" si="31"/>
        <v>0</v>
      </c>
      <c r="S35" s="42">
        <f t="shared" si="31"/>
        <v>0</v>
      </c>
      <c r="T35" s="42">
        <f t="shared" si="31"/>
        <v>0</v>
      </c>
      <c r="U35" s="42">
        <f t="shared" si="31"/>
        <v>0</v>
      </c>
      <c r="V35" s="42">
        <f t="shared" si="31"/>
        <v>0</v>
      </c>
      <c r="W35" s="42">
        <f t="shared" si="31"/>
        <v>0</v>
      </c>
      <c r="X35" s="42">
        <f t="shared" si="31"/>
        <v>0</v>
      </c>
      <c r="Y35" s="42">
        <f t="shared" si="31"/>
        <v>0</v>
      </c>
      <c r="Z35" s="42">
        <f t="shared" si="31"/>
        <v>0</v>
      </c>
      <c r="AA35" s="42">
        <f t="shared" si="31"/>
        <v>0</v>
      </c>
      <c r="AB35" s="42">
        <f t="shared" si="31"/>
        <v>0</v>
      </c>
      <c r="AC35" s="42">
        <f t="shared" si="31"/>
        <v>0</v>
      </c>
      <c r="AD35" s="42">
        <f t="shared" si="31"/>
        <v>0</v>
      </c>
      <c r="AE35" s="42">
        <f t="shared" si="31"/>
        <v>0</v>
      </c>
      <c r="AF35" s="42">
        <f t="shared" si="31"/>
        <v>0</v>
      </c>
      <c r="AG35" s="42">
        <f t="shared" si="31"/>
        <v>0</v>
      </c>
      <c r="AH35" s="42">
        <f t="shared" si="31"/>
        <v>0</v>
      </c>
      <c r="AI35" s="42">
        <f t="shared" si="31"/>
        <v>0</v>
      </c>
      <c r="AJ35" s="42">
        <f t="shared" si="31"/>
        <v>0</v>
      </c>
      <c r="AK35" s="42">
        <f t="shared" si="31"/>
        <v>0</v>
      </c>
      <c r="AL35" s="42">
        <f t="shared" si="31"/>
        <v>0</v>
      </c>
      <c r="AM35" s="42">
        <f t="shared" si="31"/>
        <v>0</v>
      </c>
      <c r="AN35" s="42">
        <f t="shared" si="31"/>
        <v>0</v>
      </c>
    </row>
    <row r="36" spans="1:40" s="46" customFormat="1" ht="14.45" customHeight="1" x14ac:dyDescent="0.25">
      <c r="A36" s="75" t="s">
        <v>69</v>
      </c>
      <c r="B36" s="29"/>
      <c r="C36" s="43"/>
      <c r="D36" s="44" t="s">
        <v>70</v>
      </c>
      <c r="E36" s="29"/>
      <c r="F36" s="29"/>
      <c r="G36" s="29"/>
      <c r="H36" s="29"/>
      <c r="I36" s="66"/>
      <c r="J36" s="25" t="str">
        <f>IF(J35&gt;5,"L","")</f>
        <v/>
      </c>
      <c r="K36" s="25" t="str">
        <f t="shared" ref="K36:AN36" si="32">IF(K35&gt;Critère_de_sélection,"L","")</f>
        <v/>
      </c>
      <c r="L36" s="25" t="str">
        <f t="shared" si="32"/>
        <v/>
      </c>
      <c r="M36" s="25" t="str">
        <f t="shared" si="32"/>
        <v/>
      </c>
      <c r="N36" s="25" t="str">
        <f t="shared" si="32"/>
        <v/>
      </c>
      <c r="O36" s="25" t="str">
        <f t="shared" si="32"/>
        <v/>
      </c>
      <c r="P36" s="25" t="str">
        <f t="shared" si="32"/>
        <v/>
      </c>
      <c r="Q36" s="25" t="str">
        <f t="shared" si="32"/>
        <v/>
      </c>
      <c r="R36" s="25" t="str">
        <f t="shared" si="32"/>
        <v/>
      </c>
      <c r="S36" s="25" t="str">
        <f t="shared" si="32"/>
        <v/>
      </c>
      <c r="T36" s="25" t="str">
        <f t="shared" si="32"/>
        <v/>
      </c>
      <c r="U36" s="25" t="str">
        <f t="shared" si="32"/>
        <v/>
      </c>
      <c r="V36" s="25" t="str">
        <f t="shared" si="32"/>
        <v/>
      </c>
      <c r="W36" s="25" t="str">
        <f t="shared" si="32"/>
        <v/>
      </c>
      <c r="X36" s="25" t="str">
        <f t="shared" si="32"/>
        <v/>
      </c>
      <c r="Y36" s="25" t="str">
        <f t="shared" si="32"/>
        <v/>
      </c>
      <c r="Z36" s="25" t="str">
        <f t="shared" si="32"/>
        <v/>
      </c>
      <c r="AA36" s="25" t="str">
        <f t="shared" si="32"/>
        <v/>
      </c>
      <c r="AB36" s="25" t="str">
        <f t="shared" si="32"/>
        <v/>
      </c>
      <c r="AC36" s="25" t="str">
        <f t="shared" si="32"/>
        <v/>
      </c>
      <c r="AD36" s="25" t="str">
        <f t="shared" si="32"/>
        <v/>
      </c>
      <c r="AE36" s="25" t="str">
        <f t="shared" si="32"/>
        <v/>
      </c>
      <c r="AF36" s="25" t="str">
        <f t="shared" si="32"/>
        <v/>
      </c>
      <c r="AG36" s="25" t="str">
        <f t="shared" si="32"/>
        <v/>
      </c>
      <c r="AH36" s="25" t="str">
        <f t="shared" si="32"/>
        <v/>
      </c>
      <c r="AI36" s="25" t="str">
        <f t="shared" si="32"/>
        <v/>
      </c>
      <c r="AJ36" s="25" t="str">
        <f t="shared" si="32"/>
        <v/>
      </c>
      <c r="AK36" s="25" t="str">
        <f t="shared" si="32"/>
        <v/>
      </c>
      <c r="AL36" s="25" t="str">
        <f t="shared" si="32"/>
        <v/>
      </c>
      <c r="AM36" s="25" t="str">
        <f t="shared" si="32"/>
        <v/>
      </c>
      <c r="AN36" s="25" t="str">
        <f t="shared" si="32"/>
        <v/>
      </c>
    </row>
    <row r="37" spans="1:40" ht="15" x14ac:dyDescent="0.25">
      <c r="A37"/>
      <c r="I37" s="66"/>
    </row>
    <row r="38" spans="1:40" x14ac:dyDescent="0.25">
      <c r="I38" s="66"/>
    </row>
    <row r="39" spans="1:40" x14ac:dyDescent="0.25">
      <c r="I39" s="66"/>
    </row>
    <row r="40" spans="1:40" x14ac:dyDescent="0.25">
      <c r="I40" s="66"/>
    </row>
    <row r="41" spans="1:40" x14ac:dyDescent="0.25">
      <c r="I41" s="66"/>
    </row>
    <row r="42" spans="1:40" x14ac:dyDescent="0.25">
      <c r="I42" s="66"/>
    </row>
    <row r="43" spans="1:40" x14ac:dyDescent="0.25">
      <c r="I43" s="66"/>
    </row>
    <row r="44" spans="1:40" x14ac:dyDescent="0.25">
      <c r="I44" s="66"/>
    </row>
    <row r="45" spans="1:40" x14ac:dyDescent="0.25">
      <c r="I45" s="66"/>
    </row>
    <row r="46" spans="1:40" x14ac:dyDescent="0.25">
      <c r="I46" s="66"/>
    </row>
    <row r="47" spans="1:40" x14ac:dyDescent="0.25">
      <c r="I47" s="66"/>
    </row>
    <row r="48" spans="1:40" x14ac:dyDescent="0.25">
      <c r="I48" s="66"/>
    </row>
    <row r="49" spans="9:9" x14ac:dyDescent="0.25">
      <c r="I49" s="66"/>
    </row>
    <row r="50" spans="9:9" x14ac:dyDescent="0.25">
      <c r="I50" s="66"/>
    </row>
    <row r="51" spans="9:9" x14ac:dyDescent="0.25">
      <c r="I51" s="66"/>
    </row>
    <row r="52" spans="9:9" x14ac:dyDescent="0.25">
      <c r="I52" s="66"/>
    </row>
    <row r="53" spans="9:9" x14ac:dyDescent="0.25">
      <c r="I53" s="66"/>
    </row>
    <row r="54" spans="9:9" x14ac:dyDescent="0.25">
      <c r="I54" s="66"/>
    </row>
    <row r="55" spans="9:9" x14ac:dyDescent="0.25">
      <c r="I55" s="66"/>
    </row>
    <row r="56" spans="9:9" x14ac:dyDescent="0.25">
      <c r="I56" s="66"/>
    </row>
    <row r="57" spans="9:9" x14ac:dyDescent="0.25">
      <c r="I57" s="66"/>
    </row>
    <row r="58" spans="9:9" x14ac:dyDescent="0.25">
      <c r="I58" s="66"/>
    </row>
    <row r="59" spans="9:9" x14ac:dyDescent="0.25">
      <c r="I59" s="66"/>
    </row>
    <row r="60" spans="9:9" x14ac:dyDescent="0.25">
      <c r="I60" s="66"/>
    </row>
    <row r="61" spans="9:9" x14ac:dyDescent="0.25">
      <c r="I61" s="66"/>
    </row>
    <row r="62" spans="9:9" x14ac:dyDescent="0.25">
      <c r="I62" s="66"/>
    </row>
    <row r="63" spans="9:9" x14ac:dyDescent="0.25">
      <c r="I63" s="66"/>
    </row>
  </sheetData>
  <sheetProtection insertRows="0" deleteRows="0" autoFilter="0"/>
  <mergeCells count="10">
    <mergeCell ref="C5:D5"/>
    <mergeCell ref="A8:A9"/>
    <mergeCell ref="B8:B9"/>
    <mergeCell ref="C8:I8"/>
    <mergeCell ref="C1:D1"/>
    <mergeCell ref="G1:I1"/>
    <mergeCell ref="C2:D2"/>
    <mergeCell ref="G2:I3"/>
    <mergeCell ref="C3:D3"/>
    <mergeCell ref="C4:D4"/>
  </mergeCells>
  <conditionalFormatting sqref="K6:AN6">
    <cfRule type="cellIs" dxfId="69" priority="121" operator="notEqual">
      <formula>0</formula>
    </cfRule>
  </conditionalFormatting>
  <conditionalFormatting sqref="J7">
    <cfRule type="expression" dxfId="68" priority="118">
      <formula>J7&lt;&gt;""</formula>
    </cfRule>
  </conditionalFormatting>
  <conditionalFormatting sqref="J7">
    <cfRule type="expression" dxfId="67" priority="117">
      <formula>J$9=1</formula>
    </cfRule>
  </conditionalFormatting>
  <conditionalFormatting sqref="J7">
    <cfRule type="containsText" dxfId="66" priority="116" operator="containsText" text="S">
      <formula>NOT(ISERROR(SEARCH("S",J7)))</formula>
    </cfRule>
  </conditionalFormatting>
  <conditionalFormatting sqref="J7">
    <cfRule type="expression" dxfId="65" priority="119">
      <formula>#REF!=$C$4</formula>
    </cfRule>
  </conditionalFormatting>
  <conditionalFormatting sqref="J7">
    <cfRule type="expression" dxfId="64" priority="120">
      <formula>J$5=$C$4</formula>
    </cfRule>
  </conditionalFormatting>
  <conditionalFormatting sqref="J7">
    <cfRule type="expression" dxfId="63" priority="115">
      <formula>J7&lt;&gt;""</formula>
    </cfRule>
  </conditionalFormatting>
  <conditionalFormatting sqref="J7">
    <cfRule type="expression" dxfId="62" priority="114">
      <formula>J$9=1</formula>
    </cfRule>
  </conditionalFormatting>
  <conditionalFormatting sqref="J7">
    <cfRule type="containsText" dxfId="61" priority="113" operator="containsText" text="S">
      <formula>NOT(ISERROR(SEARCH("S",J7)))</formula>
    </cfRule>
  </conditionalFormatting>
  <conditionalFormatting sqref="K7:AN7">
    <cfRule type="expression" dxfId="60" priority="110">
      <formula>K7&lt;&gt;""</formula>
    </cfRule>
  </conditionalFormatting>
  <conditionalFormatting sqref="K7:AN7">
    <cfRule type="expression" dxfId="59" priority="109">
      <formula>K$9=1</formula>
    </cfRule>
  </conditionalFormatting>
  <conditionalFormatting sqref="K7:AN7">
    <cfRule type="containsText" dxfId="58" priority="108" operator="containsText" text="S">
      <formula>NOT(ISERROR(SEARCH("S",K7)))</formula>
    </cfRule>
  </conditionalFormatting>
  <conditionalFormatting sqref="K7:AN7">
    <cfRule type="expression" dxfId="57" priority="111">
      <formula>#REF!=$C$4</formula>
    </cfRule>
  </conditionalFormatting>
  <conditionalFormatting sqref="K7:AN7">
    <cfRule type="expression" dxfId="56" priority="112">
      <formula>K$5=$C$4</formula>
    </cfRule>
  </conditionalFormatting>
  <conditionalFormatting sqref="K7:AN7">
    <cfRule type="expression" dxfId="55" priority="107">
      <formula>K7&lt;&gt;""</formula>
    </cfRule>
  </conditionalFormatting>
  <conditionalFormatting sqref="K7:AN7">
    <cfRule type="expression" dxfId="54" priority="106">
      <formula>K$9=1</formula>
    </cfRule>
  </conditionalFormatting>
  <conditionalFormatting sqref="K7:AN7">
    <cfRule type="containsText" dxfId="53" priority="105" operator="containsText" text="S">
      <formula>NOT(ISERROR(SEARCH("S",K7)))</formula>
    </cfRule>
  </conditionalFormatting>
  <conditionalFormatting sqref="A10:H34">
    <cfRule type="cellIs" dxfId="52" priority="104" operator="equal">
      <formula>0</formula>
    </cfRule>
  </conditionalFormatting>
  <conditionalFormatting sqref="G2:I3">
    <cfRule type="cellIs" dxfId="51" priority="103" operator="equal">
      <formula>0</formula>
    </cfRule>
  </conditionalFormatting>
  <conditionalFormatting sqref="J35:AN35">
    <cfRule type="cellIs" dxfId="50" priority="102" operator="equal">
      <formula>0</formula>
    </cfRule>
  </conditionalFormatting>
  <conditionalFormatting sqref="C9:H9">
    <cfRule type="containsText" dxfId="49" priority="77" operator="containsText" text="1/2 CP">
      <formula>NOT(ISERROR(SEARCH("1/2 CP",C9)))</formula>
    </cfRule>
    <cfRule type="containsText" dxfId="48" priority="78" operator="containsText" text="0">
      <formula>NOT(ISERROR(SEARCH("0",C9)))</formula>
    </cfRule>
    <cfRule type="containsText" dxfId="47" priority="79" operator="containsText" text="Récup">
      <formula>NOT(ISERROR(SEARCH("Récup",C9)))</formula>
    </cfRule>
    <cfRule type="containsText" dxfId="46" priority="80" operator="containsText" text="CM">
      <formula>NOT(ISERROR(SEARCH("CM",C9)))</formula>
    </cfRule>
    <cfRule type="containsText" dxfId="45" priority="82" operator="containsText" text="RTT">
      <formula>NOT(ISERROR(SEARCH("RTT",C9)))</formula>
    </cfRule>
    <cfRule type="containsText" dxfId="44" priority="83" operator="containsText" text="CP">
      <formula>NOT(ISERROR(SEARCH("CP",C9)))</formula>
    </cfRule>
  </conditionalFormatting>
  <conditionalFormatting sqref="C9:H9">
    <cfRule type="containsText" dxfId="43" priority="81" operator="containsText" text="Divers">
      <formula>NOT(ISERROR(SEARCH("Divers",C9)))</formula>
    </cfRule>
  </conditionalFormatting>
  <conditionalFormatting sqref="G10:H34 C10:E34">
    <cfRule type="containsText" dxfId="42" priority="45" operator="containsText" text="JS">
      <formula>NOT(ISERROR(SEARCH("JS",C10)))</formula>
    </cfRule>
    <cfRule type="containsText" dxfId="41" priority="48" operator="containsText" text="RTT">
      <formula>NOT(ISERROR(SEARCH("RTT",C10)))</formula>
    </cfRule>
    <cfRule type="containsText" dxfId="40" priority="49" operator="containsText" text="CP">
      <formula>NOT(ISERROR(SEARCH("CP",C10)))</formula>
    </cfRule>
  </conditionalFormatting>
  <conditionalFormatting sqref="G10:H34 C10:E34">
    <cfRule type="containsText" dxfId="39" priority="46" operator="containsText" text="CM">
      <formula>NOT(ISERROR(SEARCH("CM",C10)))</formula>
    </cfRule>
    <cfRule type="containsText" dxfId="38" priority="47" operator="containsText" text="CE">
      <formula>NOT(ISERROR(SEARCH("CE",C10)))</formula>
    </cfRule>
  </conditionalFormatting>
  <conditionalFormatting sqref="C10:H34">
    <cfRule type="cellIs" dxfId="37" priority="43" operator="equal">
      <formula>"1/2 CP"</formula>
    </cfRule>
  </conditionalFormatting>
  <conditionalFormatting sqref="F12">
    <cfRule type="containsText" dxfId="36" priority="42" operator="containsText" text="0">
      <formula>NOT(ISERROR(SEARCH("0",F12)))</formula>
    </cfRule>
  </conditionalFormatting>
  <conditionalFormatting sqref="F12">
    <cfRule type="containsText" dxfId="35" priority="37" operator="containsText" text="JS">
      <formula>NOT(ISERROR(SEARCH("JS",F12)))</formula>
    </cfRule>
    <cfRule type="containsText" dxfId="34" priority="40" operator="containsText" text="RTT">
      <formula>NOT(ISERROR(SEARCH("RTT",F12)))</formula>
    </cfRule>
    <cfRule type="containsText" dxfId="33" priority="41" operator="containsText" text="CP">
      <formula>NOT(ISERROR(SEARCH("CP",F12)))</formula>
    </cfRule>
  </conditionalFormatting>
  <conditionalFormatting sqref="F12">
    <cfRule type="containsText" dxfId="32" priority="38" operator="containsText" text="CM">
      <formula>NOT(ISERROR(SEARCH("CM",F12)))</formula>
    </cfRule>
    <cfRule type="containsText" dxfId="31" priority="39" operator="containsText" text="CE">
      <formula>NOT(ISERROR(SEARCH("CE",F12)))</formula>
    </cfRule>
  </conditionalFormatting>
  <conditionalFormatting sqref="J9:AN34">
    <cfRule type="containsText" dxfId="30" priority="6" operator="containsText" text="1/2 CP">
      <formula>NOT(ISERROR(SEARCH("1/2 CP",J9)))</formula>
    </cfRule>
    <cfRule type="containsText" dxfId="29" priority="7" operator="containsText" text="0">
      <formula>NOT(ISERROR(SEARCH("0",J9)))</formula>
    </cfRule>
    <cfRule type="cellIs" dxfId="28" priority="8" operator="equal">
      <formula>"Récup"</formula>
    </cfRule>
    <cfRule type="cellIs" dxfId="27" priority="9" operator="equal">
      <formula>"CP"</formula>
    </cfRule>
    <cfRule type="cellIs" dxfId="26" priority="10" operator="equal">
      <formula>"CM"</formula>
    </cfRule>
    <cfRule type="cellIs" dxfId="25" priority="11" operator="equal">
      <formula>"RTT"</formula>
    </cfRule>
    <cfRule type="cellIs" dxfId="24" priority="12" operator="equal">
      <formula>"Divers"</formula>
    </cfRule>
  </conditionalFormatting>
  <conditionalFormatting sqref="J8:AN34">
    <cfRule type="expression" dxfId="23" priority="5">
      <formula>OR(J$6=JoursFerie1)</formula>
    </cfRule>
    <cfRule type="expression" dxfId="22" priority="13">
      <formula>J$9="D"</formula>
    </cfRule>
    <cfRule type="expression" dxfId="21" priority="14">
      <formula>J$9="S"</formula>
    </cfRule>
  </conditionalFormatting>
  <conditionalFormatting sqref="I10:I34">
    <cfRule type="cellIs" dxfId="20" priority="1" operator="lessThan">
      <formula>0</formula>
    </cfRule>
    <cfRule type="cellIs" dxfId="19" priority="2" operator="equal">
      <formula>0</formula>
    </cfRule>
  </conditionalFormatting>
  <dataValidations count="2">
    <dataValidation allowBlank="1" showInputMessage="1" showErrorMessage="1" promptTitle="Congés Payés" sqref="C9"/>
    <dataValidation type="list" allowBlank="1" showInputMessage="1" showErrorMessage="1" sqref="J10:AN34">
      <formula1>Legende</formula1>
    </dataValidation>
  </dataValidations>
  <printOptions horizont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Header xml:space="preserve">&amp;C&amp;"+,Gras"&amp;14&amp;K000000Gestion des Congés et Absences &amp;A </oddHeader>
    <oddFooter>&amp;CImprimé le : &amp;D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M40"/>
  <sheetViews>
    <sheetView showGridLines="0" workbookViewId="0">
      <pane ySplit="3" topLeftCell="A4" activePane="bottomLeft" state="frozen"/>
      <selection activeCell="A26" sqref="A26:H26"/>
      <selection pane="bottomLeft"/>
    </sheetView>
  </sheetViews>
  <sheetFormatPr baseColWidth="10" defaultColWidth="11.5703125" defaultRowHeight="15" x14ac:dyDescent="0.25"/>
  <cols>
    <col min="1" max="1" width="11.5703125" style="13"/>
    <col min="2" max="13" width="11.5703125" style="12"/>
    <col min="14" max="16384" width="11.5703125" style="13"/>
  </cols>
  <sheetData>
    <row r="1" spans="2:13" ht="18.75" x14ac:dyDescent="0.25">
      <c r="B1" s="15" t="s">
        <v>42</v>
      </c>
      <c r="C1" s="152">
        <f>Annee</f>
        <v>2018</v>
      </c>
      <c r="D1" s="153"/>
    </row>
    <row r="3" spans="2:13" s="12" customFormat="1" x14ac:dyDescent="0.25">
      <c r="B3" s="1" t="s">
        <v>24</v>
      </c>
      <c r="C3" s="1" t="s">
        <v>26</v>
      </c>
      <c r="D3" s="1" t="s">
        <v>28</v>
      </c>
      <c r="E3" s="1" t="s">
        <v>30</v>
      </c>
      <c r="F3" s="1" t="s">
        <v>32</v>
      </c>
      <c r="G3" s="1" t="s">
        <v>34</v>
      </c>
      <c r="H3" s="1" t="s">
        <v>36</v>
      </c>
      <c r="I3" s="1" t="s">
        <v>37</v>
      </c>
      <c r="J3" s="1" t="s">
        <v>38</v>
      </c>
      <c r="K3" s="1" t="s">
        <v>39</v>
      </c>
      <c r="L3" s="1" t="s">
        <v>40</v>
      </c>
      <c r="M3" s="1" t="s">
        <v>41</v>
      </c>
    </row>
    <row r="4" spans="2:13" x14ac:dyDescent="0.25">
      <c r="B4" s="16">
        <f t="array" ref="B4:M34">IF(MONTH(DATE(Annee,COLUMN(1:12),ROW(1:34)))=COLUMN(1:12),DATE(Annee,COLUMN(1:12),ROW(1:34))," ")</f>
        <v>43101</v>
      </c>
      <c r="C4" s="16">
        <v>43132</v>
      </c>
      <c r="D4" s="16">
        <v>43160</v>
      </c>
      <c r="E4" s="16">
        <v>43191</v>
      </c>
      <c r="F4" s="16">
        <v>43221</v>
      </c>
      <c r="G4" s="16">
        <v>43252</v>
      </c>
      <c r="H4" s="16">
        <v>43282</v>
      </c>
      <c r="I4" s="16">
        <v>43313</v>
      </c>
      <c r="J4" s="16">
        <v>43344</v>
      </c>
      <c r="K4" s="16">
        <v>43374</v>
      </c>
      <c r="L4" s="16">
        <v>43405</v>
      </c>
      <c r="M4" s="16">
        <v>43435</v>
      </c>
    </row>
    <row r="5" spans="2:13" x14ac:dyDescent="0.25">
      <c r="B5" s="16">
        <v>43102</v>
      </c>
      <c r="C5" s="16">
        <v>43133</v>
      </c>
      <c r="D5" s="16">
        <v>43161</v>
      </c>
      <c r="E5" s="16">
        <v>43192</v>
      </c>
      <c r="F5" s="16">
        <v>43222</v>
      </c>
      <c r="G5" s="16">
        <v>43253</v>
      </c>
      <c r="H5" s="16">
        <v>43283</v>
      </c>
      <c r="I5" s="16">
        <v>43314</v>
      </c>
      <c r="J5" s="16">
        <v>43345</v>
      </c>
      <c r="K5" s="16">
        <v>43375</v>
      </c>
      <c r="L5" s="16">
        <v>43406</v>
      </c>
      <c r="M5" s="16">
        <v>43436</v>
      </c>
    </row>
    <row r="6" spans="2:13" x14ac:dyDescent="0.25">
      <c r="B6" s="16">
        <v>43103</v>
      </c>
      <c r="C6" s="16">
        <v>43134</v>
      </c>
      <c r="D6" s="16">
        <v>43162</v>
      </c>
      <c r="E6" s="16">
        <v>43193</v>
      </c>
      <c r="F6" s="16">
        <v>43223</v>
      </c>
      <c r="G6" s="16">
        <v>43254</v>
      </c>
      <c r="H6" s="16">
        <v>43284</v>
      </c>
      <c r="I6" s="16">
        <v>43315</v>
      </c>
      <c r="J6" s="16">
        <v>43346</v>
      </c>
      <c r="K6" s="16">
        <v>43376</v>
      </c>
      <c r="L6" s="16">
        <v>43407</v>
      </c>
      <c r="M6" s="16">
        <v>43437</v>
      </c>
    </row>
    <row r="7" spans="2:13" x14ac:dyDescent="0.25">
      <c r="B7" s="16">
        <v>43104</v>
      </c>
      <c r="C7" s="16">
        <v>43135</v>
      </c>
      <c r="D7" s="16">
        <v>43163</v>
      </c>
      <c r="E7" s="16">
        <v>43194</v>
      </c>
      <c r="F7" s="16">
        <v>43224</v>
      </c>
      <c r="G7" s="16">
        <v>43255</v>
      </c>
      <c r="H7" s="16">
        <v>43285</v>
      </c>
      <c r="I7" s="16">
        <v>43316</v>
      </c>
      <c r="J7" s="16">
        <v>43347</v>
      </c>
      <c r="K7" s="16">
        <v>43377</v>
      </c>
      <c r="L7" s="16">
        <v>43408</v>
      </c>
      <c r="M7" s="16">
        <v>43438</v>
      </c>
    </row>
    <row r="8" spans="2:13" x14ac:dyDescent="0.25">
      <c r="B8" s="16">
        <v>43105</v>
      </c>
      <c r="C8" s="16">
        <v>43136</v>
      </c>
      <c r="D8" s="16">
        <v>43164</v>
      </c>
      <c r="E8" s="16">
        <v>43195</v>
      </c>
      <c r="F8" s="16">
        <v>43225</v>
      </c>
      <c r="G8" s="16">
        <v>43256</v>
      </c>
      <c r="H8" s="16">
        <v>43286</v>
      </c>
      <c r="I8" s="16">
        <v>43317</v>
      </c>
      <c r="J8" s="16">
        <v>43348</v>
      </c>
      <c r="K8" s="16">
        <v>43378</v>
      </c>
      <c r="L8" s="16">
        <v>43409</v>
      </c>
      <c r="M8" s="16">
        <v>43439</v>
      </c>
    </row>
    <row r="9" spans="2:13" x14ac:dyDescent="0.25">
      <c r="B9" s="16">
        <v>43106</v>
      </c>
      <c r="C9" s="16">
        <v>43137</v>
      </c>
      <c r="D9" s="16">
        <v>43165</v>
      </c>
      <c r="E9" s="16">
        <v>43196</v>
      </c>
      <c r="F9" s="16">
        <v>43226</v>
      </c>
      <c r="G9" s="16">
        <v>43257</v>
      </c>
      <c r="H9" s="16">
        <v>43287</v>
      </c>
      <c r="I9" s="16">
        <v>43318</v>
      </c>
      <c r="J9" s="16">
        <v>43349</v>
      </c>
      <c r="K9" s="16">
        <v>43379</v>
      </c>
      <c r="L9" s="16">
        <v>43410</v>
      </c>
      <c r="M9" s="16">
        <v>43440</v>
      </c>
    </row>
    <row r="10" spans="2:13" x14ac:dyDescent="0.25">
      <c r="B10" s="16">
        <v>43107</v>
      </c>
      <c r="C10" s="16">
        <v>43138</v>
      </c>
      <c r="D10" s="16">
        <v>43166</v>
      </c>
      <c r="E10" s="16">
        <v>43197</v>
      </c>
      <c r="F10" s="16">
        <v>43227</v>
      </c>
      <c r="G10" s="16">
        <v>43258</v>
      </c>
      <c r="H10" s="16">
        <v>43288</v>
      </c>
      <c r="I10" s="16">
        <v>43319</v>
      </c>
      <c r="J10" s="16">
        <v>43350</v>
      </c>
      <c r="K10" s="16">
        <v>43380</v>
      </c>
      <c r="L10" s="16">
        <v>43411</v>
      </c>
      <c r="M10" s="16">
        <v>43441</v>
      </c>
    </row>
    <row r="11" spans="2:13" x14ac:dyDescent="0.25">
      <c r="B11" s="16">
        <v>43108</v>
      </c>
      <c r="C11" s="16">
        <v>43139</v>
      </c>
      <c r="D11" s="16">
        <v>43167</v>
      </c>
      <c r="E11" s="16">
        <v>43198</v>
      </c>
      <c r="F11" s="16">
        <v>43228</v>
      </c>
      <c r="G11" s="16">
        <v>43259</v>
      </c>
      <c r="H11" s="16">
        <v>43289</v>
      </c>
      <c r="I11" s="16">
        <v>43320</v>
      </c>
      <c r="J11" s="16">
        <v>43351</v>
      </c>
      <c r="K11" s="16">
        <v>43381</v>
      </c>
      <c r="L11" s="16">
        <v>43412</v>
      </c>
      <c r="M11" s="16">
        <v>43442</v>
      </c>
    </row>
    <row r="12" spans="2:13" x14ac:dyDescent="0.25">
      <c r="B12" s="16">
        <v>43109</v>
      </c>
      <c r="C12" s="16">
        <v>43140</v>
      </c>
      <c r="D12" s="16">
        <v>43168</v>
      </c>
      <c r="E12" s="16">
        <v>43199</v>
      </c>
      <c r="F12" s="16">
        <v>43229</v>
      </c>
      <c r="G12" s="16">
        <v>43260</v>
      </c>
      <c r="H12" s="16">
        <v>43290</v>
      </c>
      <c r="I12" s="16">
        <v>43321</v>
      </c>
      <c r="J12" s="16">
        <v>43352</v>
      </c>
      <c r="K12" s="16">
        <v>43382</v>
      </c>
      <c r="L12" s="16">
        <v>43413</v>
      </c>
      <c r="M12" s="16">
        <v>43443</v>
      </c>
    </row>
    <row r="13" spans="2:13" x14ac:dyDescent="0.25">
      <c r="B13" s="16">
        <v>43110</v>
      </c>
      <c r="C13" s="16">
        <v>43141</v>
      </c>
      <c r="D13" s="16">
        <v>43169</v>
      </c>
      <c r="E13" s="16">
        <v>43200</v>
      </c>
      <c r="F13" s="16">
        <v>43230</v>
      </c>
      <c r="G13" s="16">
        <v>43261</v>
      </c>
      <c r="H13" s="16">
        <v>43291</v>
      </c>
      <c r="I13" s="16">
        <v>43322</v>
      </c>
      <c r="J13" s="16">
        <v>43353</v>
      </c>
      <c r="K13" s="16">
        <v>43383</v>
      </c>
      <c r="L13" s="16">
        <v>43414</v>
      </c>
      <c r="M13" s="16">
        <v>43444</v>
      </c>
    </row>
    <row r="14" spans="2:13" x14ac:dyDescent="0.25">
      <c r="B14" s="16">
        <v>43111</v>
      </c>
      <c r="C14" s="16">
        <v>43142</v>
      </c>
      <c r="D14" s="16">
        <v>43170</v>
      </c>
      <c r="E14" s="16">
        <v>43201</v>
      </c>
      <c r="F14" s="16">
        <v>43231</v>
      </c>
      <c r="G14" s="16">
        <v>43262</v>
      </c>
      <c r="H14" s="16">
        <v>43292</v>
      </c>
      <c r="I14" s="16">
        <v>43323</v>
      </c>
      <c r="J14" s="16">
        <v>43354</v>
      </c>
      <c r="K14" s="16">
        <v>43384</v>
      </c>
      <c r="L14" s="16">
        <v>43415</v>
      </c>
      <c r="M14" s="16">
        <v>43445</v>
      </c>
    </row>
    <row r="15" spans="2:13" x14ac:dyDescent="0.25">
      <c r="B15" s="16">
        <v>43112</v>
      </c>
      <c r="C15" s="16">
        <v>43143</v>
      </c>
      <c r="D15" s="16">
        <v>43171</v>
      </c>
      <c r="E15" s="16">
        <v>43202</v>
      </c>
      <c r="F15" s="16">
        <v>43232</v>
      </c>
      <c r="G15" s="16">
        <v>43263</v>
      </c>
      <c r="H15" s="16">
        <v>43293</v>
      </c>
      <c r="I15" s="16">
        <v>43324</v>
      </c>
      <c r="J15" s="16">
        <v>43355</v>
      </c>
      <c r="K15" s="16">
        <v>43385</v>
      </c>
      <c r="L15" s="16">
        <v>43416</v>
      </c>
      <c r="M15" s="16">
        <v>43446</v>
      </c>
    </row>
    <row r="16" spans="2:13" x14ac:dyDescent="0.25">
      <c r="B16" s="16">
        <v>43113</v>
      </c>
      <c r="C16" s="16">
        <v>43144</v>
      </c>
      <c r="D16" s="16">
        <v>43172</v>
      </c>
      <c r="E16" s="16">
        <v>43203</v>
      </c>
      <c r="F16" s="16">
        <v>43233</v>
      </c>
      <c r="G16" s="16">
        <v>43264</v>
      </c>
      <c r="H16" s="16">
        <v>43294</v>
      </c>
      <c r="I16" s="16">
        <v>43325</v>
      </c>
      <c r="J16" s="16">
        <v>43356</v>
      </c>
      <c r="K16" s="16">
        <v>43386</v>
      </c>
      <c r="L16" s="16">
        <v>43417</v>
      </c>
      <c r="M16" s="16">
        <v>43447</v>
      </c>
    </row>
    <row r="17" spans="2:13" x14ac:dyDescent="0.25">
      <c r="B17" s="16">
        <v>43114</v>
      </c>
      <c r="C17" s="16">
        <v>43145</v>
      </c>
      <c r="D17" s="16">
        <v>43173</v>
      </c>
      <c r="E17" s="16">
        <v>43204</v>
      </c>
      <c r="F17" s="16">
        <v>43234</v>
      </c>
      <c r="G17" s="16">
        <v>43265</v>
      </c>
      <c r="H17" s="16">
        <v>43295</v>
      </c>
      <c r="I17" s="16">
        <v>43326</v>
      </c>
      <c r="J17" s="16">
        <v>43357</v>
      </c>
      <c r="K17" s="16">
        <v>43387</v>
      </c>
      <c r="L17" s="16">
        <v>43418</v>
      </c>
      <c r="M17" s="16">
        <v>43448</v>
      </c>
    </row>
    <row r="18" spans="2:13" x14ac:dyDescent="0.25">
      <c r="B18" s="16">
        <v>43115</v>
      </c>
      <c r="C18" s="16">
        <v>43146</v>
      </c>
      <c r="D18" s="16">
        <v>43174</v>
      </c>
      <c r="E18" s="16">
        <v>43205</v>
      </c>
      <c r="F18" s="16">
        <v>43235</v>
      </c>
      <c r="G18" s="16">
        <v>43266</v>
      </c>
      <c r="H18" s="16">
        <v>43296</v>
      </c>
      <c r="I18" s="16">
        <v>43327</v>
      </c>
      <c r="J18" s="16">
        <v>43358</v>
      </c>
      <c r="K18" s="16">
        <v>43388</v>
      </c>
      <c r="L18" s="16">
        <v>43419</v>
      </c>
      <c r="M18" s="16">
        <v>43449</v>
      </c>
    </row>
    <row r="19" spans="2:13" x14ac:dyDescent="0.25">
      <c r="B19" s="16">
        <v>43116</v>
      </c>
      <c r="C19" s="16">
        <v>43147</v>
      </c>
      <c r="D19" s="16">
        <v>43175</v>
      </c>
      <c r="E19" s="16">
        <v>43206</v>
      </c>
      <c r="F19" s="16">
        <v>43236</v>
      </c>
      <c r="G19" s="16">
        <v>43267</v>
      </c>
      <c r="H19" s="16">
        <v>43297</v>
      </c>
      <c r="I19" s="16">
        <v>43328</v>
      </c>
      <c r="J19" s="16">
        <v>43359</v>
      </c>
      <c r="K19" s="16">
        <v>43389</v>
      </c>
      <c r="L19" s="16">
        <v>43420</v>
      </c>
      <c r="M19" s="16">
        <v>43450</v>
      </c>
    </row>
    <row r="20" spans="2:13" x14ac:dyDescent="0.25">
      <c r="B20" s="16">
        <v>43117</v>
      </c>
      <c r="C20" s="16">
        <v>43148</v>
      </c>
      <c r="D20" s="16">
        <v>43176</v>
      </c>
      <c r="E20" s="16">
        <v>43207</v>
      </c>
      <c r="F20" s="16">
        <v>43237</v>
      </c>
      <c r="G20" s="16">
        <v>43268</v>
      </c>
      <c r="H20" s="16">
        <v>43298</v>
      </c>
      <c r="I20" s="16">
        <v>43329</v>
      </c>
      <c r="J20" s="16">
        <v>43360</v>
      </c>
      <c r="K20" s="16">
        <v>43390</v>
      </c>
      <c r="L20" s="16">
        <v>43421</v>
      </c>
      <c r="M20" s="16">
        <v>43451</v>
      </c>
    </row>
    <row r="21" spans="2:13" x14ac:dyDescent="0.25">
      <c r="B21" s="16">
        <v>43118</v>
      </c>
      <c r="C21" s="16">
        <v>43149</v>
      </c>
      <c r="D21" s="16">
        <v>43177</v>
      </c>
      <c r="E21" s="16">
        <v>43208</v>
      </c>
      <c r="F21" s="16">
        <v>43238</v>
      </c>
      <c r="G21" s="16">
        <v>43269</v>
      </c>
      <c r="H21" s="16">
        <v>43299</v>
      </c>
      <c r="I21" s="16">
        <v>43330</v>
      </c>
      <c r="J21" s="16">
        <v>43361</v>
      </c>
      <c r="K21" s="16">
        <v>43391</v>
      </c>
      <c r="L21" s="16">
        <v>43422</v>
      </c>
      <c r="M21" s="16">
        <v>43452</v>
      </c>
    </row>
    <row r="22" spans="2:13" x14ac:dyDescent="0.25">
      <c r="B22" s="16">
        <v>43119</v>
      </c>
      <c r="C22" s="16">
        <v>43150</v>
      </c>
      <c r="D22" s="16">
        <v>43178</v>
      </c>
      <c r="E22" s="16">
        <v>43209</v>
      </c>
      <c r="F22" s="16">
        <v>43239</v>
      </c>
      <c r="G22" s="16">
        <v>43270</v>
      </c>
      <c r="H22" s="16">
        <v>43300</v>
      </c>
      <c r="I22" s="16">
        <v>43331</v>
      </c>
      <c r="J22" s="16">
        <v>43362</v>
      </c>
      <c r="K22" s="16">
        <v>43392</v>
      </c>
      <c r="L22" s="16">
        <v>43423</v>
      </c>
      <c r="M22" s="16">
        <v>43453</v>
      </c>
    </row>
    <row r="23" spans="2:13" x14ac:dyDescent="0.25">
      <c r="B23" s="16">
        <v>43120</v>
      </c>
      <c r="C23" s="16">
        <v>43151</v>
      </c>
      <c r="D23" s="16">
        <v>43179</v>
      </c>
      <c r="E23" s="16">
        <v>43210</v>
      </c>
      <c r="F23" s="16">
        <v>43240</v>
      </c>
      <c r="G23" s="16">
        <v>43271</v>
      </c>
      <c r="H23" s="16">
        <v>43301</v>
      </c>
      <c r="I23" s="16">
        <v>43332</v>
      </c>
      <c r="J23" s="16">
        <v>43363</v>
      </c>
      <c r="K23" s="16">
        <v>43393</v>
      </c>
      <c r="L23" s="16">
        <v>43424</v>
      </c>
      <c r="M23" s="16">
        <v>43454</v>
      </c>
    </row>
    <row r="24" spans="2:13" x14ac:dyDescent="0.25">
      <c r="B24" s="16">
        <v>43121</v>
      </c>
      <c r="C24" s="16">
        <v>43152</v>
      </c>
      <c r="D24" s="16">
        <v>43180</v>
      </c>
      <c r="E24" s="16">
        <v>43211</v>
      </c>
      <c r="F24" s="16">
        <v>43241</v>
      </c>
      <c r="G24" s="16">
        <v>43272</v>
      </c>
      <c r="H24" s="16">
        <v>43302</v>
      </c>
      <c r="I24" s="16">
        <v>43333</v>
      </c>
      <c r="J24" s="16">
        <v>43364</v>
      </c>
      <c r="K24" s="16">
        <v>43394</v>
      </c>
      <c r="L24" s="16">
        <v>43425</v>
      </c>
      <c r="M24" s="16">
        <v>43455</v>
      </c>
    </row>
    <row r="25" spans="2:13" x14ac:dyDescent="0.25">
      <c r="B25" s="16">
        <v>43122</v>
      </c>
      <c r="C25" s="16">
        <v>43153</v>
      </c>
      <c r="D25" s="16">
        <v>43181</v>
      </c>
      <c r="E25" s="16">
        <v>43212</v>
      </c>
      <c r="F25" s="16">
        <v>43242</v>
      </c>
      <c r="G25" s="16">
        <v>43273</v>
      </c>
      <c r="H25" s="16">
        <v>43303</v>
      </c>
      <c r="I25" s="16">
        <v>43334</v>
      </c>
      <c r="J25" s="16">
        <v>43365</v>
      </c>
      <c r="K25" s="16">
        <v>43395</v>
      </c>
      <c r="L25" s="16">
        <v>43426</v>
      </c>
      <c r="M25" s="16">
        <v>43456</v>
      </c>
    </row>
    <row r="26" spans="2:13" x14ac:dyDescent="0.25">
      <c r="B26" s="16">
        <v>43123</v>
      </c>
      <c r="C26" s="16">
        <v>43154</v>
      </c>
      <c r="D26" s="16">
        <v>43182</v>
      </c>
      <c r="E26" s="16">
        <v>43213</v>
      </c>
      <c r="F26" s="16">
        <v>43243</v>
      </c>
      <c r="G26" s="16">
        <v>43274</v>
      </c>
      <c r="H26" s="16">
        <v>43304</v>
      </c>
      <c r="I26" s="16">
        <v>43335</v>
      </c>
      <c r="J26" s="16">
        <v>43366</v>
      </c>
      <c r="K26" s="16">
        <v>43396</v>
      </c>
      <c r="L26" s="16">
        <v>43427</v>
      </c>
      <c r="M26" s="16">
        <v>43457</v>
      </c>
    </row>
    <row r="27" spans="2:13" x14ac:dyDescent="0.25">
      <c r="B27" s="16">
        <v>43124</v>
      </c>
      <c r="C27" s="16">
        <v>43155</v>
      </c>
      <c r="D27" s="16">
        <v>43183</v>
      </c>
      <c r="E27" s="16">
        <v>43214</v>
      </c>
      <c r="F27" s="16">
        <v>43244</v>
      </c>
      <c r="G27" s="16">
        <v>43275</v>
      </c>
      <c r="H27" s="16">
        <v>43305</v>
      </c>
      <c r="I27" s="16">
        <v>43336</v>
      </c>
      <c r="J27" s="16">
        <v>43367</v>
      </c>
      <c r="K27" s="16">
        <v>43397</v>
      </c>
      <c r="L27" s="16">
        <v>43428</v>
      </c>
      <c r="M27" s="16">
        <v>43458</v>
      </c>
    </row>
    <row r="28" spans="2:13" x14ac:dyDescent="0.25">
      <c r="B28" s="16">
        <v>43125</v>
      </c>
      <c r="C28" s="16">
        <v>43156</v>
      </c>
      <c r="D28" s="16">
        <v>43184</v>
      </c>
      <c r="E28" s="16">
        <v>43215</v>
      </c>
      <c r="F28" s="16">
        <v>43245</v>
      </c>
      <c r="G28" s="16">
        <v>43276</v>
      </c>
      <c r="H28" s="16">
        <v>43306</v>
      </c>
      <c r="I28" s="16">
        <v>43337</v>
      </c>
      <c r="J28" s="16">
        <v>43368</v>
      </c>
      <c r="K28" s="16">
        <v>43398</v>
      </c>
      <c r="L28" s="16">
        <v>43429</v>
      </c>
      <c r="M28" s="16">
        <v>43459</v>
      </c>
    </row>
    <row r="29" spans="2:13" x14ac:dyDescent="0.25">
      <c r="B29" s="16">
        <v>43126</v>
      </c>
      <c r="C29" s="16">
        <v>43157</v>
      </c>
      <c r="D29" s="16">
        <v>43185</v>
      </c>
      <c r="E29" s="16">
        <v>43216</v>
      </c>
      <c r="F29" s="16">
        <v>43246</v>
      </c>
      <c r="G29" s="16">
        <v>43277</v>
      </c>
      <c r="H29" s="16">
        <v>43307</v>
      </c>
      <c r="I29" s="16">
        <v>43338</v>
      </c>
      <c r="J29" s="16">
        <v>43369</v>
      </c>
      <c r="K29" s="16">
        <v>43399</v>
      </c>
      <c r="L29" s="16">
        <v>43430</v>
      </c>
      <c r="M29" s="16">
        <v>43460</v>
      </c>
    </row>
    <row r="30" spans="2:13" x14ac:dyDescent="0.25">
      <c r="B30" s="16">
        <v>43127</v>
      </c>
      <c r="C30" s="16">
        <v>43158</v>
      </c>
      <c r="D30" s="16">
        <v>43186</v>
      </c>
      <c r="E30" s="16">
        <v>43217</v>
      </c>
      <c r="F30" s="16">
        <v>43247</v>
      </c>
      <c r="G30" s="16">
        <v>43278</v>
      </c>
      <c r="H30" s="16">
        <v>43308</v>
      </c>
      <c r="I30" s="16">
        <v>43339</v>
      </c>
      <c r="J30" s="16">
        <v>43370</v>
      </c>
      <c r="K30" s="16">
        <v>43400</v>
      </c>
      <c r="L30" s="16">
        <v>43431</v>
      </c>
      <c r="M30" s="16">
        <v>43461</v>
      </c>
    </row>
    <row r="31" spans="2:13" x14ac:dyDescent="0.25">
      <c r="B31" s="16">
        <v>43128</v>
      </c>
      <c r="C31" s="16">
        <v>43159</v>
      </c>
      <c r="D31" s="16">
        <v>43187</v>
      </c>
      <c r="E31" s="16">
        <v>43218</v>
      </c>
      <c r="F31" s="16">
        <v>43248</v>
      </c>
      <c r="G31" s="16">
        <v>43279</v>
      </c>
      <c r="H31" s="16">
        <v>43309</v>
      </c>
      <c r="I31" s="16">
        <v>43340</v>
      </c>
      <c r="J31" s="16">
        <v>43371</v>
      </c>
      <c r="K31" s="16">
        <v>43401</v>
      </c>
      <c r="L31" s="16">
        <v>43432</v>
      </c>
      <c r="M31" s="16">
        <v>43462</v>
      </c>
    </row>
    <row r="32" spans="2:13" x14ac:dyDescent="0.25">
      <c r="B32" s="16">
        <v>43129</v>
      </c>
      <c r="C32" s="16" t="str">
        <v xml:space="preserve"> </v>
      </c>
      <c r="D32" s="16">
        <v>43188</v>
      </c>
      <c r="E32" s="16">
        <v>43219</v>
      </c>
      <c r="F32" s="16">
        <v>43249</v>
      </c>
      <c r="G32" s="16">
        <v>43280</v>
      </c>
      <c r="H32" s="16">
        <v>43310</v>
      </c>
      <c r="I32" s="16">
        <v>43341</v>
      </c>
      <c r="J32" s="16">
        <v>43372</v>
      </c>
      <c r="K32" s="16">
        <v>43402</v>
      </c>
      <c r="L32" s="16">
        <v>43433</v>
      </c>
      <c r="M32" s="16">
        <v>43463</v>
      </c>
    </row>
    <row r="33" spans="2:13" x14ac:dyDescent="0.25">
      <c r="B33" s="16">
        <v>43130</v>
      </c>
      <c r="C33" s="14" t="str">
        <v xml:space="preserve"> </v>
      </c>
      <c r="D33" s="16">
        <v>43189</v>
      </c>
      <c r="E33" s="16">
        <v>43220</v>
      </c>
      <c r="F33" s="16">
        <v>43250</v>
      </c>
      <c r="G33" s="16">
        <v>43281</v>
      </c>
      <c r="H33" s="16">
        <v>43311</v>
      </c>
      <c r="I33" s="16">
        <v>43342</v>
      </c>
      <c r="J33" s="16">
        <v>43373</v>
      </c>
      <c r="K33" s="16">
        <v>43403</v>
      </c>
      <c r="L33" s="16">
        <v>43434</v>
      </c>
      <c r="M33" s="16">
        <v>43464</v>
      </c>
    </row>
    <row r="34" spans="2:13" x14ac:dyDescent="0.25">
      <c r="B34" s="16">
        <v>43131</v>
      </c>
      <c r="C34" s="14" t="str">
        <v xml:space="preserve"> </v>
      </c>
      <c r="D34" s="16">
        <v>43190</v>
      </c>
      <c r="E34" s="14" t="str">
        <v xml:space="preserve"> </v>
      </c>
      <c r="F34" s="16">
        <v>43251</v>
      </c>
      <c r="G34" s="14" t="str">
        <v xml:space="preserve"> </v>
      </c>
      <c r="H34" s="16">
        <v>43312</v>
      </c>
      <c r="I34" s="16">
        <v>43343</v>
      </c>
      <c r="J34" s="14" t="str">
        <v xml:space="preserve"> </v>
      </c>
      <c r="K34" s="16">
        <v>43404</v>
      </c>
      <c r="L34" s="14" t="str">
        <v xml:space="preserve"> </v>
      </c>
      <c r="M34" s="16">
        <v>43465</v>
      </c>
    </row>
    <row r="35" spans="2:13" x14ac:dyDescent="0.25"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  <row r="36" spans="2:13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</row>
    <row r="37" spans="2:13" x14ac:dyDescent="0.25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</row>
    <row r="38" spans="2:13" x14ac:dyDescent="0.25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2:13" x14ac:dyDescent="0.25">
      <c r="J39" s="14"/>
    </row>
    <row r="40" spans="2:13" x14ac:dyDescent="0.25">
      <c r="J40" s="14"/>
    </row>
  </sheetData>
  <sheetProtection algorithmName="SHA-512" hashValue="aqtxLgpm4IgATAR68zSSAbxcBe40Jz04vg57riIHs324HB9OFV2VvmTHWr/6IUo2DZYIJDCod1WvjP6+CWoaFw==" saltValue="q6VcwMTCTZpEeow2m1vRew==" spinCount="100000" sheet="1" objects="1" scenarios="1" insertRows="0" deleteRows="0" autoFilter="0"/>
  <mergeCells count="1">
    <mergeCell ref="C1:D1"/>
  </mergeCells>
  <conditionalFormatting sqref="B4:M32 H34:I34 D34 B33:B34 D33:M33 F34 K34 M34">
    <cfRule type="timePeriod" dxfId="18" priority="1" timePeriod="today">
      <formula>FLOOR(B4,1)=TODAY()</formula>
    </cfRule>
    <cfRule type="expression" dxfId="17" priority="2">
      <formula>OR(B4=JoursFerie)</formula>
    </cfRule>
    <cfRule type="expression" dxfId="16" priority="3">
      <formula>WEEKDAY(B4)=7</formula>
    </cfRule>
    <cfRule type="expression" dxfId="15" priority="4">
      <formula>WEEKDAY(B4)=1</formula>
    </cfRule>
    <cfRule type="expression" dxfId="14" priority="5">
      <formula>MONTH(B4)&lt;&gt;MONTH(B$4)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5"/>
  <sheetViews>
    <sheetView showGridLines="0" workbookViewId="0">
      <selection activeCell="F22" sqref="F22"/>
    </sheetView>
  </sheetViews>
  <sheetFormatPr baseColWidth="10" defaultColWidth="11.5703125" defaultRowHeight="15" x14ac:dyDescent="0.25"/>
  <cols>
    <col min="1" max="1" width="16.85546875" style="19" bestFit="1" customWidth="1"/>
    <col min="2" max="2" width="9.7109375" style="19" bestFit="1" customWidth="1"/>
    <col min="3" max="3" width="8.140625" style="19" bestFit="1" customWidth="1"/>
    <col min="4" max="4" width="4.42578125" style="19" customWidth="1"/>
    <col min="5" max="5" width="16.7109375" style="19" bestFit="1" customWidth="1"/>
    <col min="6" max="6" width="24.5703125" style="19" bestFit="1" customWidth="1"/>
    <col min="7" max="7" width="4.42578125" style="19" customWidth="1"/>
    <col min="8" max="8" width="16.7109375" style="19" customWidth="1"/>
    <col min="9" max="9" width="24.5703125" style="19" customWidth="1"/>
    <col min="10" max="10" width="4.42578125" style="19" customWidth="1"/>
    <col min="11" max="11" width="25.28515625" style="19" bestFit="1" customWidth="1"/>
    <col min="12" max="16384" width="11.5703125" style="19"/>
  </cols>
  <sheetData>
    <row r="1" spans="1:12" ht="30" x14ac:dyDescent="0.25">
      <c r="A1" s="17" t="s">
        <v>20</v>
      </c>
      <c r="B1" s="17" t="s">
        <v>21</v>
      </c>
      <c r="C1" s="18" t="s">
        <v>22</v>
      </c>
      <c r="E1" s="154">
        <f>Annee</f>
        <v>2018</v>
      </c>
      <c r="F1" s="154"/>
      <c r="H1" s="154">
        <f>Annee+1</f>
        <v>2019</v>
      </c>
      <c r="I1" s="154"/>
      <c r="K1" s="24" t="s">
        <v>55</v>
      </c>
      <c r="L1" s="24" t="s">
        <v>56</v>
      </c>
    </row>
    <row r="2" spans="1:12" x14ac:dyDescent="0.25">
      <c r="A2" s="20" t="s">
        <v>23</v>
      </c>
      <c r="B2" s="20" t="s">
        <v>24</v>
      </c>
      <c r="C2" s="21">
        <v>1</v>
      </c>
      <c r="E2" s="21" t="s">
        <v>7</v>
      </c>
      <c r="F2" s="22">
        <f>DATE(Annee,1,1)</f>
        <v>43101</v>
      </c>
      <c r="H2" s="21" t="s">
        <v>7</v>
      </c>
      <c r="I2" s="22">
        <f>DATE(AnneeN1,1,1)</f>
        <v>43466</v>
      </c>
      <c r="K2" s="23"/>
      <c r="L2" s="23"/>
    </row>
    <row r="3" spans="1:12" x14ac:dyDescent="0.25">
      <c r="A3" s="20" t="s">
        <v>25</v>
      </c>
      <c r="B3" s="20" t="s">
        <v>26</v>
      </c>
      <c r="E3" s="21" t="s">
        <v>8</v>
      </c>
      <c r="F3" s="22">
        <f>ROUND(DATE(Annee,4,MOD(234-11*MOD(Annee,19),30))/7,0)*7-6</f>
        <v>43191</v>
      </c>
      <c r="H3" s="21" t="s">
        <v>8</v>
      </c>
      <c r="I3" s="22">
        <f>ROUND(DATE(AnneeN1,4,MOD(234-11*MOD(AnneeN1,19),30))/7,0)*7-6</f>
        <v>43576</v>
      </c>
      <c r="K3" s="21" t="s">
        <v>73</v>
      </c>
      <c r="L3" s="69" t="s">
        <v>66</v>
      </c>
    </row>
    <row r="4" spans="1:12" x14ac:dyDescent="0.25">
      <c r="A4" s="20" t="s">
        <v>27</v>
      </c>
      <c r="B4" s="20" t="s">
        <v>28</v>
      </c>
      <c r="E4" s="21" t="s">
        <v>9</v>
      </c>
      <c r="F4" s="22">
        <f>Paques+1</f>
        <v>43192</v>
      </c>
      <c r="H4" s="21" t="s">
        <v>9</v>
      </c>
      <c r="I4" s="22">
        <f>PaquesN1+1</f>
        <v>43577</v>
      </c>
      <c r="K4" s="21" t="s">
        <v>72</v>
      </c>
      <c r="L4" s="69" t="s">
        <v>0</v>
      </c>
    </row>
    <row r="5" spans="1:12" x14ac:dyDescent="0.25">
      <c r="A5" s="20" t="s">
        <v>29</v>
      </c>
      <c r="B5" s="20" t="s">
        <v>30</v>
      </c>
      <c r="E5" s="21" t="s">
        <v>10</v>
      </c>
      <c r="F5" s="22">
        <f>DATE(Annee,5,1)</f>
        <v>43221</v>
      </c>
      <c r="H5" s="21" t="s">
        <v>10</v>
      </c>
      <c r="I5" s="22">
        <f>DATE(AnneeN1,5,1)</f>
        <v>43586</v>
      </c>
      <c r="K5" s="21" t="s">
        <v>1</v>
      </c>
      <c r="L5" s="69" t="s">
        <v>1</v>
      </c>
    </row>
    <row r="6" spans="1:12" x14ac:dyDescent="0.25">
      <c r="A6" s="20" t="s">
        <v>31</v>
      </c>
      <c r="B6" s="20" t="s">
        <v>32</v>
      </c>
      <c r="E6" s="21" t="s">
        <v>11</v>
      </c>
      <c r="F6" s="22">
        <f>DATE(Annee,5,8)</f>
        <v>43228</v>
      </c>
      <c r="H6" s="21" t="s">
        <v>11</v>
      </c>
      <c r="I6" s="22">
        <f>DATE(AnneeN1,5,8)</f>
        <v>43593</v>
      </c>
      <c r="K6" s="21" t="s">
        <v>74</v>
      </c>
      <c r="L6" s="69" t="s">
        <v>59</v>
      </c>
    </row>
    <row r="7" spans="1:12" x14ac:dyDescent="0.25">
      <c r="A7" s="20" t="s">
        <v>33</v>
      </c>
      <c r="B7" s="20" t="s">
        <v>34</v>
      </c>
      <c r="E7" s="21" t="s">
        <v>12</v>
      </c>
      <c r="F7" s="22">
        <f>Paques+39</f>
        <v>43230</v>
      </c>
      <c r="H7" s="21" t="s">
        <v>12</v>
      </c>
      <c r="I7" s="22">
        <f>PaquesN1+39</f>
        <v>43615</v>
      </c>
      <c r="K7" s="21" t="s">
        <v>61</v>
      </c>
      <c r="L7" s="69" t="s">
        <v>60</v>
      </c>
    </row>
    <row r="8" spans="1:12" x14ac:dyDescent="0.25">
      <c r="A8" s="20" t="s">
        <v>35</v>
      </c>
      <c r="B8" s="20" t="s">
        <v>36</v>
      </c>
      <c r="E8" s="21" t="s">
        <v>13</v>
      </c>
      <c r="F8" s="22">
        <f>Paques+49</f>
        <v>43240</v>
      </c>
      <c r="H8" s="21" t="s">
        <v>13</v>
      </c>
      <c r="I8" s="22">
        <f>PaquesN1+49</f>
        <v>43625</v>
      </c>
      <c r="K8" s="21" t="s">
        <v>52</v>
      </c>
      <c r="L8" s="69" t="s">
        <v>43</v>
      </c>
    </row>
    <row r="9" spans="1:12" x14ac:dyDescent="0.25">
      <c r="B9" s="20" t="s">
        <v>37</v>
      </c>
      <c r="E9" s="21" t="s">
        <v>14</v>
      </c>
      <c r="F9" s="22">
        <f>Paques+50</f>
        <v>43241</v>
      </c>
      <c r="H9" s="21" t="s">
        <v>14</v>
      </c>
      <c r="I9" s="22">
        <f>PaquesN1+50</f>
        <v>43626</v>
      </c>
      <c r="K9" s="21" t="s">
        <v>71</v>
      </c>
      <c r="L9" s="26"/>
    </row>
    <row r="10" spans="1:12" x14ac:dyDescent="0.25">
      <c r="B10" s="20" t="s">
        <v>38</v>
      </c>
      <c r="E10" s="21" t="s">
        <v>15</v>
      </c>
      <c r="F10" s="22">
        <f>DATE(Annee,7,14)</f>
        <v>43295</v>
      </c>
      <c r="H10" s="21" t="s">
        <v>15</v>
      </c>
      <c r="I10" s="22">
        <f>DATE(AnneeN1,7,14)</f>
        <v>43660</v>
      </c>
    </row>
    <row r="11" spans="1:12" x14ac:dyDescent="0.25">
      <c r="B11" s="20" t="s">
        <v>39</v>
      </c>
      <c r="E11" s="21" t="s">
        <v>16</v>
      </c>
      <c r="F11" s="22">
        <f>DATE(Annee,8,15)</f>
        <v>43327</v>
      </c>
      <c r="H11" s="21" t="s">
        <v>16</v>
      </c>
      <c r="I11" s="22">
        <f>DATE(AnneeN1,8,15)</f>
        <v>43692</v>
      </c>
    </row>
    <row r="12" spans="1:12" x14ac:dyDescent="0.25">
      <c r="B12" s="20" t="s">
        <v>40</v>
      </c>
      <c r="E12" s="21" t="s">
        <v>17</v>
      </c>
      <c r="F12" s="22">
        <f>DATE(Annee,11,1)</f>
        <v>43405</v>
      </c>
      <c r="H12" s="21" t="s">
        <v>17</v>
      </c>
      <c r="I12" s="22">
        <f>DATE(AnneeN1,11,1)</f>
        <v>43770</v>
      </c>
    </row>
    <row r="13" spans="1:12" x14ac:dyDescent="0.25">
      <c r="B13" s="20" t="s">
        <v>41</v>
      </c>
      <c r="E13" s="21" t="s">
        <v>18</v>
      </c>
      <c r="F13" s="22">
        <f>DATE(Annee,11,11)</f>
        <v>43415</v>
      </c>
      <c r="H13" s="21" t="s">
        <v>18</v>
      </c>
      <c r="I13" s="22">
        <f>DATE(AnneeN1,11,11)</f>
        <v>43780</v>
      </c>
    </row>
    <row r="14" spans="1:12" x14ac:dyDescent="0.25">
      <c r="E14" s="21" t="s">
        <v>19</v>
      </c>
      <c r="F14" s="22">
        <f>DATE(Annee,12,25)</f>
        <v>43459</v>
      </c>
      <c r="H14" s="21" t="s">
        <v>19</v>
      </c>
      <c r="I14" s="22">
        <f>DATE(AnneeN1,12,25)</f>
        <v>43824</v>
      </c>
    </row>
    <row r="15" spans="1:12" ht="25.5" customHeight="1" x14ac:dyDescent="0.25">
      <c r="E15" s="19" t="s">
        <v>65</v>
      </c>
      <c r="H15" s="19" t="s">
        <v>65</v>
      </c>
    </row>
  </sheetData>
  <sheetProtection autoFilter="0"/>
  <mergeCells count="2">
    <mergeCell ref="E1:F1"/>
    <mergeCell ref="H1:I1"/>
  </mergeCells>
  <conditionalFormatting sqref="L3">
    <cfRule type="containsText" dxfId="13" priority="31" operator="containsText" text="1/2 CP">
      <formula>NOT(ISERROR(SEARCH("1/2 CP",L3)))</formula>
    </cfRule>
    <cfRule type="containsText" dxfId="12" priority="44" operator="containsText" text="0">
      <formula>NOT(ISERROR(SEARCH("0",L3)))</formula>
    </cfRule>
    <cfRule type="containsText" dxfId="11" priority="45" operator="containsText" text="Récup">
      <formula>NOT(ISERROR(SEARCH("Récup",L3)))</formula>
    </cfRule>
    <cfRule type="containsText" dxfId="10" priority="46" operator="containsText" text="CM">
      <formula>NOT(ISERROR(SEARCH("CM",L3)))</formula>
    </cfRule>
    <cfRule type="containsText" dxfId="9" priority="48" operator="containsText" text="RTT">
      <formula>NOT(ISERROR(SEARCH("RTT",L3)))</formula>
    </cfRule>
    <cfRule type="containsText" dxfId="8" priority="49" operator="containsText" text="CP">
      <formula>NOT(ISERROR(SEARCH("CP",L3)))</formula>
    </cfRule>
  </conditionalFormatting>
  <conditionalFormatting sqref="L3">
    <cfRule type="containsText" dxfId="7" priority="47" operator="containsText" text="Divers">
      <formula>NOT(ISERROR(SEARCH("Divers",L3)))</formula>
    </cfRule>
  </conditionalFormatting>
  <conditionalFormatting sqref="L4:L8">
    <cfRule type="containsText" dxfId="6" priority="1" operator="containsText" text="1/2 CP">
      <formula>NOT(ISERROR(SEARCH("1/2 CP",L4)))</formula>
    </cfRule>
    <cfRule type="containsText" dxfId="5" priority="2" operator="containsText" text="0">
      <formula>NOT(ISERROR(SEARCH("0",L4)))</formula>
    </cfRule>
    <cfRule type="containsText" dxfId="4" priority="3" operator="containsText" text="Récup">
      <formula>NOT(ISERROR(SEARCH("Récup",L4)))</formula>
    </cfRule>
    <cfRule type="containsText" dxfId="3" priority="4" operator="containsText" text="CM">
      <formula>NOT(ISERROR(SEARCH("CM",L4)))</formula>
    </cfRule>
    <cfRule type="containsText" dxfId="2" priority="6" operator="containsText" text="RTT">
      <formula>NOT(ISERROR(SEARCH("RTT",L4)))</formula>
    </cfRule>
    <cfRule type="containsText" dxfId="1" priority="7" operator="containsText" text="CP">
      <formula>NOT(ISERROR(SEARCH("CP",L4)))</formula>
    </cfRule>
  </conditionalFormatting>
  <conditionalFormatting sqref="L4:L8">
    <cfRule type="containsText" dxfId="0" priority="5" operator="containsText" text="Divers">
      <formula>NOT(ISERROR(SEARCH("Divers",L4)))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926643-D6AB-4AC3-A999-739E239C118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40</vt:i4>
      </vt:variant>
    </vt:vector>
  </HeadingPairs>
  <TitlesOfParts>
    <vt:vector size="57" baseType="lpstr">
      <vt:lpstr>Sommaire</vt:lpstr>
      <vt:lpstr>Guide d'utilisation</vt:lpstr>
      <vt:lpstr>Synthèse</vt:lpstr>
      <vt:lpstr>Juin</vt:lpstr>
      <vt:lpstr>Juillet</vt:lpstr>
      <vt:lpstr>Aout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Calendrier</vt:lpstr>
      <vt:lpstr>Base de travail</vt:lpstr>
      <vt:lpstr>Annee</vt:lpstr>
      <vt:lpstr>AnneeN1</vt:lpstr>
      <vt:lpstr>Critère_de_sélection</vt:lpstr>
      <vt:lpstr>Aout!DateDebut</vt:lpstr>
      <vt:lpstr>Avril!DateDebut</vt:lpstr>
      <vt:lpstr>Décembre!DateDebut</vt:lpstr>
      <vt:lpstr>Février!DateDebut</vt:lpstr>
      <vt:lpstr>Janvier!DateDebut</vt:lpstr>
      <vt:lpstr>Juillet!DateDebut</vt:lpstr>
      <vt:lpstr>Juin!DateDebut</vt:lpstr>
      <vt:lpstr>Mai!DateDebut</vt:lpstr>
      <vt:lpstr>Mars!DateDebut</vt:lpstr>
      <vt:lpstr>Novembre!DateDebut</vt:lpstr>
      <vt:lpstr>Octobre!DateDebut</vt:lpstr>
      <vt:lpstr>Septembre!DateDebut</vt:lpstr>
      <vt:lpstr>Aout!DateFin</vt:lpstr>
      <vt:lpstr>Avril!DateFin</vt:lpstr>
      <vt:lpstr>Décembre!DateFin</vt:lpstr>
      <vt:lpstr>Février!DateFin</vt:lpstr>
      <vt:lpstr>Janvier!DateFin</vt:lpstr>
      <vt:lpstr>Juillet!DateFin</vt:lpstr>
      <vt:lpstr>Juin!DateFin</vt:lpstr>
      <vt:lpstr>Mai!DateFin</vt:lpstr>
      <vt:lpstr>Mars!DateFin</vt:lpstr>
      <vt:lpstr>Novembre!DateFin</vt:lpstr>
      <vt:lpstr>Octobre!DateFin</vt:lpstr>
      <vt:lpstr>Septembre!DateFin</vt:lpstr>
      <vt:lpstr>FormuleDemiCP</vt:lpstr>
      <vt:lpstr>JourSemaine</vt:lpstr>
      <vt:lpstr>JoursFerie</vt:lpstr>
      <vt:lpstr>JoursFerie1</vt:lpstr>
      <vt:lpstr>Synthèse!Legende</vt:lpstr>
      <vt:lpstr>Legende</vt:lpstr>
      <vt:lpstr>Mois</vt:lpstr>
      <vt:lpstr>Paques</vt:lpstr>
      <vt:lpstr>PaquesN1</vt:lpstr>
      <vt:lpstr>ServiceGénéral</vt:lpstr>
      <vt:lpstr>'Guide d''utilisation'!Zone_d_impression</vt:lpstr>
      <vt:lpstr>Sommaire!Zone_d_impression</vt:lpstr>
      <vt:lpstr>Synthèse!Zone_d_impression</vt:lpstr>
    </vt:vector>
  </TitlesOfParts>
  <Manager>Maeva Chelly</Manager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maeva.chelly@microsoft.com</dc:creator>
  <cp:lastModifiedBy>Stephane Saliou</cp:lastModifiedBy>
  <cp:lastPrinted>2017-01-25T16:43:35Z</cp:lastPrinted>
  <dcterms:created xsi:type="dcterms:W3CDTF">2015-10-03T14:53:17Z</dcterms:created>
  <dcterms:modified xsi:type="dcterms:W3CDTF">2017-11-27T09:47:22Z</dcterms:modified>
</cp:coreProperties>
</file>