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5930" windowHeight="6060"/>
  </bookViews>
  <sheets>
    <sheet name="Données directindirect" sheetId="2" r:id="rId1"/>
    <sheet name="Données prix et lead time" sheetId="1" r:id="rId2"/>
    <sheet name="KOCT" sheetId="7" r:id="rId3"/>
    <sheet name="POCT" sheetId="9" r:id="rId4"/>
    <sheet name="Comparateur" sheetId="3" r:id="rId5"/>
  </sheets>
  <definedNames>
    <definedName name="_xlnm._FilterDatabase" localSheetId="2" hidden="1">KOCT!$A$5:$S$67</definedName>
    <definedName name="_xlnm._FilterDatabase" localSheetId="3" hidden="1">POCT!$A$6:$Q$47</definedName>
    <definedName name="All_Trajet">'Données directindirect'!$F$6:$F$59</definedName>
    <definedName name="Trajet">'Données directindirect'!$D$6:$D$43</definedName>
    <definedName name="Trajet_D">'Données directindirect'!$C$6:$C$32</definedName>
    <definedName name="Transport">'Données directindirect'!$H$3:$I$3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7" l="1"/>
  <c r="J6" i="7" s="1"/>
  <c r="I6" i="7"/>
  <c r="K6" i="7" s="1"/>
  <c r="L6" i="7"/>
  <c r="M6" i="7"/>
  <c r="N6" i="7"/>
  <c r="O6" i="7"/>
  <c r="H7" i="7"/>
  <c r="J7" i="7" s="1"/>
  <c r="I7" i="7"/>
  <c r="K7" i="7" s="1"/>
  <c r="L7" i="7"/>
  <c r="M7" i="7"/>
  <c r="N7" i="7"/>
  <c r="O7" i="7"/>
  <c r="H8" i="7"/>
  <c r="J8" i="7" s="1"/>
  <c r="I8" i="7"/>
  <c r="K8" i="7" s="1"/>
  <c r="L8" i="7"/>
  <c r="M8" i="7"/>
  <c r="N8" i="7"/>
  <c r="O8" i="7"/>
  <c r="H9" i="7"/>
  <c r="J9" i="7" s="1"/>
  <c r="I9" i="7"/>
  <c r="K9" i="7" s="1"/>
  <c r="L9" i="7"/>
  <c r="M9" i="7"/>
  <c r="N9" i="7"/>
  <c r="O9" i="7"/>
  <c r="H10" i="7"/>
  <c r="J10" i="7" s="1"/>
  <c r="I10" i="7"/>
  <c r="K10" i="7" s="1"/>
  <c r="L10" i="7"/>
  <c r="M10" i="7"/>
  <c r="N10" i="7"/>
  <c r="O10" i="7"/>
  <c r="H11" i="7"/>
  <c r="J11" i="7" s="1"/>
  <c r="I11" i="7"/>
  <c r="K11" i="7" s="1"/>
  <c r="L11" i="7"/>
  <c r="M11" i="7"/>
  <c r="N11" i="7"/>
  <c r="O11" i="7"/>
  <c r="H12" i="7"/>
  <c r="J12" i="7" s="1"/>
  <c r="I12" i="7"/>
  <c r="K12" i="7" s="1"/>
  <c r="L12" i="7"/>
  <c r="M12" i="7"/>
  <c r="N12" i="7"/>
  <c r="O12" i="7"/>
  <c r="H13" i="7"/>
  <c r="J13" i="7" s="1"/>
  <c r="I13" i="7"/>
  <c r="K13" i="7" s="1"/>
  <c r="L13" i="7"/>
  <c r="M13" i="7"/>
  <c r="N13" i="7"/>
  <c r="O13" i="7"/>
  <c r="H14" i="7"/>
  <c r="J14" i="7" s="1"/>
  <c r="I14" i="7"/>
  <c r="K14" i="7" s="1"/>
  <c r="L14" i="7"/>
  <c r="M14" i="7"/>
  <c r="N14" i="7"/>
  <c r="O14" i="7"/>
  <c r="H15" i="7"/>
  <c r="J15" i="7" s="1"/>
  <c r="I15" i="7"/>
  <c r="K15" i="7" s="1"/>
  <c r="L15" i="7"/>
  <c r="M15" i="7"/>
  <c r="N15" i="7"/>
  <c r="O15" i="7"/>
  <c r="H16" i="7"/>
  <c r="J16" i="7" s="1"/>
  <c r="I16" i="7"/>
  <c r="K16" i="7" s="1"/>
  <c r="L16" i="7"/>
  <c r="M16" i="7"/>
  <c r="N16" i="7"/>
  <c r="O16" i="7"/>
  <c r="H17" i="7"/>
  <c r="J17" i="7" s="1"/>
  <c r="I17" i="7"/>
  <c r="K17" i="7" s="1"/>
  <c r="L17" i="7"/>
  <c r="M17" i="7"/>
  <c r="N17" i="7"/>
  <c r="O17" i="7"/>
  <c r="H18" i="7"/>
  <c r="J18" i="7" s="1"/>
  <c r="I18" i="7"/>
  <c r="K18" i="7" s="1"/>
  <c r="L18" i="7"/>
  <c r="M18" i="7"/>
  <c r="N18" i="7"/>
  <c r="O18" i="7"/>
  <c r="H19" i="7"/>
  <c r="J19" i="7" s="1"/>
  <c r="I19" i="7"/>
  <c r="K19" i="7" s="1"/>
  <c r="L19" i="7"/>
  <c r="M19" i="7"/>
  <c r="N19" i="7"/>
  <c r="O19" i="7"/>
  <c r="H20" i="7"/>
  <c r="J20" i="7" s="1"/>
  <c r="I20" i="7"/>
  <c r="K20" i="7" s="1"/>
  <c r="L20" i="7"/>
  <c r="M20" i="7"/>
  <c r="N20" i="7"/>
  <c r="O20" i="7"/>
  <c r="H21" i="7"/>
  <c r="J21" i="7" s="1"/>
  <c r="I21" i="7"/>
  <c r="K21" i="7" s="1"/>
  <c r="L21" i="7"/>
  <c r="M21" i="7"/>
  <c r="N21" i="7"/>
  <c r="O21" i="7"/>
  <c r="H22" i="7"/>
  <c r="J22" i="7" s="1"/>
  <c r="I22" i="7"/>
  <c r="K22" i="7" s="1"/>
  <c r="L22" i="7"/>
  <c r="M22" i="7"/>
  <c r="N22" i="7"/>
  <c r="O22" i="7"/>
  <c r="H23" i="7"/>
  <c r="J23" i="7" s="1"/>
  <c r="I23" i="7"/>
  <c r="K23" i="7" s="1"/>
  <c r="L23" i="7"/>
  <c r="M23" i="7"/>
  <c r="N23" i="7"/>
  <c r="O23" i="7"/>
  <c r="H24" i="7"/>
  <c r="J24" i="7" s="1"/>
  <c r="I24" i="7"/>
  <c r="K24" i="7" s="1"/>
  <c r="L24" i="7"/>
  <c r="M24" i="7"/>
  <c r="N24" i="7"/>
  <c r="O24" i="7"/>
  <c r="H25" i="7"/>
  <c r="J25" i="7" s="1"/>
  <c r="I25" i="7"/>
  <c r="K25" i="7" s="1"/>
  <c r="L25" i="7"/>
  <c r="M25" i="7"/>
  <c r="N25" i="7"/>
  <c r="O25" i="7"/>
  <c r="H26" i="7"/>
  <c r="J26" i="7" s="1"/>
  <c r="I26" i="7"/>
  <c r="K26" i="7" s="1"/>
  <c r="L26" i="7"/>
  <c r="M26" i="7"/>
  <c r="N26" i="7"/>
  <c r="O26" i="7"/>
  <c r="H27" i="7"/>
  <c r="J27" i="7" s="1"/>
  <c r="I27" i="7"/>
  <c r="K27" i="7" s="1"/>
  <c r="L27" i="7"/>
  <c r="M27" i="7"/>
  <c r="N27" i="7"/>
  <c r="O27" i="7"/>
  <c r="H28" i="7"/>
  <c r="J28" i="7" s="1"/>
  <c r="I28" i="7"/>
  <c r="K28" i="7" s="1"/>
  <c r="L28" i="7"/>
  <c r="M28" i="7"/>
  <c r="N28" i="7"/>
  <c r="O28" i="7"/>
  <c r="H29" i="7"/>
  <c r="J29" i="7" s="1"/>
  <c r="I29" i="7"/>
  <c r="K29" i="7" s="1"/>
  <c r="L29" i="7"/>
  <c r="M29" i="7"/>
  <c r="N29" i="7"/>
  <c r="O29" i="7"/>
  <c r="H30" i="7"/>
  <c r="J30" i="7" s="1"/>
  <c r="I30" i="7"/>
  <c r="K30" i="7" s="1"/>
  <c r="L30" i="7"/>
  <c r="M30" i="7"/>
  <c r="N30" i="7"/>
  <c r="O30" i="7"/>
  <c r="H31" i="7"/>
  <c r="J31" i="7" s="1"/>
  <c r="I31" i="7"/>
  <c r="K31" i="7" s="1"/>
  <c r="L31" i="7"/>
  <c r="M31" i="7"/>
  <c r="N31" i="7"/>
  <c r="O31" i="7"/>
  <c r="H32" i="7"/>
  <c r="J32" i="7" s="1"/>
  <c r="I32" i="7"/>
  <c r="K32" i="7" s="1"/>
  <c r="L32" i="7"/>
  <c r="M32" i="7"/>
  <c r="N32" i="7"/>
  <c r="O32" i="7"/>
  <c r="H33" i="7"/>
  <c r="J33" i="7" s="1"/>
  <c r="I33" i="7"/>
  <c r="K33" i="7" s="1"/>
  <c r="L33" i="7"/>
  <c r="M33" i="7"/>
  <c r="N33" i="7"/>
  <c r="O33" i="7"/>
  <c r="H34" i="7"/>
  <c r="J34" i="7" s="1"/>
  <c r="I34" i="7"/>
  <c r="K34" i="7" s="1"/>
  <c r="L34" i="7"/>
  <c r="M34" i="7"/>
  <c r="N34" i="7"/>
  <c r="O34" i="7"/>
  <c r="H36" i="7"/>
  <c r="J36" i="7" s="1"/>
  <c r="I36" i="7"/>
  <c r="K36" i="7" s="1"/>
  <c r="L36" i="7"/>
  <c r="M36" i="7"/>
  <c r="N36" i="7"/>
  <c r="O36" i="7"/>
  <c r="H37" i="7"/>
  <c r="J37" i="7" s="1"/>
  <c r="I37" i="7"/>
  <c r="K37" i="7" s="1"/>
  <c r="L37" i="7"/>
  <c r="M37" i="7"/>
  <c r="N37" i="7"/>
  <c r="O37" i="7"/>
  <c r="H38" i="7"/>
  <c r="J38" i="7" s="1"/>
  <c r="I38" i="7"/>
  <c r="K38" i="7" s="1"/>
  <c r="L38" i="7"/>
  <c r="M38" i="7"/>
  <c r="N38" i="7"/>
  <c r="O38" i="7"/>
  <c r="H39" i="7"/>
  <c r="J39" i="7" s="1"/>
  <c r="I39" i="7"/>
  <c r="K39" i="7" s="1"/>
  <c r="L39" i="7"/>
  <c r="M39" i="7"/>
  <c r="N39" i="7"/>
  <c r="O39" i="7"/>
  <c r="H40" i="7"/>
  <c r="J40" i="7" s="1"/>
  <c r="I40" i="7"/>
  <c r="K40" i="7" s="1"/>
  <c r="L40" i="7"/>
  <c r="M40" i="7"/>
  <c r="N40" i="7"/>
  <c r="O40" i="7"/>
  <c r="H41" i="7"/>
  <c r="J41" i="7" s="1"/>
  <c r="I41" i="7"/>
  <c r="K41" i="7" s="1"/>
  <c r="L41" i="7"/>
  <c r="M41" i="7"/>
  <c r="N41" i="7"/>
  <c r="O41" i="7"/>
  <c r="H42" i="7"/>
  <c r="J42" i="7" s="1"/>
  <c r="I42" i="7"/>
  <c r="K42" i="7" s="1"/>
  <c r="L42" i="7"/>
  <c r="M42" i="7"/>
  <c r="N42" i="7"/>
  <c r="O42" i="7"/>
  <c r="H43" i="7"/>
  <c r="J43" i="7" s="1"/>
  <c r="I43" i="7"/>
  <c r="K43" i="7" s="1"/>
  <c r="L43" i="7"/>
  <c r="M43" i="7"/>
  <c r="N43" i="7"/>
  <c r="O43" i="7"/>
  <c r="H44" i="7"/>
  <c r="J44" i="7" s="1"/>
  <c r="I44" i="7"/>
  <c r="K44" i="7" s="1"/>
  <c r="L44" i="7"/>
  <c r="M44" i="7"/>
  <c r="N44" i="7"/>
  <c r="O44" i="7"/>
  <c r="H45" i="7"/>
  <c r="J45" i="7" s="1"/>
  <c r="I45" i="7"/>
  <c r="K45" i="7" s="1"/>
  <c r="L45" i="7"/>
  <c r="M45" i="7"/>
  <c r="N45" i="7"/>
  <c r="O45" i="7"/>
  <c r="H46" i="7"/>
  <c r="J46" i="7" s="1"/>
  <c r="I46" i="7"/>
  <c r="K46" i="7" s="1"/>
  <c r="L46" i="7"/>
  <c r="M46" i="7"/>
  <c r="N46" i="7"/>
  <c r="O46" i="7"/>
  <c r="H47" i="7"/>
  <c r="J47" i="7" s="1"/>
  <c r="I47" i="7"/>
  <c r="K47" i="7" s="1"/>
  <c r="L47" i="7"/>
  <c r="M47" i="7"/>
  <c r="N47" i="7"/>
  <c r="O47" i="7"/>
  <c r="H48" i="7"/>
  <c r="J48" i="7" s="1"/>
  <c r="I48" i="7"/>
  <c r="K48" i="7" s="1"/>
  <c r="L48" i="7"/>
  <c r="M48" i="7"/>
  <c r="N48" i="7"/>
  <c r="O48" i="7"/>
  <c r="H49" i="7"/>
  <c r="J49" i="7" s="1"/>
  <c r="I49" i="7"/>
  <c r="K49" i="7" s="1"/>
  <c r="L49" i="7"/>
  <c r="M49" i="7"/>
  <c r="N49" i="7"/>
  <c r="O49" i="7"/>
  <c r="H50" i="7"/>
  <c r="J50" i="7" s="1"/>
  <c r="I50" i="7"/>
  <c r="K50" i="7" s="1"/>
  <c r="L50" i="7"/>
  <c r="M50" i="7"/>
  <c r="N50" i="7"/>
  <c r="O50" i="7"/>
  <c r="H51" i="7"/>
  <c r="J51" i="7" s="1"/>
  <c r="I51" i="7"/>
  <c r="K51" i="7" s="1"/>
  <c r="L51" i="7"/>
  <c r="M51" i="7"/>
  <c r="N51" i="7"/>
  <c r="O51" i="7"/>
  <c r="H52" i="7"/>
  <c r="J52" i="7" s="1"/>
  <c r="I52" i="7"/>
  <c r="K52" i="7" s="1"/>
  <c r="L52" i="7"/>
  <c r="M52" i="7"/>
  <c r="N52" i="7"/>
  <c r="O52" i="7"/>
  <c r="H53" i="7"/>
  <c r="J53" i="7" s="1"/>
  <c r="I53" i="7"/>
  <c r="K53" i="7" s="1"/>
  <c r="L53" i="7"/>
  <c r="M53" i="7"/>
  <c r="N53" i="7"/>
  <c r="O53" i="7"/>
  <c r="H54" i="7"/>
  <c r="J54" i="7" s="1"/>
  <c r="I54" i="7"/>
  <c r="K54" i="7" s="1"/>
  <c r="L54" i="7"/>
  <c r="M54" i="7"/>
  <c r="N54" i="7"/>
  <c r="O54" i="7"/>
  <c r="H55" i="7"/>
  <c r="J55" i="7" s="1"/>
  <c r="I55" i="7"/>
  <c r="K55" i="7" s="1"/>
  <c r="L55" i="7"/>
  <c r="M55" i="7"/>
  <c r="N55" i="7"/>
  <c r="O55" i="7"/>
  <c r="H56" i="7"/>
  <c r="J56" i="7" s="1"/>
  <c r="I56" i="7"/>
  <c r="K56" i="7" s="1"/>
  <c r="L56" i="7"/>
  <c r="M56" i="7"/>
  <c r="N56" i="7"/>
  <c r="O56" i="7"/>
  <c r="H57" i="7"/>
  <c r="J57" i="7" s="1"/>
  <c r="I57" i="7"/>
  <c r="K57" i="7" s="1"/>
  <c r="L57" i="7"/>
  <c r="M57" i="7"/>
  <c r="N57" i="7"/>
  <c r="O57" i="7"/>
  <c r="H58" i="7"/>
  <c r="J58" i="7" s="1"/>
  <c r="I58" i="7"/>
  <c r="K58" i="7" s="1"/>
  <c r="L58" i="7"/>
  <c r="M58" i="7"/>
  <c r="N58" i="7"/>
  <c r="O58" i="7"/>
  <c r="H59" i="7"/>
  <c r="J59" i="7" s="1"/>
  <c r="I59" i="7"/>
  <c r="K59" i="7" s="1"/>
  <c r="L59" i="7"/>
  <c r="M59" i="7"/>
  <c r="N59" i="7"/>
  <c r="O59" i="7"/>
  <c r="H60" i="7"/>
  <c r="J60" i="7" s="1"/>
  <c r="I60" i="7"/>
  <c r="K60" i="7" s="1"/>
  <c r="L60" i="7"/>
  <c r="M60" i="7"/>
  <c r="N60" i="7"/>
  <c r="O60" i="7"/>
  <c r="H61" i="7"/>
  <c r="J61" i="7" s="1"/>
  <c r="I61" i="7"/>
  <c r="K61" i="7" s="1"/>
  <c r="L61" i="7"/>
  <c r="M61" i="7"/>
  <c r="N61" i="7"/>
  <c r="O61" i="7"/>
  <c r="H62" i="7"/>
  <c r="J62" i="7" s="1"/>
  <c r="I62" i="7"/>
  <c r="K62" i="7" s="1"/>
  <c r="L62" i="7"/>
  <c r="M62" i="7"/>
  <c r="N62" i="7"/>
  <c r="O62" i="7"/>
  <c r="H63" i="7"/>
  <c r="J63" i="7" s="1"/>
  <c r="I63" i="7"/>
  <c r="K63" i="7" s="1"/>
  <c r="L63" i="7"/>
  <c r="M63" i="7"/>
  <c r="N63" i="7"/>
  <c r="O63" i="7"/>
  <c r="H64" i="7"/>
  <c r="J64" i="7" s="1"/>
  <c r="I64" i="7"/>
  <c r="K64" i="7" s="1"/>
  <c r="L64" i="7"/>
  <c r="M64" i="7"/>
  <c r="N64" i="7"/>
  <c r="O64" i="7"/>
  <c r="H65" i="7"/>
  <c r="J65" i="7" s="1"/>
  <c r="I65" i="7"/>
  <c r="K65" i="7" s="1"/>
  <c r="L65" i="7"/>
  <c r="M65" i="7"/>
  <c r="N65" i="7"/>
  <c r="O65" i="7"/>
  <c r="I66" i="7"/>
  <c r="K66" i="7" s="1"/>
  <c r="M66" i="7"/>
  <c r="O66" i="7"/>
  <c r="I67" i="7"/>
  <c r="K67" i="7"/>
  <c r="M67" i="7"/>
  <c r="O67" i="7"/>
  <c r="L2" i="3" l="1"/>
  <c r="I9" i="3" l="1"/>
  <c r="L4" i="3" l="1"/>
  <c r="L3" i="3"/>
  <c r="L8" i="3" s="1"/>
  <c r="J7" i="3" l="1"/>
  <c r="J9" i="3"/>
  <c r="J8" i="3"/>
  <c r="L9" i="3"/>
  <c r="G8" i="3"/>
  <c r="G7" i="3"/>
  <c r="I7" i="3"/>
  <c r="L7" i="3"/>
  <c r="I8" i="3"/>
  <c r="G9" i="3"/>
</calcChain>
</file>

<file path=xl/sharedStrings.xml><?xml version="1.0" encoding="utf-8"?>
<sst xmlns="http://schemas.openxmlformats.org/spreadsheetml/2006/main" count="769" uniqueCount="247">
  <si>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</si>
  <si>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</si>
  <si>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</si>
  <si>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</si>
  <si>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</si>
  <si>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</si>
  <si>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</si>
  <si>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</si>
  <si>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</si>
  <si>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</si>
  <si>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</si>
  <si>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</si>
  <si>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</si>
  <si>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</si>
  <si>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</si>
  <si>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</si>
  <si>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</si>
  <si>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</si>
  <si>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</si>
  <si>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</si>
  <si>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</si>
  <si>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</si>
  <si>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</si>
  <si>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</si>
  <si>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</si>
  <si>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</si>
  <si>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Osaka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</si>
  <si>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</si>
  <si>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</si>
  <si>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</si>
  <si>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</si>
  <si>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</si>
  <si>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</si>
  <si>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</si>
  <si>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</si>
  <si>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</si>
  <si>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</si>
  <si>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</si>
  <si>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</si>
  <si>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</si>
  <si>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</si>
  <si>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</si>
  <si>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</si>
  <si>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</si>
  <si>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</si>
  <si>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</si>
  <si>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</si>
  <si>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</si>
  <si>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</si>
  <si>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</si>
  <si>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</si>
  <si>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Tunis MSC</t>
  </si>
  <si>
    <t>Ho Chi Minh</t>
  </si>
  <si>
    <t>Alger</t>
  </si>
  <si>
    <t>: Trajet Direct</t>
  </si>
  <si>
    <t>JAUNE</t>
  </si>
  <si>
    <t>VERT</t>
  </si>
  <si>
    <t>BLEU</t>
  </si>
  <si>
    <t>TRAJET</t>
  </si>
  <si>
    <t>TRANSPORT</t>
  </si>
  <si>
    <t>Alger D</t>
  </si>
  <si>
    <t>Buenos Aires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</si>
  <si>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</si>
  <si>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</si>
  <si>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</si>
  <si>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</si>
  <si>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</si>
  <si>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</si>
  <si>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</si>
  <si>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</si>
  <si>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</si>
  <si>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</si>
  <si>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</si>
  <si>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</si>
  <si>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</si>
  <si>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</si>
  <si>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</si>
  <si>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</si>
  <si>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</si>
  <si>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</si>
  <si>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</si>
  <si>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Jeddah D</t>
  </si>
  <si>
    <t>Singapore D</t>
  </si>
  <si>
    <t>Cape Town D</t>
  </si>
  <si>
    <t>Durban D</t>
  </si>
  <si>
    <t>Kaohsiung D</t>
  </si>
  <si>
    <t>Dubai</t>
  </si>
  <si>
    <t>Doha</t>
  </si>
  <si>
    <t>Direct</t>
  </si>
  <si>
    <t>Indirect</t>
  </si>
  <si>
    <t>Pour le premier tableau</t>
  </si>
  <si>
    <t>Pour le second tableau</t>
  </si>
  <si>
    <t>Adélaide D</t>
  </si>
  <si>
    <t>ROSE</t>
  </si>
  <si>
    <r>
      <t xml:space="preserve">Sedan </t>
    </r>
    <r>
      <rPr>
        <b/>
        <u/>
        <sz val="16"/>
        <rFont val="Arial"/>
        <family val="2"/>
      </rPr>
      <t>20 Ft</t>
    </r>
  </si>
  <si>
    <r>
      <t xml:space="preserve">Sedan </t>
    </r>
    <r>
      <rPr>
        <b/>
        <u/>
        <sz val="16"/>
        <rFont val="Arial"/>
        <family val="2"/>
      </rPr>
      <t>40 F</t>
    </r>
    <r>
      <rPr>
        <b/>
        <sz val="16"/>
        <rFont val="Arial"/>
        <family val="2"/>
      </rPr>
      <t>t</t>
    </r>
  </si>
  <si>
    <t>Lead Time</t>
  </si>
  <si>
    <t>10j</t>
  </si>
  <si>
    <t>28j</t>
  </si>
  <si>
    <t>12j</t>
  </si>
  <si>
    <t>26j</t>
  </si>
  <si>
    <t>14j</t>
  </si>
  <si>
    <t>6j</t>
  </si>
  <si>
    <t>33j (20') et 45j (40')</t>
  </si>
  <si>
    <t>31j</t>
  </si>
  <si>
    <t>15j</t>
  </si>
  <si>
    <t>42j</t>
  </si>
  <si>
    <t>27j</t>
  </si>
  <si>
    <t>42à63j (20') et 45j (40')</t>
  </si>
  <si>
    <t>36j</t>
  </si>
  <si>
    <t>30j</t>
  </si>
  <si>
    <t>16j</t>
  </si>
  <si>
    <t>22j</t>
  </si>
  <si>
    <t>29j</t>
  </si>
  <si>
    <t>45j</t>
  </si>
  <si>
    <t>46j à 60j</t>
  </si>
  <si>
    <t>25j</t>
  </si>
  <si>
    <t>18j</t>
  </si>
  <si>
    <t>23j</t>
  </si>
  <si>
    <t>44j</t>
  </si>
  <si>
    <t>50j</t>
  </si>
  <si>
    <t>40j</t>
  </si>
  <si>
    <t>48j</t>
  </si>
  <si>
    <t>38j</t>
  </si>
  <si>
    <t>51j</t>
  </si>
  <si>
    <t>34j</t>
  </si>
  <si>
    <t>59j</t>
  </si>
  <si>
    <t>33j</t>
  </si>
  <si>
    <t>19j</t>
  </si>
  <si>
    <t>13j</t>
  </si>
  <si>
    <t>35j</t>
  </si>
  <si>
    <t>39j</t>
  </si>
  <si>
    <t>24j</t>
  </si>
  <si>
    <t>21j</t>
  </si>
  <si>
    <t>20j</t>
  </si>
  <si>
    <t>52j</t>
  </si>
  <si>
    <t>55j</t>
  </si>
  <si>
    <t>49j</t>
  </si>
  <si>
    <t>7j</t>
  </si>
  <si>
    <t>41j</t>
  </si>
  <si>
    <t>32j</t>
  </si>
  <si>
    <t>Lead Time Direct</t>
  </si>
  <si>
    <t>Lead Time Indirect</t>
  </si>
  <si>
    <t>28j (20') et 25j (40')</t>
  </si>
  <si>
    <t>16j (20') et 10j (40')</t>
  </si>
  <si>
    <t>42j (20') et 45j (40')</t>
  </si>
  <si>
    <t>28j (20') et 22j (40')</t>
  </si>
  <si>
    <t xml:space="preserve">- Since all rates are in EUR, we will adjust our quotation in case the USD/EUR exchange rate will drastically change </t>
  </si>
  <si>
    <t xml:space="preserve">- 2 hours freetime for loading/unloading, each additional hour 45 EUR </t>
  </si>
  <si>
    <t>- Validity: 01.10.2017- 31.10.2017</t>
  </si>
  <si>
    <t xml:space="preserve">- Exceptional surcharges implemented by the carrier during the validity period, will be forwarded to the customer </t>
  </si>
  <si>
    <t>- Surcharges valid at time of shipment</t>
  </si>
  <si>
    <t>- Shipment with carriers of our choice</t>
  </si>
  <si>
    <t>- Payment: within 30 days as from invoice date</t>
  </si>
  <si>
    <t>- Subject to space &amp; equipment availability</t>
  </si>
  <si>
    <t>n/a</t>
  </si>
  <si>
    <t>-</t>
  </si>
  <si>
    <t xml:space="preserve">23.8 tons </t>
  </si>
  <si>
    <t>Yes</t>
  </si>
  <si>
    <t xml:space="preserve">19.9 tons </t>
  </si>
  <si>
    <t xml:space="preserve">USA </t>
  </si>
  <si>
    <t>No</t>
  </si>
  <si>
    <t>Vietnam</t>
  </si>
  <si>
    <t>Tunis Seago</t>
  </si>
  <si>
    <t>Tunis</t>
  </si>
  <si>
    <t>Taiwan</t>
  </si>
  <si>
    <t>South Africa</t>
  </si>
  <si>
    <t>Saudi Arabia</t>
  </si>
  <si>
    <t xml:space="preserve">Jebel Ali / Dubai </t>
  </si>
  <si>
    <t>UAE</t>
  </si>
  <si>
    <t>Qatar</t>
  </si>
  <si>
    <t>Philippinen</t>
  </si>
  <si>
    <t xml:space="preserve">Peru </t>
  </si>
  <si>
    <t>Paraguay</t>
  </si>
  <si>
    <t xml:space="preserve">No </t>
  </si>
  <si>
    <t>Montevideo</t>
  </si>
  <si>
    <t>Uruguay</t>
  </si>
  <si>
    <t>Oman</t>
  </si>
  <si>
    <t>NO</t>
  </si>
  <si>
    <t>New Zealand</t>
  </si>
  <si>
    <t>Mexico</t>
  </si>
  <si>
    <t>Maroc</t>
  </si>
  <si>
    <t>Malaysia</t>
  </si>
  <si>
    <t>Libanon</t>
  </si>
  <si>
    <t>additional port congestion 150/300 USD</t>
  </si>
  <si>
    <t>Korea</t>
  </si>
  <si>
    <t>Jordan</t>
  </si>
  <si>
    <t>Japan</t>
  </si>
  <si>
    <t>Israel</t>
  </si>
  <si>
    <t xml:space="preserve">on request </t>
  </si>
  <si>
    <t>on request</t>
  </si>
  <si>
    <t>on requst</t>
  </si>
  <si>
    <t>Umm Qasr</t>
  </si>
  <si>
    <t>Iraq</t>
  </si>
  <si>
    <t>Indonesia</t>
  </si>
  <si>
    <t>India</t>
  </si>
  <si>
    <t>Egypt</t>
  </si>
  <si>
    <t>Ecuador</t>
  </si>
  <si>
    <t>Cyprus</t>
  </si>
  <si>
    <t>Columbia</t>
  </si>
  <si>
    <t>China</t>
  </si>
  <si>
    <t>inkl THC dest. , 20 Days free time dest.</t>
  </si>
  <si>
    <t>Chile</t>
  </si>
  <si>
    <t>Brazil</t>
  </si>
  <si>
    <t>n/a no MSC serv</t>
  </si>
  <si>
    <t>Australia</t>
  </si>
  <si>
    <t>YES</t>
  </si>
  <si>
    <t xml:space="preserve">YES </t>
  </si>
  <si>
    <t>Adelaide</t>
  </si>
  <si>
    <t>Argentina</t>
  </si>
  <si>
    <t>6-10</t>
  </si>
  <si>
    <t>Alger CNAN</t>
  </si>
  <si>
    <t>Algeria</t>
  </si>
  <si>
    <t>Alger Neptumar</t>
  </si>
  <si>
    <t xml:space="preserve"> PSS in US$</t>
  </si>
  <si>
    <t>Weigting (Solas) fees</t>
  </si>
  <si>
    <t>01.10.17</t>
  </si>
  <si>
    <t>Dudelange 40 Ft</t>
  </si>
  <si>
    <t>Dudelange 20 Ft</t>
  </si>
  <si>
    <t>Konz + Lenztweiler 40FT</t>
  </si>
  <si>
    <t>Konz + Lenztweiler 20FT</t>
  </si>
  <si>
    <t>Konz 40FT</t>
  </si>
  <si>
    <t xml:space="preserve">Konz 20 FT </t>
  </si>
  <si>
    <t>Lentzweiler 40 Ft</t>
  </si>
  <si>
    <t>Lentzweiler 20 Ft</t>
  </si>
  <si>
    <t xml:space="preserve">Special   or  Rate additional !!  On top
of all in rate </t>
  </si>
  <si>
    <t>lead time (port to port)</t>
  </si>
  <si>
    <t>Direct (Yes/No)</t>
  </si>
  <si>
    <t>Port</t>
  </si>
  <si>
    <t>Country</t>
  </si>
  <si>
    <t>All in prices inclusing Seafreight+THC+trucking+toll (BE)+ISPS+BUC+Tunnel+ all surcharges + 2 hours for loading</t>
  </si>
  <si>
    <t xml:space="preserve">Prices in euros </t>
  </si>
  <si>
    <t>yes</t>
  </si>
  <si>
    <t>Marsaxlokk</t>
  </si>
  <si>
    <t>no</t>
  </si>
  <si>
    <t xml:space="preserve">Sfax </t>
  </si>
  <si>
    <t>Algeciras</t>
  </si>
  <si>
    <t>Salalah</t>
  </si>
  <si>
    <t>Hamad Port</t>
  </si>
  <si>
    <t>Jebel Ali</t>
  </si>
  <si>
    <t xml:space="preserve">no </t>
  </si>
  <si>
    <t>Balboa</t>
  </si>
  <si>
    <t>Weigting (Solas) fees at port</t>
  </si>
  <si>
    <t>Port of transhipment</t>
  </si>
  <si>
    <t>KOCT</t>
  </si>
  <si>
    <t>POCT</t>
  </si>
  <si>
    <t>MOCT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</si>
</sst>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\ [$€-1]"/>
    <numFmt numFmtId="166" formatCode="#,##0\ [$€-1]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9" tint="0.39997558519241921"/>
        <bgColor theme="0"/>
      </patternFill>
    </fill>
    <fill>
      <patternFill patternType="solid">
        <fgColor rgb="FFFC6266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60">
    <xf numFmtId="0" fontId="0" fillId="0" borderId="0" xfId="0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/>
    <xf numFmtId="164" fontId="0" fillId="9" borderId="1" xfId="0" applyNumberFormat="1" applyFill="1" applyBorder="1"/>
    <xf numFmtId="164" fontId="0" fillId="10" borderId="1" xfId="0" applyNumberFormat="1" applyFill="1" applyBorder="1"/>
    <xf numFmtId="164" fontId="0" fillId="3" borderId="1" xfId="0" applyNumberFormat="1" applyFill="1" applyBorder="1"/>
    <xf numFmtId="164" fontId="0" fillId="3" borderId="3" xfId="0" applyNumberFormat="1" applyFill="1" applyBorder="1"/>
    <xf numFmtId="164" fontId="0" fillId="3" borderId="5" xfId="0" applyNumberFormat="1" applyFill="1" applyBorder="1"/>
    <xf numFmtId="164" fontId="0" fillId="8" borderId="9" xfId="0" applyNumberFormat="1" applyFill="1" applyBorder="1"/>
    <xf numFmtId="164" fontId="0" fillId="8" borderId="0" xfId="0" applyNumberFormat="1" applyFill="1" applyBorder="1"/>
    <xf numFmtId="164" fontId="0" fillId="8" borderId="0" xfId="0" applyNumberFormat="1" applyFont="1" applyFill="1" applyBorder="1"/>
    <xf numFmtId="0" fontId="0" fillId="8" borderId="0" xfId="0" applyFill="1" applyBorder="1"/>
    <xf numFmtId="0" fontId="3" fillId="8" borderId="0" xfId="0" applyFont="1" applyFill="1" applyBorder="1"/>
    <xf numFmtId="0" fontId="0" fillId="5" borderId="17" xfId="0" applyFill="1" applyBorder="1"/>
    <xf numFmtId="0" fontId="0" fillId="5" borderId="12" xfId="0" applyFill="1" applyBorder="1"/>
    <xf numFmtId="0" fontId="0" fillId="4" borderId="12" xfId="0" applyFill="1" applyBorder="1"/>
    <xf numFmtId="0" fontId="3" fillId="5" borderId="12" xfId="0" applyFont="1" applyFill="1" applyBorder="1"/>
    <xf numFmtId="0" fontId="0" fillId="8" borderId="12" xfId="0" applyFill="1" applyBorder="1"/>
    <xf numFmtId="0" fontId="3" fillId="8" borderId="12" xfId="0" applyFont="1" applyFill="1" applyBorder="1"/>
    <xf numFmtId="0" fontId="0" fillId="8" borderId="13" xfId="0" applyFill="1" applyBorder="1"/>
    <xf numFmtId="0" fontId="0" fillId="8" borderId="14" xfId="0" applyFill="1" applyBorder="1"/>
    <xf numFmtId="0" fontId="2" fillId="8" borderId="0" xfId="0" applyFont="1" applyFill="1" applyBorder="1" applyAlignment="1">
      <alignment horizontal="center" vertical="justify"/>
    </xf>
    <xf numFmtId="0" fontId="4" fillId="8" borderId="0" xfId="0" applyFont="1" applyFill="1"/>
    <xf numFmtId="0" fontId="0" fillId="7" borderId="0" xfId="0" applyFill="1"/>
    <xf numFmtId="0" fontId="0" fillId="4" borderId="0" xfId="0" applyFill="1"/>
    <xf numFmtId="0" fontId="2" fillId="2" borderId="7" xfId="0" applyFont="1" applyFill="1" applyBorder="1" applyAlignment="1">
      <alignment vertical="justify"/>
    </xf>
    <xf numFmtId="0" fontId="0" fillId="4" borderId="0" xfId="0" applyFill="1" applyAlignment="1">
      <alignment horizontal="left"/>
    </xf>
    <xf numFmtId="0" fontId="0" fillId="0" borderId="0" xfId="0" quotePrefix="1"/>
    <xf numFmtId="0" fontId="3" fillId="4" borderId="13" xfId="0" applyFont="1" applyFill="1" applyBorder="1"/>
    <xf numFmtId="0" fontId="0" fillId="4" borderId="25" xfId="0" applyFill="1" applyBorder="1"/>
    <xf numFmtId="164" fontId="0" fillId="9" borderId="18" xfId="0" applyNumberFormat="1" applyFill="1" applyBorder="1"/>
    <xf numFmtId="164" fontId="0" fillId="8" borderId="27" xfId="0" applyNumberFormat="1" applyFont="1" applyFill="1" applyBorder="1"/>
    <xf numFmtId="164" fontId="0" fillId="8" borderId="19" xfId="0" applyNumberFormat="1" applyFont="1" applyFill="1" applyBorder="1"/>
    <xf numFmtId="164" fontId="0" fillId="6" borderId="28" xfId="0" applyNumberFormat="1" applyFill="1" applyBorder="1"/>
    <xf numFmtId="164" fontId="0" fillId="8" borderId="16" xfId="0" applyNumberFormat="1" applyFill="1" applyBorder="1"/>
    <xf numFmtId="164" fontId="0" fillId="8" borderId="2" xfId="0" applyNumberFormat="1" applyFill="1" applyBorder="1"/>
    <xf numFmtId="164" fontId="0" fillId="12" borderId="2" xfId="0" applyNumberFormat="1" applyFill="1" applyBorder="1"/>
    <xf numFmtId="164" fontId="0" fillId="8" borderId="6" xfId="0" applyNumberFormat="1" applyFill="1" applyBorder="1"/>
    <xf numFmtId="164" fontId="0" fillId="8" borderId="28" xfId="0" applyNumberFormat="1" applyFill="1" applyBorder="1"/>
    <xf numFmtId="164" fontId="0" fillId="12" borderId="4" xfId="0" applyNumberFormat="1" applyFill="1" applyBorder="1"/>
    <xf numFmtId="164" fontId="0" fillId="6" borderId="29" xfId="0" applyNumberFormat="1" applyFill="1" applyBorder="1"/>
    <xf numFmtId="164" fontId="0" fillId="8" borderId="4" xfId="0" applyNumberFormat="1" applyFill="1" applyBorder="1"/>
    <xf numFmtId="164" fontId="0" fillId="8" borderId="29" xfId="0" applyNumberFormat="1" applyFill="1" applyBorder="1"/>
    <xf numFmtId="164" fontId="0" fillId="12" borderId="16" xfId="0" applyNumberFormat="1" applyFill="1" applyBorder="1"/>
    <xf numFmtId="164" fontId="0" fillId="12" borderId="9" xfId="0" applyNumberFormat="1" applyFill="1" applyBorder="1"/>
    <xf numFmtId="164" fontId="0" fillId="8" borderId="30" xfId="0" applyNumberFormat="1" applyFill="1" applyBorder="1"/>
    <xf numFmtId="164" fontId="0" fillId="8" borderId="31" xfId="0" applyNumberFormat="1" applyFill="1" applyBorder="1"/>
    <xf numFmtId="164" fontId="0" fillId="6" borderId="30" xfId="0" applyNumberFormat="1" applyFill="1" applyBorder="1"/>
    <xf numFmtId="164" fontId="0" fillId="6" borderId="31" xfId="0" applyNumberFormat="1" applyFill="1" applyBorder="1"/>
    <xf numFmtId="164" fontId="0" fillId="3" borderId="32" xfId="0" applyNumberFormat="1" applyFill="1" applyBorder="1"/>
    <xf numFmtId="164" fontId="0" fillId="8" borderId="33" xfId="0" applyNumberFormat="1" applyFill="1" applyBorder="1"/>
    <xf numFmtId="0" fontId="0" fillId="0" borderId="10" xfId="0" applyBorder="1"/>
    <xf numFmtId="0" fontId="0" fillId="0" borderId="34" xfId="0" applyBorder="1"/>
    <xf numFmtId="0" fontId="0" fillId="0" borderId="0" xfId="0" applyBorder="1" applyAlignment="1">
      <alignment horizontal="center"/>
    </xf>
    <xf numFmtId="164" fontId="0" fillId="8" borderId="38" xfId="0" applyNumberFormat="1" applyFont="1" applyFill="1" applyBorder="1"/>
    <xf numFmtId="164" fontId="0" fillId="6" borderId="40" xfId="0" applyNumberFormat="1" applyFill="1" applyBorder="1"/>
    <xf numFmtId="164" fontId="0" fillId="12" borderId="41" xfId="0" applyNumberFormat="1" applyFill="1" applyBorder="1"/>
    <xf numFmtId="164" fontId="0" fillId="8" borderId="41" xfId="0" applyNumberFormat="1" applyFill="1" applyBorder="1"/>
    <xf numFmtId="164" fontId="0" fillId="8" borderId="40" xfId="0" applyNumberFormat="1" applyFill="1" applyBorder="1"/>
    <xf numFmtId="164" fontId="0" fillId="12" borderId="42" xfId="0" applyNumberFormat="1" applyFill="1" applyBorder="1"/>
    <xf numFmtId="164" fontId="0" fillId="13" borderId="40" xfId="0" applyNumberFormat="1" applyFill="1" applyBorder="1"/>
    <xf numFmtId="164" fontId="0" fillId="14" borderId="9" xfId="0" applyNumberFormat="1" applyFill="1" applyBorder="1"/>
    <xf numFmtId="164" fontId="0" fillId="12" borderId="43" xfId="0" applyNumberFormat="1" applyFill="1" applyBorder="1"/>
    <xf numFmtId="164" fontId="0" fillId="6" borderId="33" xfId="0" applyNumberFormat="1" applyFill="1" applyBorder="1"/>
    <xf numFmtId="0" fontId="0" fillId="0" borderId="22" xfId="0" applyFill="1" applyBorder="1"/>
    <xf numFmtId="164" fontId="0" fillId="8" borderId="44" xfId="0" applyNumberFormat="1" applyFill="1" applyBorder="1"/>
    <xf numFmtId="0" fontId="0" fillId="4" borderId="0" xfId="0" applyFill="1"/>
    <xf numFmtId="164" fontId="0" fillId="12" borderId="23" xfId="1" applyNumberFormat="1" applyFont="1" applyFill="1" applyBorder="1"/>
    <xf numFmtId="164" fontId="0" fillId="12" borderId="6" xfId="1" applyNumberFormat="1" applyFont="1" applyFill="1" applyBorder="1"/>
    <xf numFmtId="164" fontId="0" fillId="3" borderId="3" xfId="1" applyNumberFormat="1" applyFont="1" applyFill="1" applyBorder="1"/>
    <xf numFmtId="0" fontId="0" fillId="12" borderId="0" xfId="0" applyFill="1"/>
    <xf numFmtId="164" fontId="0" fillId="12" borderId="6" xfId="0" applyNumberFormat="1" applyFill="1" applyBorder="1"/>
    <xf numFmtId="164" fontId="0" fillId="3" borderId="1" xfId="1" applyNumberFormat="1" applyFont="1" applyFill="1" applyBorder="1"/>
    <xf numFmtId="0" fontId="0" fillId="3" borderId="1" xfId="0" applyFill="1" applyBorder="1"/>
    <xf numFmtId="0" fontId="0" fillId="6" borderId="28" xfId="0" applyFill="1" applyBorder="1"/>
    <xf numFmtId="164" fontId="0" fillId="12" borderId="39" xfId="0" applyNumberFormat="1" applyFont="1" applyFill="1" applyBorder="1"/>
    <xf numFmtId="0" fontId="0" fillId="12" borderId="2" xfId="0" applyFill="1" applyBorder="1" applyAlignment="1">
      <alignment horizontal="center"/>
    </xf>
    <xf numFmtId="0" fontId="0" fillId="12" borderId="4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4" xfId="0" applyFill="1" applyBorder="1"/>
    <xf numFmtId="0" fontId="0" fillId="8" borderId="28" xfId="0" applyFill="1" applyBorder="1"/>
    <xf numFmtId="0" fontId="0" fillId="8" borderId="1" xfId="0" applyFill="1" applyBorder="1"/>
    <xf numFmtId="0" fontId="0" fillId="8" borderId="10" xfId="0" applyFill="1" applyBorder="1"/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Fill="1" applyBorder="1" applyAlignment="1"/>
    <xf numFmtId="0" fontId="0" fillId="0" borderId="46" xfId="0" applyFill="1" applyBorder="1" applyAlignment="1">
      <alignment horizontal="center"/>
    </xf>
    <xf numFmtId="0" fontId="0" fillId="11" borderId="17" xfId="1" applyNumberFormat="1" applyFont="1" applyFill="1" applyBorder="1" applyAlignment="1">
      <alignment horizontal="center"/>
    </xf>
    <xf numFmtId="0" fontId="0" fillId="6" borderId="12" xfId="1" applyNumberFormat="1" applyFont="1" applyFill="1" applyBorder="1" applyAlignment="1">
      <alignment horizontal="center"/>
    </xf>
    <xf numFmtId="0" fontId="0" fillId="12" borderId="47" xfId="1" applyNumberFormat="1" applyFont="1" applyFill="1" applyBorder="1" applyAlignment="1">
      <alignment horizontal="center"/>
    </xf>
    <xf numFmtId="0" fontId="10" fillId="0" borderId="0" xfId="0" quotePrefix="1" applyFont="1" applyFill="1"/>
    <xf numFmtId="0" fontId="10" fillId="0" borderId="0" xfId="0" applyFont="1" applyFill="1"/>
    <xf numFmtId="164" fontId="0" fillId="8" borderId="1" xfId="0" applyNumberFormat="1" applyFill="1" applyBorder="1"/>
    <xf numFmtId="0" fontId="0" fillId="4" borderId="0" xfId="0" applyFill="1" applyAlignment="1">
      <alignment textRotation="45"/>
    </xf>
    <xf numFmtId="0" fontId="3" fillId="0" borderId="0" xfId="2"/>
    <xf numFmtId="0" fontId="3" fillId="0" borderId="0" xfId="2" applyFill="1"/>
    <xf numFmtId="0" fontId="11" fillId="0" borderId="0" xfId="2" quotePrefix="1" applyFont="1" applyFill="1"/>
    <xf numFmtId="0" fontId="2" fillId="0" borderId="0" xfId="2" applyFont="1" applyFill="1"/>
    <xf numFmtId="0" fontId="3" fillId="0" borderId="0" xfId="2" applyBorder="1"/>
    <xf numFmtId="165" fontId="3" fillId="0" borderId="0" xfId="2" applyNumberFormat="1" applyBorder="1"/>
    <xf numFmtId="0" fontId="3" fillId="0" borderId="0" xfId="2" applyFont="1" applyFill="1" applyBorder="1"/>
    <xf numFmtId="0" fontId="3" fillId="0" borderId="0" xfId="2" applyFont="1" applyBorder="1"/>
    <xf numFmtId="165" fontId="3" fillId="0" borderId="0" xfId="2" applyNumberFormat="1" applyFill="1" applyBorder="1"/>
    <xf numFmtId="165" fontId="3" fillId="0" borderId="0" xfId="2" applyNumberFormat="1" applyFont="1" applyFill="1" applyBorder="1"/>
    <xf numFmtId="0" fontId="3" fillId="0" borderId="0" xfId="2" applyBorder="1" applyAlignment="1">
      <alignment horizontal="center"/>
    </xf>
    <xf numFmtId="0" fontId="12" fillId="0" borderId="0" xfId="2" applyFont="1" applyBorder="1"/>
    <xf numFmtId="0" fontId="3" fillId="0" borderId="45" xfId="2" applyBorder="1"/>
    <xf numFmtId="165" fontId="3" fillId="0" borderId="40" xfId="2" applyNumberFormat="1" applyBorder="1"/>
    <xf numFmtId="0" fontId="3" fillId="0" borderId="45" xfId="2" applyFont="1" applyFill="1" applyBorder="1"/>
    <xf numFmtId="165" fontId="3" fillId="0" borderId="29" xfId="2" applyNumberFormat="1" applyBorder="1"/>
    <xf numFmtId="0" fontId="3" fillId="0" borderId="36" xfId="2" applyFont="1" applyBorder="1"/>
    <xf numFmtId="165" fontId="3" fillId="0" borderId="2" xfId="2" applyNumberFormat="1" applyBorder="1"/>
    <xf numFmtId="0" fontId="3" fillId="0" borderId="10" xfId="2" applyFont="1" applyBorder="1"/>
    <xf numFmtId="165" fontId="3" fillId="0" borderId="2" xfId="2" applyNumberFormat="1" applyFill="1" applyBorder="1"/>
    <xf numFmtId="165" fontId="3" fillId="0" borderId="1" xfId="2" applyNumberFormat="1" applyFont="1" applyFill="1" applyBorder="1"/>
    <xf numFmtId="0" fontId="3" fillId="0" borderId="45" xfId="2" applyFont="1" applyBorder="1"/>
    <xf numFmtId="0" fontId="3" fillId="0" borderId="34" xfId="2" applyBorder="1" applyAlignment="1">
      <alignment horizontal="center"/>
    </xf>
    <xf numFmtId="0" fontId="3" fillId="0" borderId="1" xfId="2" applyBorder="1" applyAlignment="1">
      <alignment horizontal="center"/>
    </xf>
    <xf numFmtId="0" fontId="12" fillId="0" borderId="45" xfId="2" applyFont="1" applyBorder="1"/>
    <xf numFmtId="0" fontId="3" fillId="0" borderId="34" xfId="2" applyFont="1" applyBorder="1"/>
    <xf numFmtId="0" fontId="3" fillId="0" borderId="2" xfId="2" applyBorder="1"/>
    <xf numFmtId="165" fontId="3" fillId="16" borderId="2" xfId="2" applyNumberFormat="1" applyFill="1" applyBorder="1"/>
    <xf numFmtId="165" fontId="3" fillId="0" borderId="1" xfId="2" applyNumberFormat="1" applyBorder="1"/>
    <xf numFmtId="165" fontId="3" fillId="16" borderId="1" xfId="2" applyNumberFormat="1" applyFill="1" applyBorder="1"/>
    <xf numFmtId="0" fontId="3" fillId="0" borderId="2" xfId="2" applyFill="1" applyBorder="1"/>
    <xf numFmtId="0" fontId="3" fillId="0" borderId="28" xfId="2" applyBorder="1" applyAlignment="1">
      <alignment horizontal="center"/>
    </xf>
    <xf numFmtId="0" fontId="3" fillId="0" borderId="28" xfId="2" applyFont="1" applyFill="1" applyBorder="1"/>
    <xf numFmtId="165" fontId="3" fillId="0" borderId="1" xfId="2" applyNumberFormat="1" applyFill="1" applyBorder="1"/>
    <xf numFmtId="0" fontId="13" fillId="0" borderId="2" xfId="2" applyFont="1" applyFill="1" applyBorder="1"/>
    <xf numFmtId="0" fontId="2" fillId="0" borderId="28" xfId="2" applyFont="1" applyFill="1" applyBorder="1"/>
    <xf numFmtId="0" fontId="3" fillId="0" borderId="28" xfId="2" applyFill="1" applyBorder="1"/>
    <xf numFmtId="0" fontId="3" fillId="0" borderId="28" xfId="2" applyFill="1" applyBorder="1" applyAlignment="1">
      <alignment horizontal="center"/>
    </xf>
    <xf numFmtId="0" fontId="3" fillId="0" borderId="1" xfId="2" applyFill="1" applyBorder="1" applyAlignment="1">
      <alignment horizontal="center"/>
    </xf>
    <xf numFmtId="165" fontId="3" fillId="0" borderId="40" xfId="2" applyNumberFormat="1" applyFill="1" applyBorder="1"/>
    <xf numFmtId="165" fontId="2" fillId="16" borderId="1" xfId="2" applyNumberFormat="1" applyFont="1" applyFill="1" applyBorder="1"/>
    <xf numFmtId="0" fontId="12" fillId="0" borderId="2" xfId="2" applyFont="1" applyFill="1" applyBorder="1"/>
    <xf numFmtId="0" fontId="14" fillId="0" borderId="2" xfId="2" applyFont="1" applyFill="1" applyBorder="1"/>
    <xf numFmtId="165" fontId="3" fillId="0" borderId="2" xfId="2" applyNumberFormat="1" applyFont="1" applyFill="1" applyBorder="1"/>
    <xf numFmtId="0" fontId="3" fillId="0" borderId="6" xfId="2" applyBorder="1"/>
    <xf numFmtId="165" fontId="3" fillId="0" borderId="48" xfId="2" applyNumberFormat="1" applyFill="1" applyBorder="1"/>
    <xf numFmtId="165" fontId="3" fillId="0" borderId="37" xfId="2" applyNumberFormat="1" applyBorder="1"/>
    <xf numFmtId="165" fontId="3" fillId="0" borderId="6" xfId="2" applyNumberFormat="1" applyFill="1" applyBorder="1"/>
    <xf numFmtId="165" fontId="3" fillId="0" borderId="5" xfId="2" applyNumberFormat="1" applyFill="1" applyBorder="1"/>
    <xf numFmtId="165" fontId="3" fillId="16" borderId="6" xfId="2" applyNumberFormat="1" applyFill="1" applyBorder="1"/>
    <xf numFmtId="165" fontId="3" fillId="16" borderId="5" xfId="2" applyNumberFormat="1" applyFill="1" applyBorder="1"/>
    <xf numFmtId="0" fontId="3" fillId="0" borderId="30" xfId="2" applyFill="1" applyBorder="1" applyAlignment="1">
      <alignment horizontal="center"/>
    </xf>
    <xf numFmtId="0" fontId="3" fillId="0" borderId="5" xfId="2" applyFill="1" applyBorder="1" applyAlignment="1">
      <alignment horizontal="center"/>
    </xf>
    <xf numFmtId="0" fontId="3" fillId="0" borderId="30" xfId="2" applyFill="1" applyBorder="1"/>
    <xf numFmtId="0" fontId="3" fillId="0" borderId="29" xfId="2" applyBorder="1"/>
    <xf numFmtId="165" fontId="3" fillId="0" borderId="29" xfId="2" applyNumberFormat="1" applyFill="1" applyBorder="1"/>
    <xf numFmtId="0" fontId="3" fillId="0" borderId="4" xfId="2" applyBorder="1"/>
    <xf numFmtId="165" fontId="3" fillId="0" borderId="49" xfId="2" applyNumberFormat="1" applyFill="1" applyBorder="1"/>
    <xf numFmtId="165" fontId="3" fillId="16" borderId="4" xfId="2" applyNumberFormat="1" applyFill="1" applyBorder="1"/>
    <xf numFmtId="165" fontId="3" fillId="0" borderId="50" xfId="2" applyNumberFormat="1" applyBorder="1"/>
    <xf numFmtId="165" fontId="3" fillId="0" borderId="4" xfId="2" applyNumberFormat="1" applyFill="1" applyBorder="1"/>
    <xf numFmtId="165" fontId="3" fillId="0" borderId="3" xfId="2" applyNumberFormat="1" applyFill="1" applyBorder="1"/>
    <xf numFmtId="165" fontId="3" fillId="16" borderId="3" xfId="2" applyNumberFormat="1" applyFill="1" applyBorder="1"/>
    <xf numFmtId="0" fontId="3" fillId="0" borderId="33" xfId="2" applyFill="1" applyBorder="1" applyAlignment="1">
      <alignment horizontal="center"/>
    </xf>
    <xf numFmtId="0" fontId="3" fillId="0" borderId="3" xfId="2" applyFill="1" applyBorder="1" applyAlignment="1">
      <alignment horizontal="center"/>
    </xf>
    <xf numFmtId="0" fontId="3" fillId="0" borderId="33" xfId="2" applyFill="1" applyBorder="1"/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/>
    <xf numFmtId="0" fontId="14" fillId="15" borderId="2" xfId="2" applyFont="1" applyFill="1" applyBorder="1"/>
    <xf numFmtId="0" fontId="3" fillId="0" borderId="1" xfId="2" applyFont="1" applyBorder="1" applyAlignment="1">
      <alignment horizontal="center"/>
    </xf>
    <xf numFmtId="165" fontId="3" fillId="0" borderId="2" xfId="2" applyNumberFormat="1" applyBorder="1" applyAlignment="1">
      <alignment horizontal="center"/>
    </xf>
    <xf numFmtId="165" fontId="3" fillId="0" borderId="1" xfId="2" applyNumberFormat="1" applyBorder="1" applyAlignment="1">
      <alignment horizontal="center"/>
    </xf>
    <xf numFmtId="165" fontId="3" fillId="0" borderId="2" xfId="2" applyNumberFormat="1" applyFill="1" applyBorder="1" applyAlignment="1">
      <alignment horizontal="center"/>
    </xf>
    <xf numFmtId="165" fontId="3" fillId="0" borderId="1" xfId="2" applyNumberFormat="1" applyFill="1" applyBorder="1" applyAlignment="1">
      <alignment horizontal="center"/>
    </xf>
    <xf numFmtId="165" fontId="3" fillId="16" borderId="1" xfId="2" applyNumberFormat="1" applyFont="1" applyFill="1" applyBorder="1"/>
    <xf numFmtId="0" fontId="15" fillId="0" borderId="2" xfId="2" applyFont="1" applyFill="1" applyBorder="1"/>
    <xf numFmtId="0" fontId="3" fillId="0" borderId="28" xfId="2" applyFont="1" applyFill="1" applyBorder="1" applyAlignment="1">
      <alignment horizontal="center"/>
    </xf>
    <xf numFmtId="16" fontId="3" fillId="0" borderId="28" xfId="2" quotePrefix="1" applyNumberFormat="1" applyFont="1" applyBorder="1" applyAlignment="1">
      <alignment horizontal="center"/>
    </xf>
    <xf numFmtId="0" fontId="16" fillId="17" borderId="0" xfId="2" applyFont="1" applyFill="1" applyBorder="1" applyAlignment="1">
      <alignment vertical="justify"/>
    </xf>
    <xf numFmtId="0" fontId="16" fillId="17" borderId="40" xfId="2" applyFont="1" applyFill="1" applyBorder="1" applyAlignment="1">
      <alignment vertical="justify"/>
    </xf>
    <xf numFmtId="0" fontId="17" fillId="18" borderId="18" xfId="2" applyFont="1" applyFill="1" applyBorder="1" applyAlignment="1">
      <alignment vertical="justify" wrapText="1"/>
    </xf>
    <xf numFmtId="0" fontId="16" fillId="17" borderId="19" xfId="2" applyFont="1" applyFill="1" applyBorder="1" applyAlignment="1">
      <alignment vertical="justify"/>
    </xf>
    <xf numFmtId="0" fontId="16" fillId="17" borderId="18" xfId="2" applyFont="1" applyFill="1" applyBorder="1" applyAlignment="1">
      <alignment vertical="justify"/>
    </xf>
    <xf numFmtId="0" fontId="16" fillId="17" borderId="19" xfId="2" applyFont="1" applyFill="1" applyBorder="1" applyAlignment="1">
      <alignment vertical="justify" wrapText="1"/>
    </xf>
    <xf numFmtId="0" fontId="16" fillId="17" borderId="27" xfId="2" applyFont="1" applyFill="1" applyBorder="1" applyAlignment="1">
      <alignment vertical="justify"/>
    </xf>
    <xf numFmtId="0" fontId="16" fillId="17" borderId="28" xfId="2" applyFont="1" applyFill="1" applyBorder="1"/>
    <xf numFmtId="0" fontId="3" fillId="0" borderId="0" xfId="2" applyFont="1" applyAlignment="1">
      <alignment vertical="justify"/>
    </xf>
    <xf numFmtId="0" fontId="15" fillId="0" borderId="0" xfId="2" applyFont="1"/>
    <xf numFmtId="0" fontId="3" fillId="8" borderId="51" xfId="2" applyFill="1" applyBorder="1"/>
    <xf numFmtId="0" fontId="3" fillId="8" borderId="11" xfId="2" applyFill="1" applyBorder="1"/>
    <xf numFmtId="0" fontId="3" fillId="8" borderId="15" xfId="2" applyFill="1" applyBorder="1"/>
    <xf numFmtId="0" fontId="3" fillId="8" borderId="45" xfId="2" applyFill="1" applyBorder="1"/>
    <xf numFmtId="0" fontId="3" fillId="8" borderId="10" xfId="2" applyFill="1" applyBorder="1"/>
    <xf numFmtId="0" fontId="3" fillId="8" borderId="45" xfId="2" applyFill="1" applyBorder="1" applyAlignment="1">
      <alignment horizontal="center"/>
    </xf>
    <xf numFmtId="0" fontId="3" fillId="8" borderId="34" xfId="2" applyFill="1" applyBorder="1"/>
    <xf numFmtId="166" fontId="3" fillId="8" borderId="40" xfId="2" applyNumberFormat="1" applyFill="1" applyBorder="1" applyAlignment="1">
      <alignment horizontal="center"/>
    </xf>
    <xf numFmtId="166" fontId="3" fillId="8" borderId="9" xfId="2" applyNumberFormat="1" applyFill="1" applyBorder="1" applyAlignment="1">
      <alignment horizontal="center"/>
    </xf>
    <xf numFmtId="166" fontId="3" fillId="8" borderId="24" xfId="2" applyNumberFormat="1" applyFill="1" applyBorder="1" applyAlignment="1">
      <alignment horizontal="center"/>
    </xf>
    <xf numFmtId="166" fontId="3" fillId="8" borderId="2" xfId="2" applyNumberFormat="1" applyFill="1" applyBorder="1" applyAlignment="1">
      <alignment horizontal="center"/>
    </xf>
    <xf numFmtId="166" fontId="3" fillId="8" borderId="1" xfId="2" applyNumberFormat="1" applyFill="1" applyBorder="1" applyAlignment="1">
      <alignment horizontal="center"/>
    </xf>
    <xf numFmtId="0" fontId="3" fillId="8" borderId="2" xfId="2" applyFill="1" applyBorder="1" applyAlignment="1">
      <alignment horizontal="center"/>
    </xf>
    <xf numFmtId="0" fontId="3" fillId="8" borderId="28" xfId="2" applyFill="1" applyBorder="1" applyAlignment="1">
      <alignment horizontal="center"/>
    </xf>
    <xf numFmtId="0" fontId="3" fillId="8" borderId="1" xfId="2" applyFill="1" applyBorder="1" applyAlignment="1">
      <alignment horizontal="center"/>
    </xf>
    <xf numFmtId="0" fontId="3" fillId="8" borderId="28" xfId="2" applyFont="1" applyFill="1" applyBorder="1"/>
    <xf numFmtId="0" fontId="3" fillId="8" borderId="28" xfId="2" applyFill="1" applyBorder="1"/>
    <xf numFmtId="166" fontId="2" fillId="8" borderId="1" xfId="2" applyNumberFormat="1" applyFont="1" applyFill="1" applyBorder="1" applyAlignment="1">
      <alignment horizontal="center"/>
    </xf>
    <xf numFmtId="0" fontId="3" fillId="8" borderId="2" xfId="2" applyFont="1" applyFill="1" applyBorder="1" applyAlignment="1">
      <alignment horizontal="center"/>
    </xf>
    <xf numFmtId="166" fontId="3" fillId="8" borderId="48" xfId="2" applyNumberFormat="1" applyFill="1" applyBorder="1" applyAlignment="1">
      <alignment horizontal="center"/>
    </xf>
    <xf numFmtId="166" fontId="3" fillId="8" borderId="42" xfId="2" applyNumberFormat="1" applyFill="1" applyBorder="1" applyAlignment="1">
      <alignment horizontal="center"/>
    </xf>
    <xf numFmtId="166" fontId="3" fillId="8" borderId="52" xfId="2" applyNumberFormat="1" applyFill="1" applyBorder="1" applyAlignment="1">
      <alignment horizontal="center"/>
    </xf>
    <xf numFmtId="166" fontId="3" fillId="8" borderId="6" xfId="2" applyNumberFormat="1" applyFill="1" applyBorder="1" applyAlignment="1">
      <alignment horizontal="center"/>
    </xf>
    <xf numFmtId="166" fontId="3" fillId="8" borderId="5" xfId="2" applyNumberFormat="1" applyFill="1" applyBorder="1" applyAlignment="1">
      <alignment horizontal="center"/>
    </xf>
    <xf numFmtId="0" fontId="3" fillId="8" borderId="6" xfId="2" applyFill="1" applyBorder="1" applyAlignment="1">
      <alignment horizontal="center"/>
    </xf>
    <xf numFmtId="0" fontId="3" fillId="8" borderId="30" xfId="2" applyFill="1" applyBorder="1" applyAlignment="1">
      <alignment horizontal="center"/>
    </xf>
    <xf numFmtId="0" fontId="3" fillId="8" borderId="5" xfId="2" applyFill="1" applyBorder="1" applyAlignment="1">
      <alignment horizontal="center"/>
    </xf>
    <xf numFmtId="0" fontId="3" fillId="8" borderId="30" xfId="2" applyFill="1" applyBorder="1"/>
    <xf numFmtId="166" fontId="3" fillId="8" borderId="49" xfId="2" applyNumberFormat="1" applyFill="1" applyBorder="1" applyAlignment="1">
      <alignment horizontal="center"/>
    </xf>
    <xf numFmtId="166" fontId="3" fillId="8" borderId="41" xfId="2" applyNumberFormat="1" applyFill="1" applyBorder="1" applyAlignment="1">
      <alignment horizontal="center"/>
    </xf>
    <xf numFmtId="166" fontId="3" fillId="8" borderId="32" xfId="2" applyNumberFormat="1" applyFill="1" applyBorder="1" applyAlignment="1">
      <alignment horizontal="center"/>
    </xf>
    <xf numFmtId="166" fontId="3" fillId="8" borderId="4" xfId="2" applyNumberFormat="1" applyFill="1" applyBorder="1" applyAlignment="1">
      <alignment horizontal="center"/>
    </xf>
    <xf numFmtId="166" fontId="3" fillId="8" borderId="3" xfId="2" applyNumberFormat="1" applyFill="1" applyBorder="1" applyAlignment="1">
      <alignment horizontal="center"/>
    </xf>
    <xf numFmtId="0" fontId="3" fillId="8" borderId="33" xfId="2" applyFill="1" applyBorder="1" applyAlignment="1">
      <alignment horizontal="center"/>
    </xf>
    <xf numFmtId="0" fontId="3" fillId="8" borderId="3" xfId="2" applyFill="1" applyBorder="1" applyAlignment="1">
      <alignment horizontal="center"/>
    </xf>
    <xf numFmtId="0" fontId="3" fillId="8" borderId="33" xfId="2" applyFill="1" applyBorder="1"/>
    <xf numFmtId="0" fontId="3" fillId="8" borderId="1" xfId="2" applyFont="1" applyFill="1" applyBorder="1" applyAlignment="1">
      <alignment horizontal="center"/>
    </xf>
    <xf numFmtId="0" fontId="3" fillId="8" borderId="28" xfId="2" applyFont="1" applyFill="1" applyBorder="1" applyAlignment="1">
      <alignment horizontal="center"/>
    </xf>
    <xf numFmtId="0" fontId="3" fillId="8" borderId="0" xfId="2" applyFill="1"/>
    <xf numFmtId="0" fontId="15" fillId="8" borderId="0" xfId="2" applyFont="1" applyFill="1"/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5" fillId="2" borderId="20" xfId="0" applyFont="1" applyFill="1" applyBorder="1" applyAlignment="1">
      <alignment horizontal="center" vertical="justify"/>
    </xf>
    <xf numFmtId="0" fontId="2" fillId="2" borderId="26" xfId="0" applyFont="1" applyFill="1" applyBorder="1" applyAlignment="1">
      <alignment horizontal="center" vertical="justify"/>
    </xf>
    <xf numFmtId="0" fontId="2" fillId="2" borderId="21" xfId="0" applyFont="1" applyFill="1" applyBorder="1" applyAlignment="1">
      <alignment horizontal="center" vertical="justify"/>
    </xf>
    <xf numFmtId="0" fontId="5" fillId="2" borderId="26" xfId="0" applyFont="1" applyFill="1" applyBorder="1" applyAlignment="1">
      <alignment horizontal="center" vertical="justify"/>
    </xf>
    <xf numFmtId="0" fontId="5" fillId="2" borderId="21" xfId="0" applyFont="1" applyFill="1" applyBorder="1" applyAlignment="1">
      <alignment horizontal="center" vertical="justify"/>
    </xf>
    <xf numFmtId="0" fontId="0" fillId="4" borderId="0" xfId="0" applyFill="1"/>
    <xf numFmtId="0" fontId="8" fillId="15" borderId="7" xfId="0" applyFont="1" applyFill="1" applyBorder="1" applyAlignment="1">
      <alignment horizontal="center" vertical="top"/>
    </xf>
    <xf numFmtId="0" fontId="9" fillId="15" borderId="35" xfId="0" applyFont="1" applyFill="1" applyBorder="1" applyAlignment="1">
      <alignment horizontal="center" vertical="top"/>
    </xf>
    <xf numFmtId="0" fontId="9" fillId="15" borderId="8" xfId="0" applyFont="1" applyFill="1" applyBorder="1" applyAlignment="1">
      <alignment horizontal="center" vertical="top"/>
    </xf>
    <xf numFmtId="44" fontId="0" fillId="12" borderId="15" xfId="1" applyFont="1" applyFill="1" applyBorder="1" applyAlignment="1">
      <alignment horizontal="center"/>
    </xf>
    <xf numFmtId="44" fontId="0" fillId="12" borderId="11" xfId="1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44" fontId="0" fillId="11" borderId="7" xfId="1" applyFont="1" applyFill="1" applyBorder="1" applyAlignment="1">
      <alignment horizontal="center"/>
    </xf>
    <xf numFmtId="44" fontId="0" fillId="11" borderId="8" xfId="1" applyFont="1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44" fontId="0" fillId="6" borderId="24" xfId="1" applyFont="1" applyFill="1" applyBorder="1" applyAlignment="1">
      <alignment horizontal="center"/>
    </xf>
    <xf numFmtId="44" fontId="0" fillId="6" borderId="9" xfId="1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36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C62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59"/>
  <sheetViews>
    <sheetView tabSelected="1" topLeftCell="A22" workbookViewId="0">
      <selection activeCell="D7" sqref="D7"/>
    </sheetView>
  </sheetViews>
  <sheetFormatPr baseColWidth="10" defaultRowHeight="15" x14ac:dyDescent="0.25"/>
  <cols>
    <col min="3" max="5" width="16.5703125" bestFit="1" customWidth="1"/>
    <col min="6" max="6" width="21.42578125" bestFit="1" customWidth="1"/>
  </cols>
  <sheetData>
    <row r="2" spans="3:9" ht="15.75" thickBot="1" x14ac:dyDescent="0.3"/>
    <row r="3" spans="3:9" x14ac:dyDescent="0.25">
      <c r="H3" s="27" t="s">
        <v>0</v>
      </c>
      <c r="I3" s="27" t="s">
        <v>1</v>
      </c>
    </row>
    <row r="4" spans="3:9" ht="15" customHeight="1" x14ac:dyDescent="0.25">
      <c r="C4" s="224" t="s">
        <v>90</v>
      </c>
      <c r="D4" s="224"/>
      <c r="F4" s="224" t="s">
        <v>91</v>
      </c>
    </row>
    <row r="5" spans="3:9" ht="15.75" thickBot="1" x14ac:dyDescent="0.3">
      <c r="C5" s="224"/>
      <c r="D5" s="224"/>
      <c r="F5" s="225"/>
    </row>
    <row r="6" spans="3:9" ht="18" customHeight="1" x14ac:dyDescent="0.25">
      <c r="C6" s="15" t="s">
        <v>60</v>
      </c>
      <c r="D6" s="17" t="s">
        <v>53</v>
      </c>
      <c r="F6" s="17" t="s">
        <v>53</v>
      </c>
    </row>
    <row r="7" spans="3:9" x14ac:dyDescent="0.25">
      <c r="C7" s="18" t="s">
        <v>61</v>
      </c>
      <c r="D7" s="17" t="s">
        <v>3</v>
      </c>
      <c r="F7" s="18" t="s">
        <v>2</v>
      </c>
    </row>
    <row r="8" spans="3:9" x14ac:dyDescent="0.25">
      <c r="C8" s="18" t="s">
        <v>92</v>
      </c>
      <c r="D8" s="19" t="s">
        <v>4</v>
      </c>
      <c r="F8" s="17" t="s">
        <v>3</v>
      </c>
    </row>
    <row r="9" spans="3:9" x14ac:dyDescent="0.25">
      <c r="C9" s="16" t="s">
        <v>62</v>
      </c>
      <c r="D9" s="17" t="s">
        <v>5</v>
      </c>
      <c r="F9" s="19" t="s">
        <v>4</v>
      </c>
    </row>
    <row r="10" spans="3:9" x14ac:dyDescent="0.25">
      <c r="C10" s="16" t="s">
        <v>63</v>
      </c>
      <c r="D10" s="17" t="s">
        <v>6</v>
      </c>
      <c r="F10" s="17" t="s">
        <v>5</v>
      </c>
    </row>
    <row r="11" spans="3:9" x14ac:dyDescent="0.25">
      <c r="C11" s="16" t="s">
        <v>64</v>
      </c>
      <c r="D11" s="17" t="s">
        <v>7</v>
      </c>
      <c r="F11" s="17" t="s">
        <v>6</v>
      </c>
    </row>
    <row r="12" spans="3:9" x14ac:dyDescent="0.25">
      <c r="C12" s="16" t="s">
        <v>65</v>
      </c>
      <c r="D12" s="19" t="s">
        <v>8</v>
      </c>
      <c r="F12" s="17" t="s">
        <v>7</v>
      </c>
    </row>
    <row r="13" spans="3:9" x14ac:dyDescent="0.25">
      <c r="C13" s="16" t="s">
        <v>66</v>
      </c>
      <c r="D13" s="19" t="s">
        <v>10</v>
      </c>
      <c r="F13" s="19" t="s">
        <v>8</v>
      </c>
    </row>
    <row r="14" spans="3:9" x14ac:dyDescent="0.25">
      <c r="C14" s="16" t="s">
        <v>67</v>
      </c>
      <c r="D14" s="19" t="s">
        <v>12</v>
      </c>
      <c r="F14" s="16" t="s">
        <v>9</v>
      </c>
    </row>
    <row r="15" spans="3:9" x14ac:dyDescent="0.25">
      <c r="C15" s="16" t="s">
        <v>68</v>
      </c>
      <c r="D15" s="19" t="s">
        <v>14</v>
      </c>
      <c r="F15" s="19" t="s">
        <v>10</v>
      </c>
    </row>
    <row r="16" spans="3:9" x14ac:dyDescent="0.25">
      <c r="C16" s="16" t="s">
        <v>69</v>
      </c>
      <c r="D16" s="19" t="s">
        <v>17</v>
      </c>
      <c r="F16" s="16" t="s">
        <v>11</v>
      </c>
    </row>
    <row r="17" spans="3:6" x14ac:dyDescent="0.25">
      <c r="C17" s="16" t="s">
        <v>70</v>
      </c>
      <c r="D17" s="19" t="s">
        <v>20</v>
      </c>
      <c r="F17" s="19" t="s">
        <v>12</v>
      </c>
    </row>
    <row r="18" spans="3:6" x14ac:dyDescent="0.25">
      <c r="C18" s="16" t="s">
        <v>71</v>
      </c>
      <c r="D18" s="19" t="s">
        <v>21</v>
      </c>
      <c r="F18" s="16" t="s">
        <v>13</v>
      </c>
    </row>
    <row r="19" spans="3:6" x14ac:dyDescent="0.25">
      <c r="C19" s="16" t="s">
        <v>72</v>
      </c>
      <c r="D19" s="19" t="s">
        <v>23</v>
      </c>
      <c r="F19" s="19" t="s">
        <v>14</v>
      </c>
    </row>
    <row r="20" spans="3:6" x14ac:dyDescent="0.25">
      <c r="C20" s="16" t="s">
        <v>73</v>
      </c>
      <c r="D20" s="19" t="s">
        <v>25</v>
      </c>
      <c r="F20" s="16" t="s">
        <v>15</v>
      </c>
    </row>
    <row r="21" spans="3:6" x14ac:dyDescent="0.25">
      <c r="C21" s="16" t="s">
        <v>74</v>
      </c>
      <c r="D21" s="19" t="s">
        <v>26</v>
      </c>
      <c r="F21" s="16" t="s">
        <v>16</v>
      </c>
    </row>
    <row r="22" spans="3:6" x14ac:dyDescent="0.25">
      <c r="C22" s="16" t="s">
        <v>75</v>
      </c>
      <c r="D22" s="19" t="s">
        <v>27</v>
      </c>
      <c r="F22" s="19" t="s">
        <v>17</v>
      </c>
    </row>
    <row r="23" spans="3:6" x14ac:dyDescent="0.25">
      <c r="C23" s="16" t="s">
        <v>76</v>
      </c>
      <c r="D23" s="19" t="s">
        <v>29</v>
      </c>
      <c r="F23" s="16" t="s">
        <v>18</v>
      </c>
    </row>
    <row r="24" spans="3:6" x14ac:dyDescent="0.25">
      <c r="C24" s="16" t="s">
        <v>77</v>
      </c>
      <c r="D24" s="19" t="s">
        <v>30</v>
      </c>
      <c r="F24" s="16" t="s">
        <v>19</v>
      </c>
    </row>
    <row r="25" spans="3:6" x14ac:dyDescent="0.25">
      <c r="C25" s="18" t="s">
        <v>78</v>
      </c>
      <c r="D25" s="19" t="s">
        <v>31</v>
      </c>
      <c r="F25" s="19" t="s">
        <v>20</v>
      </c>
    </row>
    <row r="26" spans="3:6" x14ac:dyDescent="0.25">
      <c r="C26" s="16" t="s">
        <v>79</v>
      </c>
      <c r="D26" s="19" t="s">
        <v>32</v>
      </c>
      <c r="F26" s="19" t="s">
        <v>21</v>
      </c>
    </row>
    <row r="27" spans="3:6" x14ac:dyDescent="0.25">
      <c r="C27" s="16" t="s">
        <v>80</v>
      </c>
      <c r="D27" s="20" t="s">
        <v>36</v>
      </c>
      <c r="F27" s="16" t="s">
        <v>22</v>
      </c>
    </row>
    <row r="28" spans="3:6" x14ac:dyDescent="0.25">
      <c r="C28" s="16" t="s">
        <v>81</v>
      </c>
      <c r="D28" s="20" t="s">
        <v>37</v>
      </c>
      <c r="F28" s="19" t="s">
        <v>23</v>
      </c>
    </row>
    <row r="29" spans="3:6" x14ac:dyDescent="0.25">
      <c r="C29" s="16" t="s">
        <v>82</v>
      </c>
      <c r="D29" s="21" t="s">
        <v>38</v>
      </c>
      <c r="F29" s="16" t="s">
        <v>24</v>
      </c>
    </row>
    <row r="30" spans="3:6" x14ac:dyDescent="0.25">
      <c r="C30" s="16" t="s">
        <v>83</v>
      </c>
      <c r="D30" s="19" t="s">
        <v>39</v>
      </c>
      <c r="F30" s="19" t="s">
        <v>25</v>
      </c>
    </row>
    <row r="31" spans="3:6" x14ac:dyDescent="0.25">
      <c r="C31" s="16" t="s">
        <v>84</v>
      </c>
      <c r="D31" s="22" t="s">
        <v>40</v>
      </c>
      <c r="F31" s="19" t="s">
        <v>26</v>
      </c>
    </row>
    <row r="32" spans="3:6" x14ac:dyDescent="0.25">
      <c r="C32" s="16" t="s">
        <v>85</v>
      </c>
      <c r="D32" s="19" t="s">
        <v>41</v>
      </c>
      <c r="F32" s="19" t="s">
        <v>27</v>
      </c>
    </row>
    <row r="33" spans="4:6" x14ac:dyDescent="0.25">
      <c r="D33" s="20" t="s">
        <v>42</v>
      </c>
      <c r="F33" s="16" t="s">
        <v>28</v>
      </c>
    </row>
    <row r="34" spans="4:6" x14ac:dyDescent="0.25">
      <c r="D34" s="17" t="s">
        <v>43</v>
      </c>
      <c r="F34" s="19" t="s">
        <v>29</v>
      </c>
    </row>
    <row r="35" spans="4:6" x14ac:dyDescent="0.25">
      <c r="D35" s="19" t="s">
        <v>46</v>
      </c>
      <c r="F35" s="19" t="s">
        <v>30</v>
      </c>
    </row>
    <row r="36" spans="4:6" x14ac:dyDescent="0.25">
      <c r="D36" s="19" t="s">
        <v>47</v>
      </c>
      <c r="F36" s="19" t="s">
        <v>31</v>
      </c>
    </row>
    <row r="37" spans="4:6" x14ac:dyDescent="0.25">
      <c r="D37" s="19" t="s">
        <v>48</v>
      </c>
      <c r="F37" s="19" t="s">
        <v>32</v>
      </c>
    </row>
    <row r="38" spans="4:6" x14ac:dyDescent="0.25">
      <c r="D38" s="17" t="s">
        <v>49</v>
      </c>
      <c r="F38" s="18" t="s">
        <v>33</v>
      </c>
    </row>
    <row r="39" spans="4:6" x14ac:dyDescent="0.25">
      <c r="D39" s="17" t="s">
        <v>50</v>
      </c>
      <c r="F39" s="16" t="s">
        <v>34</v>
      </c>
    </row>
    <row r="40" spans="4:6" x14ac:dyDescent="0.25">
      <c r="D40" s="17" t="s">
        <v>51</v>
      </c>
      <c r="F40" s="16" t="s">
        <v>35</v>
      </c>
    </row>
    <row r="41" spans="4:6" x14ac:dyDescent="0.25">
      <c r="D41" s="30" t="s">
        <v>52</v>
      </c>
      <c r="F41" s="20" t="s">
        <v>36</v>
      </c>
    </row>
    <row r="42" spans="4:6" x14ac:dyDescent="0.25">
      <c r="D42" s="17" t="s">
        <v>86</v>
      </c>
      <c r="F42" s="20" t="s">
        <v>37</v>
      </c>
    </row>
    <row r="43" spans="4:6" ht="15.75" thickBot="1" x14ac:dyDescent="0.3">
      <c r="D43" s="31" t="s">
        <v>87</v>
      </c>
      <c r="F43" s="21" t="s">
        <v>38</v>
      </c>
    </row>
    <row r="44" spans="4:6" x14ac:dyDescent="0.25">
      <c r="F44" s="19" t="s">
        <v>39</v>
      </c>
    </row>
    <row r="45" spans="4:6" x14ac:dyDescent="0.25">
      <c r="F45" s="22" t="s">
        <v>40</v>
      </c>
    </row>
    <row r="46" spans="4:6" x14ac:dyDescent="0.25">
      <c r="F46" s="19" t="s">
        <v>41</v>
      </c>
    </row>
    <row r="47" spans="4:6" x14ac:dyDescent="0.25">
      <c r="F47" s="20" t="s">
        <v>42</v>
      </c>
    </row>
    <row r="48" spans="4:6" x14ac:dyDescent="0.25">
      <c r="F48" s="17" t="s">
        <v>43</v>
      </c>
    </row>
    <row r="49" spans="6:6" x14ac:dyDescent="0.25">
      <c r="F49" s="16" t="s">
        <v>44</v>
      </c>
    </row>
    <row r="50" spans="6:6" x14ac:dyDescent="0.25">
      <c r="F50" s="16" t="s">
        <v>45</v>
      </c>
    </row>
    <row r="51" spans="6:6" x14ac:dyDescent="0.25">
      <c r="F51" s="19" t="s">
        <v>46</v>
      </c>
    </row>
    <row r="52" spans="6:6" x14ac:dyDescent="0.25">
      <c r="F52" s="19" t="s">
        <v>47</v>
      </c>
    </row>
    <row r="53" spans="6:6" x14ac:dyDescent="0.25">
      <c r="F53" s="19" t="s">
        <v>48</v>
      </c>
    </row>
    <row r="54" spans="6:6" x14ac:dyDescent="0.25">
      <c r="F54" s="17" t="s">
        <v>49</v>
      </c>
    </row>
    <row r="55" spans="6:6" x14ac:dyDescent="0.25">
      <c r="F55" s="17" t="s">
        <v>50</v>
      </c>
    </row>
    <row r="56" spans="6:6" x14ac:dyDescent="0.25">
      <c r="F56" s="17" t="s">
        <v>51</v>
      </c>
    </row>
    <row r="57" spans="6:6" x14ac:dyDescent="0.25">
      <c r="F57" s="30" t="s">
        <v>52</v>
      </c>
    </row>
    <row r="58" spans="6:6" x14ac:dyDescent="0.25">
      <c r="F58" s="17" t="s">
        <v>86</v>
      </c>
    </row>
    <row r="59" spans="6:6" ht="15.75" thickBot="1" x14ac:dyDescent="0.3">
      <c r="F59" s="31" t="s">
        <v>87</v>
      </c>
    </row>
  </sheetData>
  <mergeCells count="2">
    <mergeCell ref="C4:D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99"/>
  <sheetViews>
    <sheetView showGridLines="0" topLeftCell="A64" zoomScale="85" zoomScaleNormal="85" workbookViewId="0">
      <selection activeCell="B5" sqref="B5"/>
    </sheetView>
  </sheetViews>
  <sheetFormatPr baseColWidth="10" defaultRowHeight="15" x14ac:dyDescent="0.25"/>
  <cols>
    <col min="2" max="2" width="17.7109375" customWidth="1"/>
    <col min="3" max="3" width="11.42578125" style="13"/>
    <col min="7" max="7" width="4" customWidth="1"/>
    <col min="11" max="11" width="11.140625" customWidth="1"/>
    <col min="12" max="12" width="19.42578125" customWidth="1"/>
    <col min="13" max="13" width="21" customWidth="1"/>
    <col min="14" max="14" width="21.140625" customWidth="1"/>
    <col min="15" max="15" width="24.85546875" style="13" customWidth="1"/>
    <col min="19" max="19" width="2.85546875" style="13" customWidth="1"/>
    <col min="21" max="22" width="12.28515625" customWidth="1"/>
    <col min="23" max="23" width="2.85546875" style="13" customWidth="1"/>
    <col min="27" max="27" width="2.85546875" style="13" customWidth="1"/>
    <col min="31" max="31" width="2.85546875" style="13" customWidth="1"/>
    <col min="35" max="35" width="2.85546875" style="13" customWidth="1"/>
    <col min="39" max="39" width="2.85546875" style="13" customWidth="1"/>
  </cols>
  <sheetData>
    <row r="1" spans="1:41" x14ac:dyDescent="0.25">
      <c r="A1" s="4"/>
      <c r="B1" s="4"/>
      <c r="D1" s="4"/>
      <c r="E1" s="4"/>
      <c r="F1" s="26"/>
      <c r="G1" s="4"/>
      <c r="H1" s="4"/>
      <c r="I1" s="4"/>
      <c r="J1" s="26"/>
      <c r="K1" s="13"/>
      <c r="L1" s="4"/>
      <c r="M1" s="4"/>
      <c r="N1" s="26"/>
      <c r="P1" s="4"/>
      <c r="Q1" s="4"/>
      <c r="R1" s="26"/>
      <c r="T1" s="4"/>
      <c r="U1" s="4"/>
      <c r="V1" s="26"/>
      <c r="X1" s="4"/>
      <c r="Y1" s="4"/>
      <c r="Z1" s="26"/>
      <c r="AB1" s="4"/>
      <c r="AC1" s="4"/>
      <c r="AD1" s="26"/>
      <c r="AF1" s="4"/>
      <c r="AG1" s="4"/>
      <c r="AH1" s="26"/>
      <c r="AJ1" s="4"/>
      <c r="AK1" s="4"/>
      <c r="AL1" s="26"/>
      <c r="AN1" s="4"/>
      <c r="AO1" s="4"/>
    </row>
    <row r="2" spans="1:41" x14ac:dyDescent="0.25">
      <c r="A2" s="4"/>
      <c r="B2" s="4"/>
      <c r="D2" s="4"/>
      <c r="E2" s="4"/>
      <c r="F2" s="26"/>
      <c r="G2" s="4"/>
      <c r="H2" s="4"/>
      <c r="I2" s="4"/>
      <c r="J2" s="26"/>
      <c r="K2" s="13"/>
      <c r="L2" s="4"/>
      <c r="M2" s="4"/>
      <c r="N2" s="26"/>
      <c r="P2" s="4"/>
      <c r="Q2" s="4"/>
      <c r="R2" s="26"/>
      <c r="T2" s="4"/>
      <c r="U2" s="4"/>
      <c r="V2" s="26"/>
      <c r="X2" s="4"/>
      <c r="Y2" s="4"/>
      <c r="Z2" s="26"/>
      <c r="AB2" s="4"/>
      <c r="AC2" s="4"/>
      <c r="AD2" s="26"/>
      <c r="AF2" s="4"/>
      <c r="AG2" s="4"/>
      <c r="AH2" s="26"/>
      <c r="AJ2" s="4"/>
      <c r="AK2" s="4"/>
      <c r="AL2" s="26"/>
      <c r="AN2" s="4"/>
      <c r="AO2" s="4"/>
    </row>
    <row r="3" spans="1:41" x14ac:dyDescent="0.25">
      <c r="A3" s="25" t="s">
        <v>57</v>
      </c>
      <c r="B3" s="4" t="s">
        <v>244</v>
      </c>
      <c r="D3" s="4"/>
      <c r="E3" s="4"/>
      <c r="F3" s="26"/>
      <c r="G3" s="4"/>
      <c r="H3" s="4"/>
      <c r="I3" s="4"/>
      <c r="J3" s="26"/>
      <c r="K3" s="13"/>
      <c r="L3" s="4"/>
      <c r="M3" s="4"/>
      <c r="N3" s="26"/>
      <c r="P3" s="4"/>
      <c r="Q3" s="4"/>
      <c r="R3" s="26"/>
      <c r="T3" s="4"/>
      <c r="U3" s="4"/>
      <c r="V3" s="26"/>
      <c r="X3" s="4"/>
      <c r="Y3" s="4"/>
      <c r="Z3" s="26"/>
      <c r="AB3" s="4"/>
      <c r="AC3" s="4"/>
      <c r="AD3" s="26"/>
      <c r="AF3" s="4"/>
      <c r="AG3" s="4"/>
      <c r="AH3" s="26"/>
      <c r="AJ3" s="4"/>
      <c r="AK3" s="4"/>
      <c r="AL3" s="26"/>
      <c r="AN3" s="4"/>
      <c r="AO3" s="4"/>
    </row>
    <row r="4" spans="1:41" x14ac:dyDescent="0.25">
      <c r="A4" s="3" t="s">
        <v>56</v>
      </c>
      <c r="B4" s="4" t="s">
        <v>245</v>
      </c>
      <c r="D4" s="4"/>
      <c r="E4" s="4"/>
      <c r="F4" s="26"/>
      <c r="G4" s="4"/>
      <c r="H4" s="4"/>
      <c r="I4" s="4"/>
      <c r="J4" s="26"/>
      <c r="K4" s="13"/>
      <c r="L4" s="4"/>
      <c r="M4" s="4"/>
      <c r="N4" s="26"/>
      <c r="P4" s="4"/>
      <c r="Q4" s="4"/>
      <c r="R4" s="26"/>
      <c r="T4" s="4"/>
      <c r="U4" s="4"/>
      <c r="V4" s="26"/>
      <c r="X4" s="4"/>
      <c r="Y4" s="4"/>
      <c r="Z4" s="26"/>
      <c r="AB4" s="4"/>
      <c r="AC4" s="4"/>
      <c r="AD4" s="26"/>
      <c r="AF4" s="4"/>
      <c r="AG4" s="4"/>
      <c r="AH4" s="26"/>
      <c r="AJ4" s="4"/>
      <c r="AK4" s="4"/>
      <c r="AL4" s="26"/>
      <c r="AN4" s="4"/>
      <c r="AO4" s="4"/>
    </row>
    <row r="5" spans="1:41" x14ac:dyDescent="0.25">
      <c r="A5" s="72" t="s">
        <v>93</v>
      </c>
      <c r="B5" s="68" t="s">
        <v>246</v>
      </c>
      <c r="D5" s="68"/>
      <c r="E5" s="68"/>
      <c r="F5" s="68"/>
      <c r="G5" s="68"/>
      <c r="H5" s="68"/>
      <c r="I5" s="68"/>
      <c r="J5" s="68"/>
      <c r="K5" s="13"/>
      <c r="L5" s="68"/>
      <c r="M5" s="68"/>
      <c r="N5" s="68"/>
      <c r="P5" s="68"/>
      <c r="Q5" s="68"/>
      <c r="R5" s="68"/>
      <c r="T5" s="68"/>
      <c r="U5" s="68"/>
      <c r="V5" s="68"/>
      <c r="X5" s="68"/>
      <c r="Y5" s="68"/>
      <c r="Z5" s="68"/>
      <c r="AB5" s="68"/>
      <c r="AC5" s="68"/>
      <c r="AD5" s="68"/>
      <c r="AF5" s="68"/>
      <c r="AG5" s="68"/>
      <c r="AH5" s="68"/>
      <c r="AJ5" s="68"/>
      <c r="AK5" s="68"/>
      <c r="AL5" s="68"/>
      <c r="AN5" s="68"/>
      <c r="AO5" s="68"/>
    </row>
    <row r="6" spans="1:41" x14ac:dyDescent="0.25">
      <c r="A6" s="2" t="s">
        <v>55</v>
      </c>
      <c r="B6" s="4" t="s">
        <v>54</v>
      </c>
      <c r="D6" s="4"/>
      <c r="E6" s="4"/>
      <c r="F6" s="26"/>
      <c r="G6" s="4"/>
      <c r="H6" s="4"/>
      <c r="I6" s="4"/>
      <c r="J6" s="26"/>
      <c r="K6" s="13"/>
      <c r="L6" s="4"/>
      <c r="M6" s="4"/>
      <c r="N6" s="26"/>
      <c r="P6" s="4"/>
      <c r="Q6" s="4"/>
      <c r="R6" s="26"/>
      <c r="T6" s="4"/>
      <c r="U6" s="4"/>
      <c r="V6" s="26"/>
      <c r="X6" s="4"/>
      <c r="Y6" s="4"/>
      <c r="Z6" s="26"/>
      <c r="AB6" s="4"/>
      <c r="AC6" s="4"/>
      <c r="AD6" s="26"/>
      <c r="AF6" s="4"/>
      <c r="AG6" s="4"/>
      <c r="AH6" s="26"/>
      <c r="AJ6" s="4"/>
      <c r="AK6" s="4"/>
      <c r="AL6" s="26"/>
      <c r="AN6" s="4"/>
      <c r="AO6" s="4"/>
    </row>
    <row r="7" spans="1:41" x14ac:dyDescent="0.25">
      <c r="A7" s="4"/>
      <c r="B7" s="4"/>
      <c r="D7" s="4"/>
      <c r="E7" s="24"/>
      <c r="F7" s="24"/>
      <c r="G7" s="231"/>
      <c r="H7" s="231"/>
      <c r="I7" s="4"/>
      <c r="J7" s="26"/>
      <c r="K7" s="13"/>
      <c r="L7" s="4"/>
      <c r="M7" s="4"/>
      <c r="N7" s="26"/>
      <c r="P7" s="4"/>
      <c r="Q7" s="4"/>
      <c r="R7" s="26"/>
      <c r="T7" s="4"/>
      <c r="U7" s="4"/>
      <c r="V7" s="26"/>
      <c r="X7" s="4"/>
      <c r="Y7" s="4"/>
      <c r="Z7" s="26"/>
      <c r="AB7" s="4"/>
      <c r="AC7" s="4"/>
      <c r="AD7" s="26"/>
      <c r="AF7" s="4"/>
      <c r="AG7" s="4"/>
      <c r="AH7" s="26"/>
      <c r="AJ7" s="4"/>
      <c r="AK7" s="4"/>
      <c r="AL7" s="26"/>
      <c r="AN7" s="4"/>
      <c r="AO7" s="4"/>
    </row>
    <row r="8" spans="1:41" x14ac:dyDescent="0.25">
      <c r="A8" s="4"/>
      <c r="B8" s="4"/>
      <c r="D8" s="4"/>
      <c r="E8" s="4"/>
      <c r="F8" s="26"/>
      <c r="G8" s="4"/>
      <c r="H8" s="4"/>
      <c r="I8" s="4"/>
      <c r="J8" s="26"/>
      <c r="K8" s="13"/>
      <c r="L8" s="4"/>
      <c r="M8" s="4"/>
      <c r="N8" s="26"/>
      <c r="P8" s="4"/>
      <c r="Q8" s="4"/>
      <c r="R8" s="26"/>
      <c r="T8" s="4"/>
      <c r="U8" s="4"/>
      <c r="V8" s="26"/>
      <c r="X8" s="4"/>
      <c r="Y8" s="4"/>
      <c r="Z8" s="26"/>
      <c r="AB8" s="4"/>
      <c r="AC8" s="4"/>
      <c r="AD8" s="26"/>
      <c r="AF8" s="4"/>
      <c r="AG8" s="4"/>
      <c r="AH8" s="26"/>
      <c r="AJ8" s="4"/>
      <c r="AK8" s="4"/>
      <c r="AL8" s="26"/>
      <c r="AN8" s="4"/>
      <c r="AO8" s="4"/>
    </row>
    <row r="9" spans="1:41" ht="15.75" thickBot="1" x14ac:dyDescent="0.3">
      <c r="A9" s="4"/>
      <c r="B9" s="4"/>
      <c r="D9" s="4"/>
      <c r="E9" s="4"/>
      <c r="F9" s="26"/>
      <c r="G9" s="4"/>
      <c r="H9" s="4"/>
      <c r="I9" s="4"/>
      <c r="J9" s="95"/>
      <c r="K9" s="13"/>
      <c r="L9" s="4"/>
      <c r="M9" s="4"/>
      <c r="N9" s="26"/>
      <c r="P9" s="4"/>
      <c r="Q9" s="4"/>
      <c r="R9" s="26"/>
      <c r="T9" s="4"/>
      <c r="U9" s="4"/>
      <c r="V9" s="26"/>
      <c r="X9" s="4"/>
      <c r="Y9" s="4"/>
      <c r="Z9" s="26"/>
      <c r="AB9" s="4"/>
      <c r="AC9" s="4"/>
      <c r="AD9" s="26"/>
      <c r="AF9" s="4"/>
      <c r="AG9" s="4"/>
      <c r="AH9" s="26"/>
      <c r="AJ9" s="4"/>
      <c r="AK9" s="4"/>
      <c r="AL9" s="26"/>
      <c r="AN9" s="4"/>
      <c r="AO9" s="4"/>
    </row>
    <row r="10" spans="1:41" ht="38.25" customHeight="1" thickBot="1" x14ac:dyDescent="0.3">
      <c r="A10" s="4"/>
      <c r="B10" s="4"/>
      <c r="D10" s="226" t="s">
        <v>94</v>
      </c>
      <c r="E10" s="227"/>
      <c r="F10" s="228"/>
      <c r="G10" s="23"/>
      <c r="H10" s="226" t="s">
        <v>95</v>
      </c>
      <c r="I10" s="229"/>
      <c r="J10" s="230"/>
      <c r="K10" s="23"/>
      <c r="L10" s="232" t="s">
        <v>96</v>
      </c>
      <c r="M10" s="233"/>
      <c r="N10" s="234"/>
      <c r="O10"/>
      <c r="S10"/>
      <c r="W10"/>
      <c r="AA10"/>
      <c r="AE10"/>
      <c r="AI10"/>
      <c r="AM10"/>
    </row>
    <row r="11" spans="1:41" x14ac:dyDescent="0.25">
      <c r="B11" s="15" t="s">
        <v>60</v>
      </c>
      <c r="C11" s="28"/>
      <c r="D11" s="32">
        <v>1826</v>
      </c>
      <c r="E11" s="33"/>
      <c r="F11" s="34"/>
      <c r="G11" s="12"/>
      <c r="H11" s="32">
        <v>2826</v>
      </c>
      <c r="I11" s="56"/>
      <c r="J11" s="77">
        <v>2159</v>
      </c>
      <c r="K11" s="12"/>
      <c r="L11" s="75" t="s">
        <v>97</v>
      </c>
      <c r="M11" s="82"/>
      <c r="N11" s="78" t="s">
        <v>97</v>
      </c>
      <c r="O11"/>
      <c r="S11"/>
      <c r="W11"/>
      <c r="AA11"/>
      <c r="AE11"/>
      <c r="AI11"/>
      <c r="AM11"/>
    </row>
    <row r="12" spans="1:41" x14ac:dyDescent="0.25">
      <c r="B12" s="17" t="s">
        <v>53</v>
      </c>
      <c r="C12" s="28"/>
      <c r="D12" s="6"/>
      <c r="E12" s="35">
        <v>1615</v>
      </c>
      <c r="F12" s="36"/>
      <c r="G12" s="11"/>
      <c r="H12" s="6"/>
      <c r="I12" s="57">
        <v>2125</v>
      </c>
      <c r="J12" s="59"/>
      <c r="K12" s="11"/>
      <c r="L12" s="83"/>
      <c r="M12" s="76" t="s">
        <v>112</v>
      </c>
      <c r="N12" s="80"/>
      <c r="O12"/>
      <c r="S12"/>
      <c r="W12"/>
      <c r="AA12"/>
      <c r="AE12"/>
      <c r="AI12"/>
      <c r="AM12"/>
    </row>
    <row r="13" spans="1:41" x14ac:dyDescent="0.25">
      <c r="B13" s="18" t="s">
        <v>61</v>
      </c>
      <c r="C13" s="28"/>
      <c r="D13" s="5">
        <v>1078</v>
      </c>
      <c r="E13" s="35">
        <v>1077</v>
      </c>
      <c r="F13" s="37"/>
      <c r="G13" s="11"/>
      <c r="H13" s="5">
        <v>1336</v>
      </c>
      <c r="I13" s="57">
        <v>1329</v>
      </c>
      <c r="J13" s="59"/>
      <c r="K13" s="11"/>
      <c r="L13" s="75" t="s">
        <v>118</v>
      </c>
      <c r="M13" s="76" t="s">
        <v>128</v>
      </c>
      <c r="N13" s="80"/>
      <c r="O13"/>
      <c r="S13"/>
      <c r="W13"/>
      <c r="AA13"/>
      <c r="AE13"/>
      <c r="AI13"/>
      <c r="AM13"/>
    </row>
    <row r="14" spans="1:41" x14ac:dyDescent="0.25">
      <c r="B14" s="18" t="s">
        <v>92</v>
      </c>
      <c r="C14" s="28"/>
      <c r="D14" s="5">
        <v>1606</v>
      </c>
      <c r="E14" s="40"/>
      <c r="F14" s="37"/>
      <c r="G14" s="11"/>
      <c r="H14" s="5">
        <v>2454</v>
      </c>
      <c r="I14" s="60"/>
      <c r="J14" s="10"/>
      <c r="K14" s="11"/>
      <c r="L14" s="75" t="s">
        <v>119</v>
      </c>
      <c r="M14" s="82"/>
      <c r="N14" s="80"/>
      <c r="O14"/>
      <c r="S14"/>
      <c r="W14"/>
      <c r="AA14"/>
      <c r="AE14"/>
      <c r="AI14"/>
      <c r="AM14"/>
    </row>
    <row r="15" spans="1:41" x14ac:dyDescent="0.25">
      <c r="B15" s="17" t="s">
        <v>3</v>
      </c>
      <c r="C15" s="28"/>
      <c r="D15" s="7">
        <v>1347</v>
      </c>
      <c r="E15" s="35">
        <v>1397</v>
      </c>
      <c r="F15" s="73">
        <v>1421</v>
      </c>
      <c r="G15" s="11"/>
      <c r="H15" s="7">
        <v>1924</v>
      </c>
      <c r="I15" s="57">
        <v>1880</v>
      </c>
      <c r="J15" s="45">
        <v>2106</v>
      </c>
      <c r="K15" s="11"/>
      <c r="L15" s="75" t="s">
        <v>114</v>
      </c>
      <c r="M15" s="76" t="s">
        <v>136</v>
      </c>
      <c r="N15" s="78" t="s">
        <v>124</v>
      </c>
      <c r="O15"/>
      <c r="S15"/>
      <c r="W15"/>
      <c r="AA15"/>
      <c r="AE15"/>
      <c r="AI15"/>
      <c r="AM15"/>
    </row>
    <row r="16" spans="1:41" x14ac:dyDescent="0.25">
      <c r="B16" s="16" t="s">
        <v>62</v>
      </c>
      <c r="C16" s="28"/>
      <c r="D16" s="5">
        <v>1693</v>
      </c>
      <c r="E16" s="40"/>
      <c r="F16" s="36"/>
      <c r="G16" s="11"/>
      <c r="H16" s="5">
        <v>2497</v>
      </c>
      <c r="I16" s="60"/>
      <c r="J16" s="59"/>
      <c r="K16" s="11"/>
      <c r="L16" s="75" t="s">
        <v>106</v>
      </c>
      <c r="M16" s="82"/>
      <c r="N16" s="80"/>
      <c r="O16"/>
      <c r="S16"/>
      <c r="W16"/>
      <c r="AA16"/>
      <c r="AE16"/>
      <c r="AI16"/>
      <c r="AM16"/>
    </row>
    <row r="17" spans="2:39" x14ac:dyDescent="0.25">
      <c r="B17" s="19" t="s">
        <v>4</v>
      </c>
      <c r="C17" s="28"/>
      <c r="D17" s="5">
        <v>1405</v>
      </c>
      <c r="E17" s="35">
        <v>1397</v>
      </c>
      <c r="F17" s="38">
        <v>1421</v>
      </c>
      <c r="G17" s="11"/>
      <c r="H17" s="5">
        <v>2030</v>
      </c>
      <c r="I17" s="57">
        <v>1880</v>
      </c>
      <c r="J17" s="46">
        <v>1974</v>
      </c>
      <c r="K17" s="11"/>
      <c r="L17" s="75" t="s">
        <v>121</v>
      </c>
      <c r="M17" s="76" t="s">
        <v>137</v>
      </c>
      <c r="N17" s="78" t="s">
        <v>145</v>
      </c>
      <c r="O17"/>
      <c r="S17"/>
      <c r="W17"/>
      <c r="AA17"/>
      <c r="AE17"/>
      <c r="AI17"/>
      <c r="AM17"/>
    </row>
    <row r="18" spans="2:39" x14ac:dyDescent="0.25">
      <c r="B18" s="16" t="s">
        <v>63</v>
      </c>
      <c r="C18" s="28"/>
      <c r="D18" s="5">
        <v>1606</v>
      </c>
      <c r="E18" s="40"/>
      <c r="F18" s="39"/>
      <c r="G18" s="11"/>
      <c r="H18" s="5">
        <v>2454</v>
      </c>
      <c r="I18" s="60"/>
      <c r="J18" s="36"/>
      <c r="K18" s="11"/>
      <c r="L18" s="75" t="s">
        <v>120</v>
      </c>
      <c r="M18" s="82"/>
      <c r="N18" s="80"/>
      <c r="O18"/>
      <c r="S18"/>
      <c r="W18"/>
      <c r="AA18"/>
      <c r="AE18"/>
      <c r="AI18"/>
      <c r="AM18"/>
    </row>
    <row r="19" spans="2:39" x14ac:dyDescent="0.25">
      <c r="B19" s="17" t="s">
        <v>5</v>
      </c>
      <c r="C19" s="28"/>
      <c r="D19" s="7">
        <v>1347</v>
      </c>
      <c r="E19" s="35">
        <v>1397</v>
      </c>
      <c r="F19" s="45">
        <v>1386</v>
      </c>
      <c r="G19" s="11"/>
      <c r="H19" s="7">
        <v>1924</v>
      </c>
      <c r="I19" s="57">
        <v>1880</v>
      </c>
      <c r="J19" s="46">
        <v>1931</v>
      </c>
      <c r="K19" s="11"/>
      <c r="L19" s="75" t="s">
        <v>121</v>
      </c>
      <c r="M19" s="76" t="s">
        <v>106</v>
      </c>
      <c r="N19" s="78" t="s">
        <v>103</v>
      </c>
      <c r="O19"/>
      <c r="S19"/>
      <c r="W19"/>
      <c r="AA19"/>
      <c r="AE19"/>
      <c r="AI19"/>
      <c r="AM19"/>
    </row>
    <row r="20" spans="2:39" x14ac:dyDescent="0.25">
      <c r="B20" s="16" t="s">
        <v>64</v>
      </c>
      <c r="C20" s="28"/>
      <c r="D20" s="5">
        <v>1606</v>
      </c>
      <c r="E20" s="40"/>
      <c r="F20" s="43"/>
      <c r="G20" s="11"/>
      <c r="H20" s="5">
        <v>2454</v>
      </c>
      <c r="I20" s="60"/>
      <c r="J20" s="59"/>
      <c r="K20" s="11"/>
      <c r="L20" s="75" t="s">
        <v>106</v>
      </c>
      <c r="M20" s="82"/>
      <c r="N20" s="80"/>
      <c r="O20"/>
      <c r="S20"/>
      <c r="W20"/>
      <c r="AA20"/>
      <c r="AE20"/>
      <c r="AI20"/>
      <c r="AM20"/>
    </row>
    <row r="21" spans="2:39" x14ac:dyDescent="0.25">
      <c r="B21" s="17" t="s">
        <v>6</v>
      </c>
      <c r="C21" s="28"/>
      <c r="D21" s="7">
        <v>1347</v>
      </c>
      <c r="E21" s="42">
        <v>1397</v>
      </c>
      <c r="F21" s="41">
        <v>1421</v>
      </c>
      <c r="G21" s="11"/>
      <c r="H21" s="7">
        <v>1924</v>
      </c>
      <c r="I21" s="57">
        <v>1880</v>
      </c>
      <c r="J21" s="46">
        <v>1974</v>
      </c>
      <c r="K21" s="11"/>
      <c r="L21" s="75" t="s">
        <v>122</v>
      </c>
      <c r="M21" s="76" t="s">
        <v>136</v>
      </c>
      <c r="N21" s="78" t="s">
        <v>108</v>
      </c>
      <c r="O21"/>
      <c r="S21"/>
      <c r="W21"/>
      <c r="AA21"/>
      <c r="AE21"/>
      <c r="AI21"/>
      <c r="AM21"/>
    </row>
    <row r="22" spans="2:39" x14ac:dyDescent="0.25">
      <c r="B22" s="16" t="s">
        <v>65</v>
      </c>
      <c r="C22" s="28"/>
      <c r="D22" s="5">
        <v>1606</v>
      </c>
      <c r="E22" s="44"/>
      <c r="F22" s="37"/>
      <c r="G22" s="11"/>
      <c r="H22" s="5">
        <v>2454</v>
      </c>
      <c r="I22" s="60"/>
      <c r="J22" s="10"/>
      <c r="K22" s="11"/>
      <c r="L22" s="75" t="s">
        <v>123</v>
      </c>
      <c r="M22" s="82"/>
      <c r="N22" s="80"/>
      <c r="O22"/>
      <c r="S22"/>
      <c r="W22"/>
      <c r="AA22"/>
      <c r="AE22"/>
      <c r="AI22"/>
      <c r="AM22"/>
    </row>
    <row r="23" spans="2:39" x14ac:dyDescent="0.25">
      <c r="B23" s="17" t="s">
        <v>7</v>
      </c>
      <c r="C23" s="28"/>
      <c r="D23" s="7">
        <v>1347</v>
      </c>
      <c r="E23" s="35">
        <v>1397</v>
      </c>
      <c r="F23" s="38">
        <v>1421</v>
      </c>
      <c r="G23" s="11"/>
      <c r="H23" s="7">
        <v>1924</v>
      </c>
      <c r="I23" s="57">
        <v>1880</v>
      </c>
      <c r="J23" s="45">
        <v>1974</v>
      </c>
      <c r="K23" s="11"/>
      <c r="L23" s="75" t="s">
        <v>124</v>
      </c>
      <c r="M23" s="76" t="s">
        <v>135</v>
      </c>
      <c r="N23" s="78" t="s">
        <v>115</v>
      </c>
      <c r="O23"/>
      <c r="S23"/>
      <c r="W23"/>
      <c r="AA23"/>
      <c r="AE23"/>
      <c r="AI23"/>
      <c r="AM23"/>
    </row>
    <row r="24" spans="2:39" x14ac:dyDescent="0.25">
      <c r="B24" s="19" t="s">
        <v>8</v>
      </c>
      <c r="C24" s="28"/>
      <c r="D24" s="7">
        <v>1540</v>
      </c>
      <c r="E24" s="35">
        <v>1576</v>
      </c>
      <c r="F24" s="38">
        <v>1679</v>
      </c>
      <c r="G24" s="11"/>
      <c r="H24" s="7">
        <v>1665</v>
      </c>
      <c r="I24" s="57">
        <v>1814</v>
      </c>
      <c r="J24" s="46">
        <v>1874</v>
      </c>
      <c r="K24" s="11"/>
      <c r="L24" s="75" t="s">
        <v>110</v>
      </c>
      <c r="M24" s="76" t="s">
        <v>113</v>
      </c>
      <c r="N24" s="78" t="s">
        <v>100</v>
      </c>
      <c r="O24"/>
      <c r="S24"/>
      <c r="W24"/>
      <c r="AA24"/>
      <c r="AE24"/>
      <c r="AI24"/>
      <c r="AM24"/>
    </row>
    <row r="25" spans="2:39" x14ac:dyDescent="0.25">
      <c r="B25" s="16" t="s">
        <v>66</v>
      </c>
      <c r="C25" s="28"/>
      <c r="D25" s="5">
        <v>1078</v>
      </c>
      <c r="E25" s="35">
        <v>1077</v>
      </c>
      <c r="F25" s="45">
        <v>1256</v>
      </c>
      <c r="G25" s="11"/>
      <c r="H25" s="5">
        <v>1336</v>
      </c>
      <c r="I25" s="57">
        <v>1329</v>
      </c>
      <c r="J25" s="58">
        <v>1457</v>
      </c>
      <c r="K25" s="11"/>
      <c r="L25" s="75" t="s">
        <v>111</v>
      </c>
      <c r="M25" s="76" t="s">
        <v>105</v>
      </c>
      <c r="N25" s="78" t="s">
        <v>111</v>
      </c>
      <c r="O25"/>
      <c r="S25"/>
      <c r="W25"/>
      <c r="AA25"/>
      <c r="AE25"/>
      <c r="AI25"/>
      <c r="AM25"/>
    </row>
    <row r="26" spans="2:39" x14ac:dyDescent="0.25">
      <c r="B26" s="16" t="s">
        <v>67</v>
      </c>
      <c r="C26" s="28"/>
      <c r="D26" s="5">
        <v>1520</v>
      </c>
      <c r="E26" s="40"/>
      <c r="F26" s="37"/>
      <c r="G26" s="11"/>
      <c r="H26" s="5">
        <v>1976</v>
      </c>
      <c r="I26" s="60"/>
      <c r="J26" s="10"/>
      <c r="K26" s="11"/>
      <c r="L26" s="75" t="s">
        <v>104</v>
      </c>
      <c r="M26" s="82"/>
      <c r="N26" s="80"/>
      <c r="O26"/>
      <c r="S26"/>
      <c r="W26"/>
      <c r="AA26"/>
      <c r="AE26"/>
      <c r="AI26"/>
      <c r="AM26"/>
    </row>
    <row r="27" spans="2:39" x14ac:dyDescent="0.25">
      <c r="B27" s="19" t="s">
        <v>10</v>
      </c>
      <c r="C27" s="28"/>
      <c r="D27" s="6"/>
      <c r="E27" s="35">
        <v>1292</v>
      </c>
      <c r="F27" s="37"/>
      <c r="G27" s="11"/>
      <c r="H27" s="6"/>
      <c r="I27" s="57">
        <v>1793</v>
      </c>
      <c r="J27" s="10"/>
      <c r="K27" s="11"/>
      <c r="L27" s="83"/>
      <c r="M27" s="76" t="s">
        <v>104</v>
      </c>
      <c r="N27" s="80"/>
      <c r="O27"/>
      <c r="S27"/>
      <c r="W27"/>
      <c r="AA27"/>
      <c r="AE27"/>
      <c r="AI27"/>
      <c r="AM27"/>
    </row>
    <row r="28" spans="2:39" x14ac:dyDescent="0.25">
      <c r="B28" s="16" t="s">
        <v>68</v>
      </c>
      <c r="C28" s="28"/>
      <c r="D28" s="5">
        <v>1520</v>
      </c>
      <c r="E28" s="35">
        <v>1402</v>
      </c>
      <c r="F28" s="45">
        <v>1531</v>
      </c>
      <c r="G28" s="11"/>
      <c r="H28" s="5">
        <v>1976</v>
      </c>
      <c r="I28" s="57">
        <v>2064</v>
      </c>
      <c r="J28" s="45">
        <v>2056</v>
      </c>
      <c r="K28" s="11"/>
      <c r="L28" s="75" t="s">
        <v>125</v>
      </c>
      <c r="M28" s="76" t="s">
        <v>113</v>
      </c>
      <c r="N28" s="78" t="s">
        <v>116</v>
      </c>
      <c r="O28"/>
      <c r="S28"/>
      <c r="W28"/>
      <c r="AA28"/>
      <c r="AE28"/>
      <c r="AI28"/>
      <c r="AM28"/>
    </row>
    <row r="29" spans="2:39" x14ac:dyDescent="0.25">
      <c r="B29" s="19" t="s">
        <v>12</v>
      </c>
      <c r="C29" s="28"/>
      <c r="D29" s="7">
        <v>1653</v>
      </c>
      <c r="E29" s="40"/>
      <c r="F29" s="43"/>
      <c r="G29" s="11"/>
      <c r="H29" s="7">
        <v>2073</v>
      </c>
      <c r="I29" s="60"/>
      <c r="J29" s="10"/>
      <c r="K29" s="11"/>
      <c r="L29" s="75" t="s">
        <v>126</v>
      </c>
      <c r="M29" s="82"/>
      <c r="N29" s="80"/>
      <c r="O29"/>
      <c r="S29"/>
      <c r="W29"/>
      <c r="AA29"/>
      <c r="AE29"/>
      <c r="AI29"/>
      <c r="AM29"/>
    </row>
    <row r="30" spans="2:39" x14ac:dyDescent="0.25">
      <c r="B30" s="16" t="s">
        <v>69</v>
      </c>
      <c r="C30" s="28"/>
      <c r="D30" s="5">
        <v>1373</v>
      </c>
      <c r="E30" s="35">
        <v>1344</v>
      </c>
      <c r="F30" s="38">
        <v>1514</v>
      </c>
      <c r="G30" s="11"/>
      <c r="H30" s="5">
        <v>1544</v>
      </c>
      <c r="I30" s="57">
        <v>1577</v>
      </c>
      <c r="J30" s="46">
        <v>1609</v>
      </c>
      <c r="K30" s="11"/>
      <c r="L30" s="75" t="s">
        <v>104</v>
      </c>
      <c r="M30" s="76" t="s">
        <v>110</v>
      </c>
      <c r="N30" s="78" t="s">
        <v>121</v>
      </c>
      <c r="O30"/>
      <c r="S30"/>
      <c r="W30"/>
      <c r="AA30"/>
      <c r="AE30"/>
      <c r="AI30"/>
      <c r="AM30"/>
    </row>
    <row r="31" spans="2:39" x14ac:dyDescent="0.25">
      <c r="B31" s="19" t="s">
        <v>14</v>
      </c>
      <c r="C31" s="28"/>
      <c r="D31" s="7">
        <v>1373</v>
      </c>
      <c r="E31" s="40"/>
      <c r="F31" s="38">
        <v>1539</v>
      </c>
      <c r="G31" s="11"/>
      <c r="H31" s="7">
        <v>1544</v>
      </c>
      <c r="I31" s="60"/>
      <c r="J31" s="61">
        <v>1719</v>
      </c>
      <c r="K31" s="11"/>
      <c r="L31" s="75" t="s">
        <v>127</v>
      </c>
      <c r="M31" s="82"/>
      <c r="N31" s="78" t="s">
        <v>114</v>
      </c>
      <c r="O31"/>
      <c r="S31"/>
      <c r="W31"/>
      <c r="AA31"/>
      <c r="AE31"/>
      <c r="AI31"/>
      <c r="AM31"/>
    </row>
    <row r="32" spans="2:39" x14ac:dyDescent="0.25">
      <c r="B32" s="16" t="s">
        <v>70</v>
      </c>
      <c r="C32" s="28"/>
      <c r="D32" s="5">
        <v>1319</v>
      </c>
      <c r="E32" s="35">
        <v>1177</v>
      </c>
      <c r="F32" s="38">
        <v>1331</v>
      </c>
      <c r="G32" s="11"/>
      <c r="H32" s="5">
        <v>1717</v>
      </c>
      <c r="I32" s="57">
        <v>1804</v>
      </c>
      <c r="J32" s="46">
        <v>1897</v>
      </c>
      <c r="K32" s="11"/>
      <c r="L32" s="75" t="s">
        <v>105</v>
      </c>
      <c r="M32" s="76" t="s">
        <v>101</v>
      </c>
      <c r="N32" s="78" t="s">
        <v>101</v>
      </c>
      <c r="O32"/>
      <c r="S32"/>
      <c r="W32"/>
      <c r="AA32"/>
      <c r="AE32"/>
      <c r="AI32"/>
      <c r="AM32"/>
    </row>
    <row r="33" spans="2:39" x14ac:dyDescent="0.25">
      <c r="B33" s="16" t="s">
        <v>71</v>
      </c>
      <c r="C33" s="28"/>
      <c r="D33" s="5">
        <v>1253</v>
      </c>
      <c r="E33" s="35">
        <v>1245</v>
      </c>
      <c r="F33" s="45">
        <v>1320</v>
      </c>
      <c r="G33" s="11"/>
      <c r="H33" s="5">
        <v>1516</v>
      </c>
      <c r="I33" s="57">
        <v>1530</v>
      </c>
      <c r="J33" s="45">
        <v>1636</v>
      </c>
      <c r="K33" s="11"/>
      <c r="L33" s="75" t="s">
        <v>128</v>
      </c>
      <c r="M33" s="76" t="s">
        <v>138</v>
      </c>
      <c r="N33" s="78" t="s">
        <v>99</v>
      </c>
      <c r="O33"/>
      <c r="S33"/>
      <c r="W33"/>
      <c r="AA33"/>
      <c r="AE33"/>
      <c r="AI33"/>
      <c r="AM33"/>
    </row>
    <row r="34" spans="2:39" x14ac:dyDescent="0.25">
      <c r="B34" s="19" t="s">
        <v>17</v>
      </c>
      <c r="C34" s="28"/>
      <c r="D34" s="7">
        <v>1319</v>
      </c>
      <c r="E34" s="35">
        <v>1327</v>
      </c>
      <c r="F34" s="37"/>
      <c r="G34" s="11"/>
      <c r="H34" s="7">
        <v>1717</v>
      </c>
      <c r="I34" s="57">
        <v>1954</v>
      </c>
      <c r="J34" s="59"/>
      <c r="K34" s="11"/>
      <c r="L34" s="75" t="s">
        <v>128</v>
      </c>
      <c r="M34" s="76" t="s">
        <v>133</v>
      </c>
      <c r="N34" s="80"/>
      <c r="O34"/>
      <c r="S34"/>
      <c r="W34"/>
      <c r="AA34"/>
      <c r="AE34"/>
      <c r="AI34"/>
      <c r="AM34"/>
    </row>
    <row r="35" spans="2:39" x14ac:dyDescent="0.25">
      <c r="B35" s="16" t="s">
        <v>72</v>
      </c>
      <c r="C35" s="28"/>
      <c r="D35" s="5">
        <v>1273</v>
      </c>
      <c r="E35" s="35">
        <v>1095</v>
      </c>
      <c r="F35" s="45">
        <v>1232</v>
      </c>
      <c r="G35" s="11"/>
      <c r="H35" s="5">
        <v>1561</v>
      </c>
      <c r="I35" s="62">
        <v>1330</v>
      </c>
      <c r="J35" s="63">
        <v>1481</v>
      </c>
      <c r="K35" s="11"/>
      <c r="L35" s="75" t="s">
        <v>129</v>
      </c>
      <c r="M35" s="76" t="s">
        <v>129</v>
      </c>
      <c r="N35" s="78" t="s">
        <v>99</v>
      </c>
      <c r="O35"/>
      <c r="S35"/>
      <c r="W35"/>
      <c r="AA35"/>
      <c r="AE35"/>
      <c r="AI35"/>
      <c r="AM35"/>
    </row>
    <row r="36" spans="2:39" x14ac:dyDescent="0.25">
      <c r="B36" s="16" t="s">
        <v>73</v>
      </c>
      <c r="C36" s="28"/>
      <c r="D36" s="5">
        <v>1373</v>
      </c>
      <c r="E36" s="35">
        <v>1344</v>
      </c>
      <c r="F36" s="38">
        <v>1534</v>
      </c>
      <c r="G36" s="11"/>
      <c r="H36" s="5">
        <v>1544</v>
      </c>
      <c r="I36" s="57">
        <v>1577</v>
      </c>
      <c r="J36" s="45">
        <v>1644</v>
      </c>
      <c r="K36" s="11"/>
      <c r="L36" s="75" t="s">
        <v>130</v>
      </c>
      <c r="M36" s="76" t="s">
        <v>110</v>
      </c>
      <c r="N36" s="78" t="s">
        <v>113</v>
      </c>
      <c r="O36"/>
      <c r="S36"/>
      <c r="W36"/>
      <c r="AA36"/>
      <c r="AE36"/>
      <c r="AI36"/>
      <c r="AM36"/>
    </row>
    <row r="37" spans="2:39" x14ac:dyDescent="0.25">
      <c r="B37" s="19" t="s">
        <v>20</v>
      </c>
      <c r="C37" s="28"/>
      <c r="D37" s="7">
        <v>1611</v>
      </c>
      <c r="E37" s="40"/>
      <c r="F37" s="37"/>
      <c r="G37" s="11"/>
      <c r="H37" s="7">
        <v>2137</v>
      </c>
      <c r="I37" s="60"/>
      <c r="J37" s="10"/>
      <c r="K37" s="11"/>
      <c r="L37" s="75" t="s">
        <v>121</v>
      </c>
      <c r="M37" s="82"/>
      <c r="N37" s="80"/>
      <c r="O37"/>
      <c r="S37"/>
      <c r="W37"/>
      <c r="AA37"/>
      <c r="AE37"/>
      <c r="AI37"/>
      <c r="AM37"/>
    </row>
    <row r="38" spans="2:39" x14ac:dyDescent="0.25">
      <c r="B38" s="19" t="s">
        <v>21</v>
      </c>
      <c r="C38" s="28"/>
      <c r="D38" s="7">
        <v>1474</v>
      </c>
      <c r="E38" s="40"/>
      <c r="F38" s="37"/>
      <c r="G38" s="11"/>
      <c r="H38" s="7">
        <v>1852</v>
      </c>
      <c r="I38" s="40"/>
      <c r="J38" s="36"/>
      <c r="K38" s="11"/>
      <c r="L38" s="75" t="s">
        <v>121</v>
      </c>
      <c r="M38" s="82"/>
      <c r="N38" s="80"/>
      <c r="O38"/>
      <c r="S38"/>
      <c r="W38"/>
      <c r="AA38"/>
      <c r="AE38"/>
      <c r="AI38"/>
      <c r="AM38"/>
    </row>
    <row r="39" spans="2:39" x14ac:dyDescent="0.25">
      <c r="B39" s="16" t="s">
        <v>74</v>
      </c>
      <c r="C39" s="28"/>
      <c r="D39" s="5">
        <v>1373</v>
      </c>
      <c r="E39" s="35">
        <v>1247</v>
      </c>
      <c r="F39" s="38">
        <v>1494</v>
      </c>
      <c r="G39" s="11"/>
      <c r="H39" s="5">
        <v>1544</v>
      </c>
      <c r="I39" s="35">
        <v>1580</v>
      </c>
      <c r="J39" s="38">
        <v>1974</v>
      </c>
      <c r="K39" s="11"/>
      <c r="L39" s="75" t="s">
        <v>98</v>
      </c>
      <c r="M39" s="76" t="s">
        <v>113</v>
      </c>
      <c r="N39" s="78" t="s">
        <v>110</v>
      </c>
      <c r="O39"/>
      <c r="S39"/>
      <c r="W39"/>
      <c r="AA39"/>
      <c r="AE39"/>
      <c r="AI39"/>
      <c r="AM39"/>
    </row>
    <row r="40" spans="2:39" x14ac:dyDescent="0.25">
      <c r="B40" s="19" t="s">
        <v>23</v>
      </c>
      <c r="C40" s="28"/>
      <c r="D40" s="7">
        <v>1544</v>
      </c>
      <c r="E40" s="40"/>
      <c r="F40" s="36"/>
      <c r="G40" s="11"/>
      <c r="H40" s="7">
        <v>1852</v>
      </c>
      <c r="I40" s="40"/>
      <c r="J40" s="36"/>
      <c r="K40" s="11"/>
      <c r="L40" s="75" t="s">
        <v>110</v>
      </c>
      <c r="M40" s="82"/>
      <c r="N40" s="80"/>
      <c r="O40"/>
      <c r="S40"/>
      <c r="W40"/>
      <c r="AA40"/>
      <c r="AE40"/>
      <c r="AI40"/>
      <c r="AM40"/>
    </row>
    <row r="41" spans="2:39" x14ac:dyDescent="0.25">
      <c r="B41" s="16" t="s">
        <v>75</v>
      </c>
      <c r="C41" s="28"/>
      <c r="D41" s="5">
        <v>1218</v>
      </c>
      <c r="E41" s="35">
        <v>1228</v>
      </c>
      <c r="F41" s="41">
        <v>1329</v>
      </c>
      <c r="G41" s="11"/>
      <c r="H41" s="5">
        <v>1421</v>
      </c>
      <c r="I41" s="35">
        <v>1414</v>
      </c>
      <c r="J41" s="38">
        <v>2159</v>
      </c>
      <c r="K41" s="11"/>
      <c r="L41" s="75" t="s">
        <v>101</v>
      </c>
      <c r="M41" s="76" t="s">
        <v>97</v>
      </c>
      <c r="N41" s="78" t="s">
        <v>144</v>
      </c>
      <c r="O41"/>
      <c r="S41"/>
      <c r="W41"/>
      <c r="AA41"/>
      <c r="AE41"/>
      <c r="AI41"/>
      <c r="AM41"/>
    </row>
    <row r="42" spans="2:39" x14ac:dyDescent="0.25">
      <c r="B42" s="19" t="s">
        <v>25</v>
      </c>
      <c r="C42" s="28"/>
      <c r="D42" s="7">
        <v>1516</v>
      </c>
      <c r="E42" s="35">
        <v>1490</v>
      </c>
      <c r="F42" s="38">
        <v>1674</v>
      </c>
      <c r="G42" s="11"/>
      <c r="H42" s="7">
        <v>1645</v>
      </c>
      <c r="I42" s="35">
        <v>1759</v>
      </c>
      <c r="J42" s="41">
        <v>1909</v>
      </c>
      <c r="K42" s="11"/>
      <c r="L42" s="75" t="s">
        <v>121</v>
      </c>
      <c r="M42" s="76" t="s">
        <v>131</v>
      </c>
      <c r="N42" s="78" t="s">
        <v>121</v>
      </c>
      <c r="O42"/>
      <c r="S42"/>
      <c r="W42"/>
      <c r="AA42"/>
      <c r="AE42"/>
      <c r="AI42"/>
      <c r="AM42"/>
    </row>
    <row r="43" spans="2:39" x14ac:dyDescent="0.25">
      <c r="B43" s="19" t="s">
        <v>26</v>
      </c>
      <c r="C43" s="28"/>
      <c r="D43" s="94"/>
      <c r="E43" s="40"/>
      <c r="F43" s="43"/>
      <c r="G43" s="11"/>
      <c r="H43" s="94"/>
      <c r="I43" s="40"/>
      <c r="J43" s="37"/>
      <c r="K43" s="11"/>
      <c r="L43" s="83"/>
      <c r="M43" s="82"/>
      <c r="N43" s="80"/>
      <c r="O43"/>
      <c r="S43"/>
      <c r="W43"/>
      <c r="AA43"/>
      <c r="AE43"/>
      <c r="AI43"/>
      <c r="AM43"/>
    </row>
    <row r="44" spans="2:39" x14ac:dyDescent="0.25">
      <c r="B44" s="19" t="s">
        <v>27</v>
      </c>
      <c r="C44" s="28"/>
      <c r="D44" s="7">
        <v>1609</v>
      </c>
      <c r="E44" s="40"/>
      <c r="F44" s="38">
        <v>1809</v>
      </c>
      <c r="G44" s="11"/>
      <c r="H44" s="7">
        <v>2041</v>
      </c>
      <c r="I44" s="40"/>
      <c r="J44" s="41">
        <v>2159</v>
      </c>
      <c r="K44" s="11"/>
      <c r="L44" s="75" t="s">
        <v>113</v>
      </c>
      <c r="M44" s="82"/>
      <c r="N44" s="78" t="s">
        <v>143</v>
      </c>
      <c r="O44"/>
      <c r="S44"/>
      <c r="W44"/>
      <c r="AA44"/>
      <c r="AE44"/>
      <c r="AI44"/>
      <c r="AM44"/>
    </row>
    <row r="45" spans="2:39" x14ac:dyDescent="0.25">
      <c r="B45" s="16" t="s">
        <v>76</v>
      </c>
      <c r="C45" s="28"/>
      <c r="D45" s="5">
        <v>1373</v>
      </c>
      <c r="E45" s="35">
        <v>1344</v>
      </c>
      <c r="F45" s="39"/>
      <c r="G45" s="11"/>
      <c r="H45" s="5">
        <v>1544</v>
      </c>
      <c r="I45" s="35">
        <v>1577</v>
      </c>
      <c r="J45" s="37"/>
      <c r="K45" s="11"/>
      <c r="L45" s="75" t="s">
        <v>121</v>
      </c>
      <c r="M45" s="76" t="s">
        <v>121</v>
      </c>
      <c r="N45" s="80"/>
      <c r="O45"/>
      <c r="S45"/>
      <c r="W45"/>
      <c r="AA45"/>
      <c r="AE45"/>
      <c r="AI45"/>
      <c r="AM45"/>
    </row>
    <row r="46" spans="2:39" x14ac:dyDescent="0.25">
      <c r="B46" s="19" t="s">
        <v>29</v>
      </c>
      <c r="C46" s="28"/>
      <c r="D46" s="7">
        <v>1603</v>
      </c>
      <c r="E46" s="35">
        <v>1622</v>
      </c>
      <c r="F46" s="38">
        <v>1892</v>
      </c>
      <c r="G46" s="11"/>
      <c r="H46" s="7">
        <v>1883</v>
      </c>
      <c r="I46" s="35">
        <v>1928</v>
      </c>
      <c r="J46" s="64">
        <v>2033</v>
      </c>
      <c r="K46" s="11"/>
      <c r="L46" s="75" t="s">
        <v>110</v>
      </c>
      <c r="M46" s="76" t="s">
        <v>110</v>
      </c>
      <c r="N46" s="78" t="s">
        <v>113</v>
      </c>
      <c r="O46"/>
      <c r="S46"/>
      <c r="W46"/>
      <c r="AA46"/>
      <c r="AE46"/>
      <c r="AI46"/>
      <c r="AM46"/>
    </row>
    <row r="47" spans="2:39" x14ac:dyDescent="0.25">
      <c r="B47" s="19" t="s">
        <v>30</v>
      </c>
      <c r="C47" s="28"/>
      <c r="D47" s="7">
        <v>1603</v>
      </c>
      <c r="E47" s="40"/>
      <c r="F47" s="45">
        <v>1892</v>
      </c>
      <c r="G47" s="11"/>
      <c r="H47" s="7">
        <v>1883</v>
      </c>
      <c r="I47" s="40"/>
      <c r="J47" s="41">
        <v>2033</v>
      </c>
      <c r="K47" s="11"/>
      <c r="L47" s="75" t="s">
        <v>110</v>
      </c>
      <c r="M47" s="82"/>
      <c r="N47" s="78" t="s">
        <v>113</v>
      </c>
      <c r="O47"/>
      <c r="S47"/>
      <c r="W47"/>
      <c r="AA47"/>
      <c r="AE47"/>
      <c r="AI47"/>
      <c r="AM47"/>
    </row>
    <row r="48" spans="2:39" x14ac:dyDescent="0.25">
      <c r="B48" s="19" t="s">
        <v>31</v>
      </c>
      <c r="C48" s="28"/>
      <c r="D48" s="7">
        <v>1233</v>
      </c>
      <c r="E48" s="40"/>
      <c r="F48" s="37"/>
      <c r="G48" s="11"/>
      <c r="H48" s="7">
        <v>1521</v>
      </c>
      <c r="I48" s="40"/>
      <c r="J48" s="37"/>
      <c r="K48" s="11"/>
      <c r="L48" s="75" t="s">
        <v>111</v>
      </c>
      <c r="M48" s="82"/>
      <c r="N48" s="80"/>
      <c r="O48"/>
      <c r="S48"/>
      <c r="W48"/>
      <c r="AA48"/>
      <c r="AE48"/>
      <c r="AI48"/>
      <c r="AM48"/>
    </row>
    <row r="49" spans="2:39" x14ac:dyDescent="0.25">
      <c r="B49" s="16" t="s">
        <v>77</v>
      </c>
      <c r="C49" s="28"/>
      <c r="D49" s="5">
        <v>1373</v>
      </c>
      <c r="E49" s="40"/>
      <c r="F49" s="10"/>
      <c r="G49" s="11"/>
      <c r="H49" s="5">
        <v>1544</v>
      </c>
      <c r="I49" s="40"/>
      <c r="J49" s="37"/>
      <c r="K49" s="11"/>
      <c r="L49" s="75" t="s">
        <v>131</v>
      </c>
      <c r="M49" s="82"/>
      <c r="N49" s="80"/>
      <c r="O49"/>
      <c r="S49"/>
      <c r="W49"/>
      <c r="AA49"/>
      <c r="AE49"/>
      <c r="AI49"/>
      <c r="AM49"/>
    </row>
    <row r="50" spans="2:39" x14ac:dyDescent="0.25">
      <c r="B50" s="19" t="s">
        <v>32</v>
      </c>
      <c r="C50" s="28"/>
      <c r="D50" s="6"/>
      <c r="E50" s="35">
        <v>1344</v>
      </c>
      <c r="F50" s="10"/>
      <c r="G50" s="11"/>
      <c r="H50" s="6"/>
      <c r="I50" s="35">
        <v>1577</v>
      </c>
      <c r="J50" s="36"/>
      <c r="K50" s="11"/>
      <c r="L50" s="83"/>
      <c r="M50" s="76" t="s">
        <v>110</v>
      </c>
      <c r="N50" s="80"/>
      <c r="O50"/>
      <c r="S50"/>
      <c r="W50"/>
      <c r="AA50"/>
      <c r="AE50"/>
      <c r="AI50"/>
      <c r="AM50"/>
    </row>
    <row r="51" spans="2:39" x14ac:dyDescent="0.25">
      <c r="B51" s="18" t="s">
        <v>78</v>
      </c>
      <c r="C51" s="28"/>
      <c r="D51" s="5">
        <v>1218</v>
      </c>
      <c r="E51" s="35">
        <v>1195</v>
      </c>
      <c r="F51" s="46">
        <v>1361</v>
      </c>
      <c r="G51" s="11"/>
      <c r="H51" s="5">
        <v>1541</v>
      </c>
      <c r="I51" s="35">
        <v>1430</v>
      </c>
      <c r="J51" s="38">
        <v>1576</v>
      </c>
      <c r="K51" s="11"/>
      <c r="L51" s="75" t="s">
        <v>102</v>
      </c>
      <c r="M51" s="76" t="s">
        <v>97</v>
      </c>
      <c r="N51" s="78" t="s">
        <v>102</v>
      </c>
      <c r="O51"/>
      <c r="S51"/>
      <c r="W51"/>
      <c r="AA51"/>
      <c r="AE51"/>
      <c r="AI51"/>
      <c r="AM51"/>
    </row>
    <row r="52" spans="2:39" x14ac:dyDescent="0.25">
      <c r="B52" s="16" t="s">
        <v>79</v>
      </c>
      <c r="C52" s="28"/>
      <c r="D52" s="5">
        <v>1367</v>
      </c>
      <c r="E52" s="35">
        <v>1394</v>
      </c>
      <c r="F52" s="10"/>
      <c r="G52" s="11"/>
      <c r="H52" s="5">
        <v>1594</v>
      </c>
      <c r="I52" s="35">
        <v>1696</v>
      </c>
      <c r="J52" s="36"/>
      <c r="K52" s="11"/>
      <c r="L52" s="75" t="s">
        <v>132</v>
      </c>
      <c r="M52" s="76" t="s">
        <v>132</v>
      </c>
      <c r="N52" s="80"/>
      <c r="O52"/>
      <c r="S52"/>
      <c r="W52"/>
      <c r="AA52"/>
      <c r="AE52"/>
      <c r="AI52"/>
      <c r="AM52"/>
    </row>
    <row r="53" spans="2:39" x14ac:dyDescent="0.25">
      <c r="B53" s="16" t="s">
        <v>80</v>
      </c>
      <c r="C53" s="28"/>
      <c r="D53" s="5">
        <v>1367</v>
      </c>
      <c r="E53" s="35">
        <v>1394</v>
      </c>
      <c r="F53" s="46">
        <v>1714</v>
      </c>
      <c r="G53" s="11"/>
      <c r="H53" s="5">
        <v>1594</v>
      </c>
      <c r="I53" s="35">
        <v>1696</v>
      </c>
      <c r="J53" s="38">
        <v>2024</v>
      </c>
      <c r="K53" s="11"/>
      <c r="L53" s="75" t="s">
        <v>133</v>
      </c>
      <c r="M53" s="76" t="s">
        <v>112</v>
      </c>
      <c r="N53" s="78" t="s">
        <v>117</v>
      </c>
      <c r="O53"/>
      <c r="S53"/>
      <c r="W53"/>
      <c r="AA53"/>
      <c r="AE53"/>
      <c r="AI53"/>
      <c r="AM53"/>
    </row>
    <row r="54" spans="2:39" x14ac:dyDescent="0.25">
      <c r="B54" s="20" t="s">
        <v>36</v>
      </c>
      <c r="C54" s="28"/>
      <c r="D54" s="7">
        <v>1521</v>
      </c>
      <c r="E54" s="35">
        <v>1391</v>
      </c>
      <c r="F54" s="46">
        <v>1504</v>
      </c>
      <c r="G54" s="11"/>
      <c r="H54" s="7">
        <v>2181</v>
      </c>
      <c r="I54" s="35">
        <v>2124</v>
      </c>
      <c r="J54" s="37"/>
      <c r="K54" s="11"/>
      <c r="L54" s="75" t="s">
        <v>114</v>
      </c>
      <c r="M54" s="76" t="s">
        <v>139</v>
      </c>
      <c r="N54" s="78" t="s">
        <v>114</v>
      </c>
      <c r="O54"/>
      <c r="S54"/>
      <c r="W54"/>
      <c r="AA54"/>
      <c r="AE54"/>
      <c r="AI54"/>
      <c r="AM54"/>
    </row>
    <row r="55" spans="2:39" x14ac:dyDescent="0.25">
      <c r="B55" s="20" t="s">
        <v>37</v>
      </c>
      <c r="C55" s="28"/>
      <c r="D55" s="7">
        <v>1521</v>
      </c>
      <c r="E55" s="40"/>
      <c r="F55" s="46">
        <v>1519</v>
      </c>
      <c r="G55" s="11"/>
      <c r="H55" s="7">
        <v>2181</v>
      </c>
      <c r="I55" s="40"/>
      <c r="J55" s="38">
        <v>2029</v>
      </c>
      <c r="K55" s="11"/>
      <c r="L55" s="75" t="s">
        <v>114</v>
      </c>
      <c r="M55" s="82"/>
      <c r="N55" s="78" t="s">
        <v>120</v>
      </c>
      <c r="O55"/>
      <c r="S55"/>
      <c r="W55"/>
      <c r="AA55"/>
      <c r="AE55"/>
      <c r="AI55"/>
      <c r="AM55"/>
    </row>
    <row r="56" spans="2:39" x14ac:dyDescent="0.25">
      <c r="B56" s="21" t="s">
        <v>38</v>
      </c>
      <c r="C56" s="28"/>
      <c r="D56" s="8">
        <v>1570</v>
      </c>
      <c r="E56" s="35">
        <v>1622</v>
      </c>
      <c r="F56" s="46">
        <v>1750</v>
      </c>
      <c r="G56" s="11"/>
      <c r="H56" s="8">
        <v>1922</v>
      </c>
      <c r="I56" s="65">
        <v>2041</v>
      </c>
      <c r="J56" s="38">
        <v>1950</v>
      </c>
      <c r="K56" s="11"/>
      <c r="L56" s="75" t="s">
        <v>125</v>
      </c>
      <c r="M56" s="76" t="s">
        <v>100</v>
      </c>
      <c r="N56" s="78" t="s">
        <v>98</v>
      </c>
      <c r="O56"/>
      <c r="S56"/>
      <c r="W56"/>
      <c r="AA56"/>
      <c r="AE56"/>
      <c r="AI56"/>
      <c r="AM56"/>
    </row>
    <row r="57" spans="2:39" x14ac:dyDescent="0.25">
      <c r="B57" s="19" t="s">
        <v>39</v>
      </c>
      <c r="C57" s="28"/>
      <c r="D57" s="7">
        <v>1798</v>
      </c>
      <c r="E57" s="35">
        <v>1913</v>
      </c>
      <c r="F57" s="10"/>
      <c r="G57" s="11"/>
      <c r="H57" s="7">
        <v>2736</v>
      </c>
      <c r="I57" s="35">
        <v>2823</v>
      </c>
      <c r="J57" s="37"/>
      <c r="K57" s="11"/>
      <c r="L57" s="75" t="s">
        <v>109</v>
      </c>
      <c r="M57" s="76" t="s">
        <v>137</v>
      </c>
      <c r="N57" s="80"/>
      <c r="O57"/>
      <c r="S57"/>
      <c r="W57"/>
      <c r="AA57"/>
      <c r="AE57"/>
      <c r="AI57"/>
      <c r="AM57"/>
    </row>
    <row r="58" spans="2:39" x14ac:dyDescent="0.25">
      <c r="B58" s="22" t="s">
        <v>40</v>
      </c>
      <c r="C58" s="28"/>
      <c r="D58" s="9">
        <v>1319</v>
      </c>
      <c r="E58" s="40"/>
      <c r="F58" s="10"/>
      <c r="G58" s="11"/>
      <c r="H58" s="9">
        <v>1717</v>
      </c>
      <c r="I58" s="47"/>
      <c r="J58" s="37"/>
      <c r="K58" s="11"/>
      <c r="L58" s="75" t="s">
        <v>107</v>
      </c>
      <c r="M58" s="82"/>
      <c r="N58" s="80"/>
      <c r="O58"/>
      <c r="S58"/>
      <c r="W58"/>
      <c r="AA58"/>
      <c r="AE58"/>
      <c r="AI58"/>
      <c r="AM58"/>
    </row>
    <row r="59" spans="2:39" x14ac:dyDescent="0.25">
      <c r="B59" s="19" t="s">
        <v>41</v>
      </c>
      <c r="C59" s="28"/>
      <c r="D59" s="7">
        <v>1539</v>
      </c>
      <c r="E59" s="35">
        <v>1527</v>
      </c>
      <c r="F59" s="10"/>
      <c r="G59" s="11"/>
      <c r="H59" s="7">
        <v>1894</v>
      </c>
      <c r="I59" s="35">
        <v>1942</v>
      </c>
      <c r="J59" s="36"/>
      <c r="K59" s="11"/>
      <c r="L59" s="75" t="s">
        <v>130</v>
      </c>
      <c r="M59" s="76" t="s">
        <v>139</v>
      </c>
      <c r="N59" s="80"/>
      <c r="O59"/>
      <c r="S59"/>
      <c r="W59"/>
      <c r="AA59"/>
      <c r="AE59"/>
      <c r="AI59"/>
      <c r="AM59"/>
    </row>
    <row r="60" spans="2:39" x14ac:dyDescent="0.25">
      <c r="B60" s="20" t="s">
        <v>42</v>
      </c>
      <c r="C60" s="28"/>
      <c r="D60" s="7">
        <v>1767</v>
      </c>
      <c r="E60" s="35">
        <v>2411</v>
      </c>
      <c r="F60" s="10"/>
      <c r="G60" s="11"/>
      <c r="H60" s="7">
        <v>2102</v>
      </c>
      <c r="I60" s="35">
        <v>3050</v>
      </c>
      <c r="J60" s="37"/>
      <c r="K60" s="11"/>
      <c r="L60" s="75" t="s">
        <v>110</v>
      </c>
      <c r="M60" s="76" t="s">
        <v>113</v>
      </c>
      <c r="N60" s="80"/>
      <c r="O60"/>
      <c r="S60"/>
      <c r="W60"/>
      <c r="AA60"/>
      <c r="AE60"/>
      <c r="AI60"/>
      <c r="AM60"/>
    </row>
    <row r="61" spans="2:39" x14ac:dyDescent="0.25">
      <c r="B61" s="17" t="s">
        <v>43</v>
      </c>
      <c r="C61" s="28"/>
      <c r="D61" s="7">
        <v>1627</v>
      </c>
      <c r="E61" s="35">
        <v>1667</v>
      </c>
      <c r="F61" s="46">
        <v>1664</v>
      </c>
      <c r="G61" s="11"/>
      <c r="H61" s="7">
        <v>1800</v>
      </c>
      <c r="I61" s="35">
        <v>1905</v>
      </c>
      <c r="J61" s="38">
        <v>1834</v>
      </c>
      <c r="K61" s="11"/>
      <c r="L61" s="75" t="s">
        <v>107</v>
      </c>
      <c r="M61" s="76" t="s">
        <v>116</v>
      </c>
      <c r="N61" s="78" t="s">
        <v>110</v>
      </c>
      <c r="O61"/>
      <c r="S61"/>
      <c r="W61"/>
      <c r="AA61"/>
      <c r="AE61"/>
      <c r="AI61"/>
      <c r="AM61"/>
    </row>
    <row r="62" spans="2:39" x14ac:dyDescent="0.25">
      <c r="B62" s="16" t="s">
        <v>81</v>
      </c>
      <c r="C62" s="28"/>
      <c r="D62" s="5">
        <v>1414</v>
      </c>
      <c r="E62" s="35">
        <v>1247</v>
      </c>
      <c r="F62" s="10"/>
      <c r="G62" s="11"/>
      <c r="H62" s="5">
        <v>1561</v>
      </c>
      <c r="I62" s="35">
        <v>1580</v>
      </c>
      <c r="J62" s="41">
        <v>1584</v>
      </c>
      <c r="K62" s="11"/>
      <c r="L62" s="75" t="s">
        <v>134</v>
      </c>
      <c r="M62" s="76" t="s">
        <v>105</v>
      </c>
      <c r="N62" s="78" t="s">
        <v>111</v>
      </c>
      <c r="O62"/>
      <c r="S62"/>
      <c r="W62"/>
      <c r="AA62"/>
      <c r="AE62"/>
      <c r="AI62"/>
      <c r="AM62"/>
    </row>
    <row r="63" spans="2:39" x14ac:dyDescent="0.25">
      <c r="B63" s="16" t="s">
        <v>82</v>
      </c>
      <c r="C63" s="28"/>
      <c r="D63" s="5">
        <v>1373</v>
      </c>
      <c r="E63" s="35">
        <v>1345</v>
      </c>
      <c r="F63" s="46">
        <v>1499</v>
      </c>
      <c r="G63" s="11"/>
      <c r="H63" s="5">
        <v>1544</v>
      </c>
      <c r="I63" s="35">
        <v>1578</v>
      </c>
      <c r="J63" s="38">
        <v>1609</v>
      </c>
      <c r="K63" s="11"/>
      <c r="L63" s="75" t="s">
        <v>110</v>
      </c>
      <c r="M63" s="76" t="s">
        <v>140</v>
      </c>
      <c r="N63" s="78" t="s">
        <v>113</v>
      </c>
      <c r="O63"/>
      <c r="S63"/>
      <c r="W63"/>
      <c r="AA63"/>
      <c r="AE63"/>
      <c r="AI63"/>
      <c r="AM63"/>
    </row>
    <row r="64" spans="2:39" x14ac:dyDescent="0.25">
      <c r="B64" s="16" t="s">
        <v>83</v>
      </c>
      <c r="C64" s="28"/>
      <c r="D64" s="5">
        <v>1314</v>
      </c>
      <c r="E64" s="47"/>
      <c r="F64" s="36"/>
      <c r="G64" s="11"/>
      <c r="H64" s="5">
        <v>2072</v>
      </c>
      <c r="I64" s="40"/>
      <c r="J64" s="36"/>
      <c r="K64" s="11"/>
      <c r="L64" s="75" t="s">
        <v>132</v>
      </c>
      <c r="M64" s="82"/>
      <c r="N64" s="80"/>
      <c r="O64"/>
      <c r="S64"/>
      <c r="W64"/>
      <c r="AA64"/>
      <c r="AE64"/>
      <c r="AI64"/>
      <c r="AM64"/>
    </row>
    <row r="65" spans="1:39" x14ac:dyDescent="0.25">
      <c r="B65" s="19" t="s">
        <v>46</v>
      </c>
      <c r="C65" s="28"/>
      <c r="D65" s="6"/>
      <c r="E65" s="35">
        <v>1319</v>
      </c>
      <c r="F65" s="37"/>
      <c r="G65" s="11"/>
      <c r="H65" s="6"/>
      <c r="I65" s="35">
        <v>2189</v>
      </c>
      <c r="J65" s="37"/>
      <c r="K65" s="11"/>
      <c r="L65" s="83"/>
      <c r="M65" s="76" t="s">
        <v>112</v>
      </c>
      <c r="N65" s="80"/>
      <c r="O65"/>
      <c r="S65"/>
      <c r="W65"/>
      <c r="AA65"/>
      <c r="AE65"/>
      <c r="AI65"/>
      <c r="AM65"/>
    </row>
    <row r="66" spans="1:39" x14ac:dyDescent="0.25">
      <c r="B66" s="16" t="s">
        <v>84</v>
      </c>
      <c r="C66" s="28"/>
      <c r="D66" s="5">
        <v>1314</v>
      </c>
      <c r="E66" s="40"/>
      <c r="F66" s="46">
        <v>1416</v>
      </c>
      <c r="G66" s="11"/>
      <c r="H66" s="5">
        <v>2072</v>
      </c>
      <c r="I66" s="40"/>
      <c r="J66" s="45">
        <v>2150</v>
      </c>
      <c r="K66" s="11"/>
      <c r="L66" s="75" t="s">
        <v>113</v>
      </c>
      <c r="M66" s="82"/>
      <c r="N66" s="78" t="s">
        <v>98</v>
      </c>
      <c r="O66"/>
      <c r="S66"/>
      <c r="W66"/>
      <c r="AA66"/>
      <c r="AE66"/>
      <c r="AI66"/>
      <c r="AM66"/>
    </row>
    <row r="67" spans="1:39" x14ac:dyDescent="0.25">
      <c r="B67" s="19" t="s">
        <v>47</v>
      </c>
      <c r="C67" s="28"/>
      <c r="D67" s="6"/>
      <c r="E67" s="35">
        <v>1319</v>
      </c>
      <c r="F67" s="10"/>
      <c r="G67" s="11"/>
      <c r="H67" s="6"/>
      <c r="I67" s="35">
        <v>2189</v>
      </c>
      <c r="J67" s="37"/>
      <c r="K67" s="11"/>
      <c r="L67" s="83"/>
      <c r="M67" s="76" t="s">
        <v>98</v>
      </c>
      <c r="N67" s="80"/>
      <c r="O67"/>
      <c r="S67"/>
      <c r="W67"/>
      <c r="AA67"/>
      <c r="AE67"/>
      <c r="AI67"/>
      <c r="AM67"/>
    </row>
    <row r="68" spans="1:39" x14ac:dyDescent="0.25">
      <c r="B68" s="16" t="s">
        <v>85</v>
      </c>
      <c r="C68" s="28"/>
      <c r="D68" s="5">
        <v>1373</v>
      </c>
      <c r="E68" s="48"/>
      <c r="F68" s="36"/>
      <c r="G68" s="11"/>
      <c r="H68" s="5">
        <v>1544</v>
      </c>
      <c r="I68" s="40"/>
      <c r="J68" s="37"/>
      <c r="K68" s="11"/>
      <c r="L68" s="75" t="s">
        <v>130</v>
      </c>
      <c r="M68" s="82"/>
      <c r="N68" s="80"/>
      <c r="O68"/>
      <c r="S68"/>
      <c r="W68"/>
      <c r="AA68"/>
      <c r="AE68"/>
      <c r="AI68"/>
      <c r="AM68"/>
    </row>
    <row r="69" spans="1:39" x14ac:dyDescent="0.25">
      <c r="B69" s="19" t="s">
        <v>48</v>
      </c>
      <c r="C69" s="28"/>
      <c r="D69" s="6"/>
      <c r="E69" s="35">
        <v>1344</v>
      </c>
      <c r="F69" s="10"/>
      <c r="G69" s="11"/>
      <c r="H69" s="6"/>
      <c r="I69" s="35">
        <v>1577</v>
      </c>
      <c r="J69" s="37"/>
      <c r="K69" s="11"/>
      <c r="L69" s="83"/>
      <c r="M69" s="76" t="s">
        <v>131</v>
      </c>
      <c r="N69" s="80"/>
      <c r="O69"/>
      <c r="S69"/>
      <c r="W69"/>
      <c r="AA69"/>
      <c r="AE69"/>
      <c r="AI69"/>
      <c r="AM69"/>
    </row>
    <row r="70" spans="1:39" x14ac:dyDescent="0.25">
      <c r="A70" s="4"/>
      <c r="B70" s="17" t="s">
        <v>49</v>
      </c>
      <c r="D70" s="7">
        <v>1439</v>
      </c>
      <c r="E70" s="49">
        <v>1413</v>
      </c>
      <c r="F70" s="36"/>
      <c r="G70" s="11"/>
      <c r="H70" s="7">
        <v>1544</v>
      </c>
      <c r="I70" s="35">
        <v>1714</v>
      </c>
      <c r="J70" s="45">
        <v>1904</v>
      </c>
      <c r="K70" s="11"/>
      <c r="L70" s="75" t="s">
        <v>135</v>
      </c>
      <c r="M70" s="76" t="s">
        <v>127</v>
      </c>
      <c r="N70" s="78" t="s">
        <v>106</v>
      </c>
      <c r="O70"/>
      <c r="S70"/>
      <c r="W70"/>
      <c r="AA70"/>
      <c r="AE70"/>
      <c r="AI70"/>
      <c r="AM70"/>
    </row>
    <row r="71" spans="1:39" x14ac:dyDescent="0.25">
      <c r="A71" s="4"/>
      <c r="B71" s="17" t="s">
        <v>50</v>
      </c>
      <c r="D71" s="7">
        <v>1348</v>
      </c>
      <c r="E71" s="35">
        <v>1295</v>
      </c>
      <c r="F71" s="38">
        <v>1534</v>
      </c>
      <c r="G71" s="11"/>
      <c r="H71" s="7">
        <v>1661</v>
      </c>
      <c r="I71" s="35">
        <v>1630</v>
      </c>
      <c r="J71" s="38">
        <v>1929</v>
      </c>
      <c r="K71" s="11"/>
      <c r="L71" s="75" t="s">
        <v>112</v>
      </c>
      <c r="M71" s="76" t="s">
        <v>116</v>
      </c>
      <c r="N71" s="78" t="s">
        <v>146</v>
      </c>
      <c r="O71"/>
      <c r="S71"/>
      <c r="W71"/>
      <c r="AA71"/>
      <c r="AE71"/>
      <c r="AI71"/>
      <c r="AM71"/>
    </row>
    <row r="72" spans="1:39" x14ac:dyDescent="0.25">
      <c r="A72" s="4"/>
      <c r="B72" s="17" t="s">
        <v>51</v>
      </c>
      <c r="D72" s="8">
        <v>1498</v>
      </c>
      <c r="E72" s="50">
        <v>1390</v>
      </c>
      <c r="F72" s="41">
        <v>1584</v>
      </c>
      <c r="G72" s="11"/>
      <c r="H72" s="7">
        <v>1911</v>
      </c>
      <c r="I72" s="35">
        <v>1825</v>
      </c>
      <c r="J72" s="38">
        <v>2002</v>
      </c>
      <c r="K72" s="11"/>
      <c r="L72" s="75" t="s">
        <v>117</v>
      </c>
      <c r="M72" s="76" t="s">
        <v>125</v>
      </c>
      <c r="N72" s="78" t="s">
        <v>117</v>
      </c>
      <c r="O72"/>
      <c r="S72"/>
      <c r="W72"/>
      <c r="AA72"/>
      <c r="AE72"/>
      <c r="AI72"/>
      <c r="AM72"/>
    </row>
    <row r="73" spans="1:39" x14ac:dyDescent="0.25">
      <c r="A73" s="4"/>
      <c r="B73" s="30" t="s">
        <v>52</v>
      </c>
      <c r="D73" s="51">
        <v>1467</v>
      </c>
      <c r="E73" s="52"/>
      <c r="F73" s="37"/>
      <c r="G73" s="11"/>
      <c r="H73" s="51">
        <v>1714</v>
      </c>
      <c r="I73" s="52"/>
      <c r="J73" s="37"/>
      <c r="K73" s="11"/>
      <c r="L73" s="75" t="s">
        <v>127</v>
      </c>
      <c r="M73" s="82"/>
      <c r="N73" s="80"/>
      <c r="O73"/>
      <c r="S73"/>
      <c r="W73"/>
      <c r="AA73"/>
      <c r="AE73"/>
      <c r="AI73"/>
      <c r="AM73"/>
    </row>
    <row r="74" spans="1:39" x14ac:dyDescent="0.25">
      <c r="A74" s="4"/>
      <c r="B74" s="17" t="s">
        <v>86</v>
      </c>
      <c r="C74" s="14"/>
      <c r="D74" s="71">
        <v>1414</v>
      </c>
      <c r="E74" s="35">
        <v>1485</v>
      </c>
      <c r="F74" s="70">
        <v>1474</v>
      </c>
      <c r="G74" s="13"/>
      <c r="H74" s="74">
        <v>1561</v>
      </c>
      <c r="I74" s="35">
        <v>1723</v>
      </c>
      <c r="J74" s="70">
        <v>1694</v>
      </c>
      <c r="K74" s="11"/>
      <c r="L74" s="75" t="s">
        <v>133</v>
      </c>
      <c r="M74" s="76" t="s">
        <v>128</v>
      </c>
      <c r="N74" s="78" t="s">
        <v>118</v>
      </c>
      <c r="O74"/>
      <c r="S74"/>
      <c r="W74"/>
      <c r="AA74"/>
      <c r="AE74"/>
      <c r="AI74"/>
      <c r="AM74"/>
    </row>
    <row r="75" spans="1:39" ht="15.75" thickBot="1" x14ac:dyDescent="0.3">
      <c r="B75" s="31" t="s">
        <v>87</v>
      </c>
      <c r="D75" s="53"/>
      <c r="E75" s="54"/>
      <c r="F75" s="69">
        <v>1920</v>
      </c>
      <c r="H75" s="66"/>
      <c r="I75" s="67"/>
      <c r="J75" s="69">
        <v>2064</v>
      </c>
      <c r="L75" s="84"/>
      <c r="M75" s="81"/>
      <c r="N75" s="79" t="s">
        <v>112</v>
      </c>
      <c r="O75"/>
      <c r="S75"/>
      <c r="W75"/>
      <c r="AA75"/>
      <c r="AE75"/>
      <c r="AI75"/>
      <c r="AM75"/>
    </row>
    <row r="76" spans="1:39" x14ac:dyDescent="0.25">
      <c r="H76" s="1"/>
      <c r="I76" s="1"/>
      <c r="J76" s="1"/>
      <c r="K76" s="1"/>
      <c r="L76" s="1"/>
      <c r="M76" s="1"/>
      <c r="N76" s="1"/>
      <c r="O76" s="85"/>
      <c r="P76" s="1"/>
    </row>
    <row r="77" spans="1:39" x14ac:dyDescent="0.25">
      <c r="P77" s="85"/>
    </row>
    <row r="78" spans="1:39" x14ac:dyDescent="0.25">
      <c r="C78"/>
      <c r="P78" s="86"/>
      <c r="R78" s="29"/>
    </row>
    <row r="79" spans="1:39" x14ac:dyDescent="0.25">
      <c r="C79"/>
      <c r="P79" s="85"/>
    </row>
    <row r="80" spans="1:39" x14ac:dyDescent="0.25">
      <c r="C80"/>
      <c r="P80" s="85"/>
    </row>
    <row r="81" spans="3:17" x14ac:dyDescent="0.25">
      <c r="C81"/>
      <c r="Q81" s="87"/>
    </row>
    <row r="82" spans="3:17" x14ac:dyDescent="0.25">
      <c r="C82"/>
      <c r="P82" s="85"/>
    </row>
    <row r="83" spans="3:17" x14ac:dyDescent="0.25">
      <c r="C83"/>
      <c r="P83" s="85"/>
    </row>
    <row r="84" spans="3:17" x14ac:dyDescent="0.25">
      <c r="C84"/>
      <c r="P84" s="85"/>
    </row>
    <row r="85" spans="3:17" x14ac:dyDescent="0.25">
      <c r="C85"/>
      <c r="P85" s="1"/>
    </row>
    <row r="86" spans="3:17" x14ac:dyDescent="0.25">
      <c r="C86"/>
    </row>
    <row r="87" spans="3:17" x14ac:dyDescent="0.25">
      <c r="C87"/>
    </row>
    <row r="88" spans="3:17" x14ac:dyDescent="0.25">
      <c r="C88"/>
    </row>
    <row r="89" spans="3:17" x14ac:dyDescent="0.25">
      <c r="C89"/>
    </row>
    <row r="90" spans="3:17" x14ac:dyDescent="0.25">
      <c r="C90"/>
    </row>
    <row r="91" spans="3:17" x14ac:dyDescent="0.25">
      <c r="C91"/>
    </row>
    <row r="92" spans="3:17" x14ac:dyDescent="0.25">
      <c r="C92"/>
    </row>
    <row r="93" spans="3:17" x14ac:dyDescent="0.25">
      <c r="C93"/>
    </row>
    <row r="94" spans="3:17" x14ac:dyDescent="0.25">
      <c r="C94"/>
    </row>
    <row r="95" spans="3:17" x14ac:dyDescent="0.25">
      <c r="C95"/>
    </row>
    <row r="96" spans="3:17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</sheetData>
  <mergeCells count="4">
    <mergeCell ref="D10:F10"/>
    <mergeCell ref="H10:J10"/>
    <mergeCell ref="G7:H7"/>
    <mergeCell ref="L10:N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8"/>
  <sheetViews>
    <sheetView zoomScale="85" zoomScaleNormal="85" workbookViewId="0">
      <selection activeCell="E44" sqref="E44"/>
    </sheetView>
  </sheetViews>
  <sheetFormatPr baseColWidth="10" defaultColWidth="11.42578125" defaultRowHeight="12.75" x14ac:dyDescent="0.2"/>
  <cols>
    <col min="1" max="1" width="16.5703125" style="96" customWidth="1"/>
    <col min="2" max="2" width="24.28515625" style="96" customWidth="1"/>
    <col min="3" max="3" width="9.140625" style="96" customWidth="1"/>
    <col min="4" max="4" width="10" style="96" customWidth="1"/>
    <col min="5" max="5" width="24.85546875" style="96" customWidth="1"/>
    <col min="6" max="6" width="10.5703125" style="96" customWidth="1"/>
    <col min="7" max="7" width="9.5703125" style="96" customWidth="1"/>
    <col min="8" max="8" width="11" style="96" customWidth="1"/>
    <col min="9" max="11" width="10.140625" style="96" customWidth="1"/>
    <col min="12" max="12" width="11.7109375" style="96" customWidth="1"/>
    <col min="13" max="13" width="10.28515625" style="96" customWidth="1"/>
    <col min="14" max="14" width="11.7109375" style="96" customWidth="1"/>
    <col min="15" max="15" width="11.85546875" style="96" customWidth="1"/>
    <col min="16" max="16" width="14.7109375" style="96" customWidth="1"/>
    <col min="17" max="17" width="10.42578125" style="96" customWidth="1"/>
    <col min="18" max="18" width="4.28515625" style="96" customWidth="1"/>
    <col min="19" max="16384" width="11.42578125" style="96"/>
  </cols>
  <sheetData>
    <row r="2" spans="1:18" x14ac:dyDescent="0.2">
      <c r="A2" s="183" t="s">
        <v>231</v>
      </c>
      <c r="B2" s="183" t="s">
        <v>231</v>
      </c>
    </row>
    <row r="3" spans="1:18" x14ac:dyDescent="0.2">
      <c r="A3" s="183" t="s">
        <v>230</v>
      </c>
      <c r="B3" s="183" t="s">
        <v>230</v>
      </c>
    </row>
    <row r="4" spans="1:18" ht="13.5" thickBot="1" x14ac:dyDescent="0.25">
      <c r="P4" s="182"/>
      <c r="Q4" s="182"/>
    </row>
    <row r="5" spans="1:18" ht="28.5" customHeight="1" x14ac:dyDescent="0.2">
      <c r="A5" s="181" t="s">
        <v>229</v>
      </c>
      <c r="B5" s="181" t="s">
        <v>228</v>
      </c>
      <c r="C5" s="178" t="s">
        <v>227</v>
      </c>
      <c r="D5" s="180" t="s">
        <v>226</v>
      </c>
      <c r="E5" s="179" t="s">
        <v>225</v>
      </c>
      <c r="F5" s="178" t="s">
        <v>224</v>
      </c>
      <c r="G5" s="177" t="s">
        <v>223</v>
      </c>
      <c r="H5" s="178" t="s">
        <v>222</v>
      </c>
      <c r="I5" s="177" t="s">
        <v>221</v>
      </c>
      <c r="J5" s="178" t="s">
        <v>220</v>
      </c>
      <c r="K5" s="177" t="s">
        <v>219</v>
      </c>
      <c r="L5" s="178" t="s">
        <v>0</v>
      </c>
      <c r="M5" s="177" t="s">
        <v>1</v>
      </c>
      <c r="N5" s="178" t="s">
        <v>218</v>
      </c>
      <c r="O5" s="177" t="s">
        <v>217</v>
      </c>
      <c r="P5" s="176" t="s">
        <v>216</v>
      </c>
      <c r="Q5" s="175" t="s">
        <v>215</v>
      </c>
      <c r="R5" s="174" t="s">
        <v>214</v>
      </c>
    </row>
    <row r="6" spans="1:18" x14ac:dyDescent="0.2">
      <c r="A6" s="132" t="s">
        <v>212</v>
      </c>
      <c r="B6" s="132" t="s">
        <v>213</v>
      </c>
      <c r="C6" s="165" t="s">
        <v>158</v>
      </c>
      <c r="D6" s="127">
        <v>10</v>
      </c>
      <c r="E6" s="122"/>
      <c r="F6" s="125">
        <v>1797</v>
      </c>
      <c r="G6" s="123">
        <v>2807</v>
      </c>
      <c r="H6" s="129">
        <f t="shared" ref="H6:I8" si="0">F6+130</f>
        <v>1927</v>
      </c>
      <c r="I6" s="115">
        <f t="shared" si="0"/>
        <v>2937</v>
      </c>
      <c r="J6" s="129">
        <f t="shared" ref="J6:J34" si="1">H6+115</f>
        <v>2042</v>
      </c>
      <c r="K6" s="115">
        <f t="shared" ref="K6:K34" si="2">I6+145</f>
        <v>3082</v>
      </c>
      <c r="L6" s="129">
        <f t="shared" ref="L6:L34" si="3">F6+29</f>
        <v>1826</v>
      </c>
      <c r="M6" s="115">
        <f t="shared" ref="M6:M34" si="4">G6+19</f>
        <v>2826</v>
      </c>
      <c r="N6" s="151">
        <f t="shared" ref="N6:N34" si="5">F6+108</f>
        <v>1905</v>
      </c>
      <c r="O6" s="151">
        <f t="shared" ref="O6:O34" si="6">G6+123</f>
        <v>2930</v>
      </c>
      <c r="P6" s="139" t="s">
        <v>155</v>
      </c>
      <c r="Q6" s="109">
        <v>92.5</v>
      </c>
      <c r="R6" s="122"/>
    </row>
    <row r="7" spans="1:18" x14ac:dyDescent="0.2">
      <c r="A7" s="132" t="s">
        <v>212</v>
      </c>
      <c r="B7" s="132" t="s">
        <v>211</v>
      </c>
      <c r="C7" s="165" t="s">
        <v>158</v>
      </c>
      <c r="D7" s="173" t="s">
        <v>210</v>
      </c>
      <c r="E7" s="122"/>
      <c r="F7" s="125">
        <v>1895</v>
      </c>
      <c r="G7" s="123">
        <v>2995</v>
      </c>
      <c r="H7" s="129">
        <f t="shared" si="0"/>
        <v>2025</v>
      </c>
      <c r="I7" s="115">
        <f t="shared" si="0"/>
        <v>3125</v>
      </c>
      <c r="J7" s="129">
        <f t="shared" si="1"/>
        <v>2140</v>
      </c>
      <c r="K7" s="115">
        <f t="shared" si="2"/>
        <v>3270</v>
      </c>
      <c r="L7" s="129">
        <f t="shared" si="3"/>
        <v>1924</v>
      </c>
      <c r="M7" s="115">
        <f t="shared" si="4"/>
        <v>3014</v>
      </c>
      <c r="N7" s="151">
        <f t="shared" si="5"/>
        <v>2003</v>
      </c>
      <c r="O7" s="151">
        <f t="shared" si="6"/>
        <v>3118</v>
      </c>
      <c r="P7" s="139" t="s">
        <v>155</v>
      </c>
      <c r="Q7" s="109">
        <v>92.5</v>
      </c>
      <c r="R7" s="122"/>
    </row>
    <row r="8" spans="1:18" x14ac:dyDescent="0.2">
      <c r="A8" s="128" t="s">
        <v>209</v>
      </c>
      <c r="B8" s="128" t="s">
        <v>2</v>
      </c>
      <c r="C8" s="162" t="s">
        <v>158</v>
      </c>
      <c r="D8" s="133">
        <v>23</v>
      </c>
      <c r="E8" s="122"/>
      <c r="F8" s="125">
        <v>1049</v>
      </c>
      <c r="G8" s="123">
        <v>1317</v>
      </c>
      <c r="H8" s="124">
        <f t="shared" si="0"/>
        <v>1179</v>
      </c>
      <c r="I8" s="113">
        <f t="shared" si="0"/>
        <v>1447</v>
      </c>
      <c r="J8" s="124">
        <f t="shared" si="1"/>
        <v>1294</v>
      </c>
      <c r="K8" s="113">
        <f t="shared" si="2"/>
        <v>1592</v>
      </c>
      <c r="L8" s="124">
        <f t="shared" si="3"/>
        <v>1078</v>
      </c>
      <c r="M8" s="113">
        <f t="shared" si="4"/>
        <v>1336</v>
      </c>
      <c r="N8" s="111">
        <f t="shared" si="5"/>
        <v>1157</v>
      </c>
      <c r="O8" s="111">
        <f t="shared" si="6"/>
        <v>1440</v>
      </c>
      <c r="P8" s="170">
        <v>525</v>
      </c>
      <c r="Q8" s="109">
        <v>92.5</v>
      </c>
      <c r="R8" s="122"/>
    </row>
    <row r="9" spans="1:18" x14ac:dyDescent="0.2">
      <c r="A9" s="128" t="s">
        <v>205</v>
      </c>
      <c r="B9" s="128" t="s">
        <v>208</v>
      </c>
      <c r="C9" s="162" t="s">
        <v>207</v>
      </c>
      <c r="D9" s="133">
        <v>44</v>
      </c>
      <c r="E9" s="122"/>
      <c r="F9" s="125">
        <v>1577</v>
      </c>
      <c r="G9" s="123">
        <v>2435</v>
      </c>
      <c r="H9" s="129">
        <f t="shared" ref="H9:H18" si="7">F9+100</f>
        <v>1677</v>
      </c>
      <c r="I9" s="115">
        <f t="shared" ref="I9:I18" si="8">G9+70</f>
        <v>2505</v>
      </c>
      <c r="J9" s="129">
        <f t="shared" si="1"/>
        <v>1792</v>
      </c>
      <c r="K9" s="115">
        <f t="shared" si="2"/>
        <v>2650</v>
      </c>
      <c r="L9" s="129">
        <f t="shared" si="3"/>
        <v>1606</v>
      </c>
      <c r="M9" s="115">
        <f t="shared" si="4"/>
        <v>2454</v>
      </c>
      <c r="N9" s="151">
        <f t="shared" si="5"/>
        <v>1685</v>
      </c>
      <c r="O9" s="151">
        <f t="shared" si="6"/>
        <v>2558</v>
      </c>
      <c r="P9" s="125">
        <v>1152</v>
      </c>
      <c r="Q9" s="135">
        <v>92.5</v>
      </c>
      <c r="R9" s="126"/>
    </row>
    <row r="10" spans="1:18" x14ac:dyDescent="0.2">
      <c r="A10" s="132" t="s">
        <v>205</v>
      </c>
      <c r="B10" s="132" t="s">
        <v>3</v>
      </c>
      <c r="C10" s="162" t="s">
        <v>161</v>
      </c>
      <c r="D10" s="172">
        <v>45</v>
      </c>
      <c r="E10" s="126"/>
      <c r="F10" s="125">
        <v>1318</v>
      </c>
      <c r="G10" s="123">
        <v>1905</v>
      </c>
      <c r="H10" s="129">
        <f t="shared" si="7"/>
        <v>1418</v>
      </c>
      <c r="I10" s="115">
        <f t="shared" si="8"/>
        <v>1975</v>
      </c>
      <c r="J10" s="129">
        <f t="shared" si="1"/>
        <v>1533</v>
      </c>
      <c r="K10" s="115">
        <f t="shared" si="2"/>
        <v>2120</v>
      </c>
      <c r="L10" s="129">
        <f t="shared" si="3"/>
        <v>1347</v>
      </c>
      <c r="M10" s="115">
        <f t="shared" si="4"/>
        <v>1924</v>
      </c>
      <c r="N10" s="151">
        <f t="shared" si="5"/>
        <v>1426</v>
      </c>
      <c r="O10" s="151">
        <f t="shared" si="6"/>
        <v>2028</v>
      </c>
      <c r="P10" s="125">
        <v>885</v>
      </c>
      <c r="Q10" s="135">
        <v>92.5</v>
      </c>
      <c r="R10" s="126"/>
    </row>
    <row r="11" spans="1:18" x14ac:dyDescent="0.2">
      <c r="A11" s="132" t="s">
        <v>205</v>
      </c>
      <c r="B11" s="132" t="s">
        <v>4</v>
      </c>
      <c r="C11" s="162" t="s">
        <v>206</v>
      </c>
      <c r="D11" s="172">
        <v>42</v>
      </c>
      <c r="E11" s="126"/>
      <c r="F11" s="125">
        <v>1664</v>
      </c>
      <c r="G11" s="123">
        <v>2478</v>
      </c>
      <c r="H11" s="129">
        <f t="shared" si="7"/>
        <v>1764</v>
      </c>
      <c r="I11" s="115">
        <f t="shared" si="8"/>
        <v>2548</v>
      </c>
      <c r="J11" s="129">
        <f t="shared" si="1"/>
        <v>1879</v>
      </c>
      <c r="K11" s="115">
        <f t="shared" si="2"/>
        <v>2693</v>
      </c>
      <c r="L11" s="129">
        <f t="shared" si="3"/>
        <v>1693</v>
      </c>
      <c r="M11" s="115">
        <f t="shared" si="4"/>
        <v>2497</v>
      </c>
      <c r="N11" s="151">
        <f t="shared" si="5"/>
        <v>1772</v>
      </c>
      <c r="O11" s="151">
        <f t="shared" si="6"/>
        <v>2601</v>
      </c>
      <c r="P11" s="125">
        <v>1204</v>
      </c>
      <c r="Q11" s="135">
        <v>92.5</v>
      </c>
      <c r="R11" s="126"/>
    </row>
    <row r="12" spans="1:18" x14ac:dyDescent="0.2">
      <c r="A12" s="132" t="s">
        <v>205</v>
      </c>
      <c r="B12" s="132" t="s">
        <v>4</v>
      </c>
      <c r="C12" s="162" t="s">
        <v>161</v>
      </c>
      <c r="D12" s="133">
        <v>40</v>
      </c>
      <c r="E12" s="126"/>
      <c r="F12" s="125">
        <v>1376</v>
      </c>
      <c r="G12" s="123">
        <v>2011</v>
      </c>
      <c r="H12" s="129">
        <f t="shared" si="7"/>
        <v>1476</v>
      </c>
      <c r="I12" s="115">
        <f t="shared" si="8"/>
        <v>2081</v>
      </c>
      <c r="J12" s="129">
        <f t="shared" si="1"/>
        <v>1591</v>
      </c>
      <c r="K12" s="115">
        <f t="shared" si="2"/>
        <v>2226</v>
      </c>
      <c r="L12" s="129">
        <f t="shared" si="3"/>
        <v>1405</v>
      </c>
      <c r="M12" s="115">
        <f t="shared" si="4"/>
        <v>2030</v>
      </c>
      <c r="N12" s="151">
        <f t="shared" si="5"/>
        <v>1484</v>
      </c>
      <c r="O12" s="151">
        <f t="shared" si="6"/>
        <v>2134</v>
      </c>
      <c r="P12" s="129" t="s">
        <v>155</v>
      </c>
      <c r="Q12" s="135">
        <v>92.5</v>
      </c>
      <c r="R12" s="126"/>
    </row>
    <row r="13" spans="1:18" x14ac:dyDescent="0.2">
      <c r="A13" s="132" t="s">
        <v>205</v>
      </c>
      <c r="B13" s="132" t="s">
        <v>5</v>
      </c>
      <c r="C13" s="162" t="s">
        <v>206</v>
      </c>
      <c r="D13" s="133">
        <v>50</v>
      </c>
      <c r="E13" s="126"/>
      <c r="F13" s="125">
        <v>1577</v>
      </c>
      <c r="G13" s="123">
        <v>2435</v>
      </c>
      <c r="H13" s="129">
        <f t="shared" si="7"/>
        <v>1677</v>
      </c>
      <c r="I13" s="115">
        <f t="shared" si="8"/>
        <v>2505</v>
      </c>
      <c r="J13" s="129">
        <f t="shared" si="1"/>
        <v>1792</v>
      </c>
      <c r="K13" s="115">
        <f t="shared" si="2"/>
        <v>2650</v>
      </c>
      <c r="L13" s="129">
        <f t="shared" si="3"/>
        <v>1606</v>
      </c>
      <c r="M13" s="115">
        <f t="shared" si="4"/>
        <v>2454</v>
      </c>
      <c r="N13" s="151">
        <f t="shared" si="5"/>
        <v>1685</v>
      </c>
      <c r="O13" s="151">
        <f t="shared" si="6"/>
        <v>2558</v>
      </c>
      <c r="P13" s="125">
        <v>1152</v>
      </c>
      <c r="Q13" s="135">
        <v>92.5</v>
      </c>
      <c r="R13" s="126"/>
    </row>
    <row r="14" spans="1:18" x14ac:dyDescent="0.2">
      <c r="A14" s="132" t="s">
        <v>205</v>
      </c>
      <c r="B14" s="132" t="s">
        <v>5</v>
      </c>
      <c r="C14" s="162" t="s">
        <v>161</v>
      </c>
      <c r="D14" s="133">
        <v>40</v>
      </c>
      <c r="E14" s="126"/>
      <c r="F14" s="125">
        <v>1318</v>
      </c>
      <c r="G14" s="123">
        <v>1905</v>
      </c>
      <c r="H14" s="129">
        <f t="shared" si="7"/>
        <v>1418</v>
      </c>
      <c r="I14" s="115">
        <f t="shared" si="8"/>
        <v>1975</v>
      </c>
      <c r="J14" s="129">
        <f t="shared" si="1"/>
        <v>1533</v>
      </c>
      <c r="K14" s="115">
        <f t="shared" si="2"/>
        <v>2120</v>
      </c>
      <c r="L14" s="129">
        <f t="shared" si="3"/>
        <v>1347</v>
      </c>
      <c r="M14" s="115">
        <f t="shared" si="4"/>
        <v>1924</v>
      </c>
      <c r="N14" s="151">
        <f t="shared" si="5"/>
        <v>1426</v>
      </c>
      <c r="O14" s="151">
        <f t="shared" si="6"/>
        <v>2028</v>
      </c>
      <c r="P14" s="125">
        <v>885</v>
      </c>
      <c r="Q14" s="135">
        <v>92.5</v>
      </c>
      <c r="R14" s="126"/>
    </row>
    <row r="15" spans="1:18" x14ac:dyDescent="0.2">
      <c r="A15" s="132" t="s">
        <v>205</v>
      </c>
      <c r="B15" s="132" t="s">
        <v>6</v>
      </c>
      <c r="C15" s="162" t="s">
        <v>206</v>
      </c>
      <c r="D15" s="133">
        <v>42</v>
      </c>
      <c r="E15" s="126"/>
      <c r="F15" s="125">
        <v>1577</v>
      </c>
      <c r="G15" s="123">
        <v>2435</v>
      </c>
      <c r="H15" s="129">
        <f t="shared" si="7"/>
        <v>1677</v>
      </c>
      <c r="I15" s="115">
        <f t="shared" si="8"/>
        <v>2505</v>
      </c>
      <c r="J15" s="129">
        <f t="shared" si="1"/>
        <v>1792</v>
      </c>
      <c r="K15" s="115">
        <f t="shared" si="2"/>
        <v>2650</v>
      </c>
      <c r="L15" s="129">
        <f t="shared" si="3"/>
        <v>1606</v>
      </c>
      <c r="M15" s="115">
        <f t="shared" si="4"/>
        <v>2454</v>
      </c>
      <c r="N15" s="151">
        <f t="shared" si="5"/>
        <v>1685</v>
      </c>
      <c r="O15" s="151">
        <f t="shared" si="6"/>
        <v>2558</v>
      </c>
      <c r="P15" s="125">
        <v>1152</v>
      </c>
      <c r="Q15" s="135">
        <v>92.5</v>
      </c>
      <c r="R15" s="126"/>
    </row>
    <row r="16" spans="1:18" x14ac:dyDescent="0.2">
      <c r="A16" s="132" t="s">
        <v>205</v>
      </c>
      <c r="B16" s="132" t="s">
        <v>6</v>
      </c>
      <c r="C16" s="162" t="s">
        <v>161</v>
      </c>
      <c r="D16" s="172">
        <v>48</v>
      </c>
      <c r="E16" s="163"/>
      <c r="F16" s="125">
        <v>1318</v>
      </c>
      <c r="G16" s="123">
        <v>1905</v>
      </c>
      <c r="H16" s="129">
        <f t="shared" si="7"/>
        <v>1418</v>
      </c>
      <c r="I16" s="115">
        <f t="shared" si="8"/>
        <v>1975</v>
      </c>
      <c r="J16" s="129">
        <f t="shared" si="1"/>
        <v>1533</v>
      </c>
      <c r="K16" s="115">
        <f t="shared" si="2"/>
        <v>2120</v>
      </c>
      <c r="L16" s="129">
        <f t="shared" si="3"/>
        <v>1347</v>
      </c>
      <c r="M16" s="115">
        <f t="shared" si="4"/>
        <v>1924</v>
      </c>
      <c r="N16" s="151">
        <f t="shared" si="5"/>
        <v>1426</v>
      </c>
      <c r="O16" s="151">
        <f t="shared" si="6"/>
        <v>2028</v>
      </c>
      <c r="P16" s="116" t="s">
        <v>204</v>
      </c>
      <c r="Q16" s="135">
        <v>92.5</v>
      </c>
      <c r="R16" s="126"/>
    </row>
    <row r="17" spans="1:18" x14ac:dyDescent="0.2">
      <c r="A17" s="132" t="s">
        <v>205</v>
      </c>
      <c r="B17" s="132" t="s">
        <v>7</v>
      </c>
      <c r="C17" s="162" t="s">
        <v>206</v>
      </c>
      <c r="D17" s="172">
        <v>38</v>
      </c>
      <c r="E17" s="126"/>
      <c r="F17" s="125">
        <v>1577</v>
      </c>
      <c r="G17" s="123">
        <v>2435</v>
      </c>
      <c r="H17" s="129">
        <f t="shared" si="7"/>
        <v>1677</v>
      </c>
      <c r="I17" s="115">
        <f t="shared" si="8"/>
        <v>2505</v>
      </c>
      <c r="J17" s="129">
        <f t="shared" si="1"/>
        <v>1792</v>
      </c>
      <c r="K17" s="115">
        <f t="shared" si="2"/>
        <v>2650</v>
      </c>
      <c r="L17" s="129">
        <f t="shared" si="3"/>
        <v>1606</v>
      </c>
      <c r="M17" s="115">
        <f t="shared" si="4"/>
        <v>2454</v>
      </c>
      <c r="N17" s="151">
        <f t="shared" si="5"/>
        <v>1685</v>
      </c>
      <c r="O17" s="151">
        <f t="shared" si="6"/>
        <v>2558</v>
      </c>
      <c r="P17" s="125">
        <v>1152</v>
      </c>
      <c r="Q17" s="135">
        <v>92.5</v>
      </c>
      <c r="R17" s="126"/>
    </row>
    <row r="18" spans="1:18" x14ac:dyDescent="0.2">
      <c r="A18" s="132" t="s">
        <v>205</v>
      </c>
      <c r="B18" s="132" t="s">
        <v>7</v>
      </c>
      <c r="C18" s="162" t="s">
        <v>161</v>
      </c>
      <c r="D18" s="133">
        <v>51</v>
      </c>
      <c r="E18" s="163"/>
      <c r="F18" s="125">
        <v>1318</v>
      </c>
      <c r="G18" s="123">
        <v>1905</v>
      </c>
      <c r="H18" s="129">
        <f t="shared" si="7"/>
        <v>1418</v>
      </c>
      <c r="I18" s="115">
        <f t="shared" si="8"/>
        <v>1975</v>
      </c>
      <c r="J18" s="129">
        <f t="shared" si="1"/>
        <v>1533</v>
      </c>
      <c r="K18" s="115">
        <f t="shared" si="2"/>
        <v>2120</v>
      </c>
      <c r="L18" s="129">
        <f t="shared" si="3"/>
        <v>1347</v>
      </c>
      <c r="M18" s="115">
        <f t="shared" si="4"/>
        <v>1924</v>
      </c>
      <c r="N18" s="111">
        <f t="shared" si="5"/>
        <v>1426</v>
      </c>
      <c r="O18" s="111">
        <f t="shared" si="6"/>
        <v>2028</v>
      </c>
      <c r="P18" s="116" t="s">
        <v>204</v>
      </c>
      <c r="Q18" s="135">
        <v>92.5</v>
      </c>
      <c r="R18" s="126"/>
    </row>
    <row r="19" spans="1:18" x14ac:dyDescent="0.2">
      <c r="A19" s="132" t="s">
        <v>8</v>
      </c>
      <c r="B19" s="132" t="s">
        <v>8</v>
      </c>
      <c r="C19" s="165" t="s">
        <v>161</v>
      </c>
      <c r="D19" s="127">
        <v>30</v>
      </c>
      <c r="E19" s="126"/>
      <c r="F19" s="125">
        <v>1511</v>
      </c>
      <c r="G19" s="123">
        <v>1646</v>
      </c>
      <c r="H19" s="124">
        <f t="shared" ref="H19:H34" si="9">F19+130</f>
        <v>1641</v>
      </c>
      <c r="I19" s="113">
        <f t="shared" ref="I19:I34" si="10">G19+130</f>
        <v>1776</v>
      </c>
      <c r="J19" s="124">
        <f t="shared" si="1"/>
        <v>1756</v>
      </c>
      <c r="K19" s="113">
        <f t="shared" si="2"/>
        <v>1921</v>
      </c>
      <c r="L19" s="129">
        <f t="shared" si="3"/>
        <v>1540</v>
      </c>
      <c r="M19" s="113">
        <f t="shared" si="4"/>
        <v>1665</v>
      </c>
      <c r="N19" s="111">
        <f t="shared" si="5"/>
        <v>1619</v>
      </c>
      <c r="O19" s="111">
        <f t="shared" si="6"/>
        <v>1769</v>
      </c>
      <c r="P19" s="123">
        <v>975</v>
      </c>
      <c r="Q19" s="109">
        <v>92.5</v>
      </c>
      <c r="R19" s="122"/>
    </row>
    <row r="20" spans="1:18" x14ac:dyDescent="0.2">
      <c r="A20" s="132" t="s">
        <v>203</v>
      </c>
      <c r="B20" s="132" t="s">
        <v>9</v>
      </c>
      <c r="C20" s="165" t="s">
        <v>158</v>
      </c>
      <c r="D20" s="127">
        <v>16</v>
      </c>
      <c r="E20" s="171"/>
      <c r="F20" s="125">
        <v>1049</v>
      </c>
      <c r="G20" s="123">
        <v>1317</v>
      </c>
      <c r="H20" s="124">
        <f t="shared" si="9"/>
        <v>1179</v>
      </c>
      <c r="I20" s="113">
        <f t="shared" si="10"/>
        <v>1447</v>
      </c>
      <c r="J20" s="124">
        <f t="shared" si="1"/>
        <v>1294</v>
      </c>
      <c r="K20" s="113">
        <f t="shared" si="2"/>
        <v>1592</v>
      </c>
      <c r="L20" s="124">
        <f t="shared" si="3"/>
        <v>1078</v>
      </c>
      <c r="M20" s="113">
        <f t="shared" si="4"/>
        <v>1336</v>
      </c>
      <c r="N20" s="111">
        <f t="shared" si="5"/>
        <v>1157</v>
      </c>
      <c r="O20" s="111">
        <f t="shared" si="6"/>
        <v>1440</v>
      </c>
      <c r="P20" s="170">
        <v>525</v>
      </c>
      <c r="Q20" s="109">
        <v>92.5</v>
      </c>
      <c r="R20" s="122"/>
    </row>
    <row r="21" spans="1:18" x14ac:dyDescent="0.2">
      <c r="A21" s="132" t="s">
        <v>202</v>
      </c>
      <c r="B21" s="132" t="s">
        <v>10</v>
      </c>
      <c r="C21" s="165" t="s">
        <v>158</v>
      </c>
      <c r="D21" s="127">
        <v>31</v>
      </c>
      <c r="E21" s="138" t="s">
        <v>201</v>
      </c>
      <c r="F21" s="125">
        <v>1491</v>
      </c>
      <c r="G21" s="123">
        <v>1957</v>
      </c>
      <c r="H21" s="124">
        <f t="shared" si="9"/>
        <v>1621</v>
      </c>
      <c r="I21" s="113">
        <f t="shared" si="10"/>
        <v>2087</v>
      </c>
      <c r="J21" s="124">
        <f t="shared" si="1"/>
        <v>1736</v>
      </c>
      <c r="K21" s="113">
        <f t="shared" si="2"/>
        <v>2232</v>
      </c>
      <c r="L21" s="124">
        <f t="shared" si="3"/>
        <v>1520</v>
      </c>
      <c r="M21" s="113">
        <f t="shared" si="4"/>
        <v>1976</v>
      </c>
      <c r="N21" s="111">
        <f t="shared" si="5"/>
        <v>1599</v>
      </c>
      <c r="O21" s="111">
        <f t="shared" si="6"/>
        <v>2080</v>
      </c>
      <c r="P21" s="125">
        <v>945</v>
      </c>
      <c r="Q21" s="109">
        <v>92.5</v>
      </c>
      <c r="R21" s="122"/>
    </row>
    <row r="22" spans="1:18" x14ac:dyDescent="0.2">
      <c r="A22" s="132" t="s">
        <v>202</v>
      </c>
      <c r="B22" s="132" t="s">
        <v>11</v>
      </c>
      <c r="C22" s="165" t="s">
        <v>158</v>
      </c>
      <c r="D22" s="127">
        <v>34</v>
      </c>
      <c r="E22" s="138" t="s">
        <v>201</v>
      </c>
      <c r="F22" s="125">
        <v>1491</v>
      </c>
      <c r="G22" s="123">
        <v>1957</v>
      </c>
      <c r="H22" s="124">
        <f t="shared" si="9"/>
        <v>1621</v>
      </c>
      <c r="I22" s="113">
        <f t="shared" si="10"/>
        <v>2087</v>
      </c>
      <c r="J22" s="124">
        <f t="shared" si="1"/>
        <v>1736</v>
      </c>
      <c r="K22" s="113">
        <f t="shared" si="2"/>
        <v>2232</v>
      </c>
      <c r="L22" s="124">
        <f t="shared" si="3"/>
        <v>1520</v>
      </c>
      <c r="M22" s="113">
        <f t="shared" si="4"/>
        <v>1976</v>
      </c>
      <c r="N22" s="111">
        <f t="shared" si="5"/>
        <v>1599</v>
      </c>
      <c r="O22" s="111">
        <f t="shared" si="6"/>
        <v>2080</v>
      </c>
      <c r="P22" s="125">
        <v>945</v>
      </c>
      <c r="Q22" s="109">
        <v>92.5</v>
      </c>
      <c r="R22" s="122"/>
    </row>
    <row r="23" spans="1:18" x14ac:dyDescent="0.2">
      <c r="A23" s="132" t="s">
        <v>200</v>
      </c>
      <c r="B23" s="132" t="s">
        <v>12</v>
      </c>
      <c r="C23" s="162" t="s">
        <v>161</v>
      </c>
      <c r="D23" s="133">
        <v>59</v>
      </c>
      <c r="E23" s="126"/>
      <c r="F23" s="136">
        <v>1624</v>
      </c>
      <c r="G23" s="123">
        <v>2054</v>
      </c>
      <c r="H23" s="129">
        <f t="shared" si="9"/>
        <v>1754</v>
      </c>
      <c r="I23" s="115">
        <f t="shared" si="10"/>
        <v>2184</v>
      </c>
      <c r="J23" s="129">
        <f t="shared" si="1"/>
        <v>1869</v>
      </c>
      <c r="K23" s="115">
        <f t="shared" si="2"/>
        <v>2329</v>
      </c>
      <c r="L23" s="129">
        <f t="shared" si="3"/>
        <v>1653</v>
      </c>
      <c r="M23" s="115">
        <f t="shared" si="4"/>
        <v>2073</v>
      </c>
      <c r="N23" s="111">
        <f t="shared" si="5"/>
        <v>1732</v>
      </c>
      <c r="O23" s="111">
        <f t="shared" si="6"/>
        <v>2177</v>
      </c>
      <c r="P23" s="115" t="s">
        <v>155</v>
      </c>
      <c r="Q23" s="135">
        <v>92.5</v>
      </c>
      <c r="R23" s="126"/>
    </row>
    <row r="24" spans="1:18" x14ac:dyDescent="0.2">
      <c r="A24" s="132" t="s">
        <v>200</v>
      </c>
      <c r="B24" s="132" t="s">
        <v>13</v>
      </c>
      <c r="C24" s="162" t="s">
        <v>158</v>
      </c>
      <c r="D24" s="133">
        <v>31</v>
      </c>
      <c r="E24" s="126"/>
      <c r="F24" s="136">
        <v>1344</v>
      </c>
      <c r="G24" s="123">
        <v>1525</v>
      </c>
      <c r="H24" s="129">
        <f t="shared" si="9"/>
        <v>1474</v>
      </c>
      <c r="I24" s="115">
        <f t="shared" si="10"/>
        <v>1655</v>
      </c>
      <c r="J24" s="129">
        <f t="shared" si="1"/>
        <v>1589</v>
      </c>
      <c r="K24" s="115">
        <f t="shared" si="2"/>
        <v>1800</v>
      </c>
      <c r="L24" s="129">
        <f t="shared" si="3"/>
        <v>1373</v>
      </c>
      <c r="M24" s="115">
        <f t="shared" si="4"/>
        <v>1544</v>
      </c>
      <c r="N24" s="111">
        <f t="shared" si="5"/>
        <v>1452</v>
      </c>
      <c r="O24" s="111">
        <f t="shared" si="6"/>
        <v>1648</v>
      </c>
      <c r="P24" s="123">
        <v>855</v>
      </c>
      <c r="Q24" s="135">
        <v>92.5</v>
      </c>
      <c r="R24" s="126"/>
    </row>
    <row r="25" spans="1:18" x14ac:dyDescent="0.2">
      <c r="A25" s="132" t="s">
        <v>200</v>
      </c>
      <c r="B25" s="132" t="s">
        <v>14</v>
      </c>
      <c r="C25" s="162" t="s">
        <v>161</v>
      </c>
      <c r="D25" s="133">
        <v>33</v>
      </c>
      <c r="E25" s="126"/>
      <c r="F25" s="136">
        <v>1344</v>
      </c>
      <c r="G25" s="123">
        <v>1525</v>
      </c>
      <c r="H25" s="129">
        <f t="shared" si="9"/>
        <v>1474</v>
      </c>
      <c r="I25" s="115">
        <f t="shared" si="10"/>
        <v>1655</v>
      </c>
      <c r="J25" s="129">
        <f t="shared" si="1"/>
        <v>1589</v>
      </c>
      <c r="K25" s="115">
        <f t="shared" si="2"/>
        <v>1800</v>
      </c>
      <c r="L25" s="129">
        <f t="shared" si="3"/>
        <v>1373</v>
      </c>
      <c r="M25" s="115">
        <f t="shared" si="4"/>
        <v>1544</v>
      </c>
      <c r="N25" s="111">
        <f t="shared" si="5"/>
        <v>1452</v>
      </c>
      <c r="O25" s="111">
        <f t="shared" si="6"/>
        <v>1648</v>
      </c>
      <c r="P25" s="123">
        <v>855</v>
      </c>
      <c r="Q25" s="135">
        <v>92.5</v>
      </c>
      <c r="R25" s="126"/>
    </row>
    <row r="26" spans="1:18" x14ac:dyDescent="0.2">
      <c r="A26" s="132" t="s">
        <v>199</v>
      </c>
      <c r="B26" s="132" t="s">
        <v>15</v>
      </c>
      <c r="C26" s="165" t="s">
        <v>158</v>
      </c>
      <c r="D26" s="127">
        <v>15</v>
      </c>
      <c r="E26" s="126"/>
      <c r="F26" s="125">
        <v>1290</v>
      </c>
      <c r="G26" s="123">
        <v>1698</v>
      </c>
      <c r="H26" s="124">
        <f t="shared" si="9"/>
        <v>1420</v>
      </c>
      <c r="I26" s="113">
        <f t="shared" si="10"/>
        <v>1828</v>
      </c>
      <c r="J26" s="124">
        <f t="shared" si="1"/>
        <v>1535</v>
      </c>
      <c r="K26" s="113">
        <f t="shared" si="2"/>
        <v>1973</v>
      </c>
      <c r="L26" s="124">
        <f t="shared" si="3"/>
        <v>1319</v>
      </c>
      <c r="M26" s="113">
        <f t="shared" si="4"/>
        <v>1717</v>
      </c>
      <c r="N26" s="111">
        <f t="shared" si="5"/>
        <v>1398</v>
      </c>
      <c r="O26" s="111">
        <f t="shared" si="6"/>
        <v>1821</v>
      </c>
      <c r="P26" s="125">
        <v>765</v>
      </c>
      <c r="Q26" s="109">
        <v>92.5</v>
      </c>
      <c r="R26" s="122"/>
    </row>
    <row r="27" spans="1:18" x14ac:dyDescent="0.2">
      <c r="A27" s="132" t="s">
        <v>198</v>
      </c>
      <c r="B27" s="132" t="s">
        <v>16</v>
      </c>
      <c r="C27" s="165" t="s">
        <v>158</v>
      </c>
      <c r="D27" s="127">
        <v>19</v>
      </c>
      <c r="E27" s="126"/>
      <c r="F27" s="125">
        <v>1224</v>
      </c>
      <c r="G27" s="123">
        <v>1497</v>
      </c>
      <c r="H27" s="124">
        <f t="shared" si="9"/>
        <v>1354</v>
      </c>
      <c r="I27" s="113">
        <f t="shared" si="10"/>
        <v>1627</v>
      </c>
      <c r="J27" s="124">
        <f t="shared" si="1"/>
        <v>1469</v>
      </c>
      <c r="K27" s="113">
        <f t="shared" si="2"/>
        <v>1772</v>
      </c>
      <c r="L27" s="124">
        <f t="shared" si="3"/>
        <v>1253</v>
      </c>
      <c r="M27" s="113">
        <f t="shared" si="4"/>
        <v>1516</v>
      </c>
      <c r="N27" s="111">
        <f t="shared" si="5"/>
        <v>1332</v>
      </c>
      <c r="O27" s="111">
        <f t="shared" si="6"/>
        <v>1620</v>
      </c>
      <c r="P27" s="115" t="s">
        <v>155</v>
      </c>
      <c r="Q27" s="109">
        <v>92.5</v>
      </c>
      <c r="R27" s="122"/>
    </row>
    <row r="28" spans="1:18" x14ac:dyDescent="0.2">
      <c r="A28" s="132" t="s">
        <v>197</v>
      </c>
      <c r="B28" s="132" t="s">
        <v>17</v>
      </c>
      <c r="C28" s="162" t="s">
        <v>161</v>
      </c>
      <c r="D28" s="133">
        <v>19</v>
      </c>
      <c r="E28" s="126"/>
      <c r="F28" s="125">
        <v>1290</v>
      </c>
      <c r="G28" s="123">
        <v>1698</v>
      </c>
      <c r="H28" s="124">
        <f t="shared" si="9"/>
        <v>1420</v>
      </c>
      <c r="I28" s="113">
        <f t="shared" si="10"/>
        <v>1828</v>
      </c>
      <c r="J28" s="124">
        <f t="shared" si="1"/>
        <v>1535</v>
      </c>
      <c r="K28" s="113">
        <f t="shared" si="2"/>
        <v>1973</v>
      </c>
      <c r="L28" s="129">
        <f t="shared" si="3"/>
        <v>1319</v>
      </c>
      <c r="M28" s="115">
        <f t="shared" si="4"/>
        <v>1717</v>
      </c>
      <c r="N28" s="111">
        <f t="shared" si="5"/>
        <v>1398</v>
      </c>
      <c r="O28" s="111">
        <f t="shared" si="6"/>
        <v>1821</v>
      </c>
      <c r="P28" s="125">
        <v>1095</v>
      </c>
      <c r="Q28" s="109">
        <v>92.5</v>
      </c>
      <c r="R28" s="122"/>
    </row>
    <row r="29" spans="1:18" x14ac:dyDescent="0.2">
      <c r="A29" s="132" t="s">
        <v>196</v>
      </c>
      <c r="B29" s="132" t="s">
        <v>18</v>
      </c>
      <c r="C29" s="165" t="s">
        <v>158</v>
      </c>
      <c r="D29" s="127">
        <v>13</v>
      </c>
      <c r="E29" s="126"/>
      <c r="F29" s="125">
        <v>1244</v>
      </c>
      <c r="G29" s="123">
        <v>1542</v>
      </c>
      <c r="H29" s="124">
        <f t="shared" si="9"/>
        <v>1374</v>
      </c>
      <c r="I29" s="113">
        <f t="shared" si="10"/>
        <v>1672</v>
      </c>
      <c r="J29" s="124">
        <f t="shared" si="1"/>
        <v>1489</v>
      </c>
      <c r="K29" s="113">
        <f t="shared" si="2"/>
        <v>1817</v>
      </c>
      <c r="L29" s="124">
        <f t="shared" si="3"/>
        <v>1273</v>
      </c>
      <c r="M29" s="113">
        <f t="shared" si="4"/>
        <v>1561</v>
      </c>
      <c r="N29" s="111">
        <f t="shared" si="5"/>
        <v>1352</v>
      </c>
      <c r="O29" s="111">
        <f t="shared" si="6"/>
        <v>1665</v>
      </c>
      <c r="P29" s="115" t="s">
        <v>155</v>
      </c>
      <c r="Q29" s="109">
        <v>92.5</v>
      </c>
      <c r="R29" s="122"/>
    </row>
    <row r="30" spans="1:18" x14ac:dyDescent="0.2">
      <c r="A30" s="132" t="s">
        <v>19</v>
      </c>
      <c r="B30" s="132" t="s">
        <v>19</v>
      </c>
      <c r="C30" s="162" t="s">
        <v>158</v>
      </c>
      <c r="D30" s="133">
        <v>35</v>
      </c>
      <c r="E30" s="126"/>
      <c r="F30" s="136">
        <v>1344</v>
      </c>
      <c r="G30" s="123">
        <v>1525</v>
      </c>
      <c r="H30" s="129">
        <f t="shared" si="9"/>
        <v>1474</v>
      </c>
      <c r="I30" s="115">
        <f t="shared" si="10"/>
        <v>1655</v>
      </c>
      <c r="J30" s="129">
        <f t="shared" si="1"/>
        <v>1589</v>
      </c>
      <c r="K30" s="115">
        <f t="shared" si="2"/>
        <v>1800</v>
      </c>
      <c r="L30" s="129">
        <f t="shared" si="3"/>
        <v>1373</v>
      </c>
      <c r="M30" s="115">
        <f t="shared" si="4"/>
        <v>1544</v>
      </c>
      <c r="N30" s="111">
        <f t="shared" si="5"/>
        <v>1452</v>
      </c>
      <c r="O30" s="111">
        <f t="shared" si="6"/>
        <v>1648</v>
      </c>
      <c r="P30" s="123">
        <v>855</v>
      </c>
      <c r="Q30" s="135">
        <v>92.5</v>
      </c>
      <c r="R30" s="126"/>
    </row>
    <row r="31" spans="1:18" x14ac:dyDescent="0.2">
      <c r="A31" s="132" t="s">
        <v>195</v>
      </c>
      <c r="B31" s="132" t="s">
        <v>20</v>
      </c>
      <c r="C31" s="162" t="s">
        <v>161</v>
      </c>
      <c r="D31" s="133">
        <v>40</v>
      </c>
      <c r="E31" s="126"/>
      <c r="F31" s="125">
        <v>1582</v>
      </c>
      <c r="G31" s="123">
        <v>2118</v>
      </c>
      <c r="H31" s="129">
        <f t="shared" si="9"/>
        <v>1712</v>
      </c>
      <c r="I31" s="115">
        <f t="shared" si="10"/>
        <v>2248</v>
      </c>
      <c r="J31" s="129">
        <f t="shared" si="1"/>
        <v>1827</v>
      </c>
      <c r="K31" s="115">
        <f t="shared" si="2"/>
        <v>2393</v>
      </c>
      <c r="L31" s="129">
        <f t="shared" si="3"/>
        <v>1611</v>
      </c>
      <c r="M31" s="115">
        <f t="shared" si="4"/>
        <v>2137</v>
      </c>
      <c r="N31" s="111">
        <f t="shared" si="5"/>
        <v>1690</v>
      </c>
      <c r="O31" s="111">
        <f t="shared" si="6"/>
        <v>2241</v>
      </c>
      <c r="P31" s="123">
        <v>1145</v>
      </c>
      <c r="Q31" s="135">
        <v>92.5</v>
      </c>
      <c r="R31" s="126"/>
    </row>
    <row r="32" spans="1:18" x14ac:dyDescent="0.2">
      <c r="A32" s="132" t="s">
        <v>195</v>
      </c>
      <c r="B32" s="132" t="s">
        <v>21</v>
      </c>
      <c r="C32" s="162" t="s">
        <v>161</v>
      </c>
      <c r="D32" s="133">
        <v>40</v>
      </c>
      <c r="E32" s="126"/>
      <c r="F32" s="125">
        <v>1445</v>
      </c>
      <c r="G32" s="123">
        <v>1833</v>
      </c>
      <c r="H32" s="129">
        <f t="shared" si="9"/>
        <v>1575</v>
      </c>
      <c r="I32" s="115">
        <f t="shared" si="10"/>
        <v>1963</v>
      </c>
      <c r="J32" s="129">
        <f t="shared" si="1"/>
        <v>1690</v>
      </c>
      <c r="K32" s="115">
        <f t="shared" si="2"/>
        <v>2108</v>
      </c>
      <c r="L32" s="129">
        <f t="shared" si="3"/>
        <v>1474</v>
      </c>
      <c r="M32" s="115">
        <f t="shared" si="4"/>
        <v>1852</v>
      </c>
      <c r="N32" s="111">
        <f t="shared" si="5"/>
        <v>1553</v>
      </c>
      <c r="O32" s="111">
        <f t="shared" si="6"/>
        <v>1956</v>
      </c>
      <c r="P32" s="123">
        <v>985</v>
      </c>
      <c r="Q32" s="135">
        <v>92.5</v>
      </c>
      <c r="R32" s="126"/>
    </row>
    <row r="33" spans="1:18" x14ac:dyDescent="0.2">
      <c r="A33" s="132" t="s">
        <v>195</v>
      </c>
      <c r="B33" s="132" t="s">
        <v>22</v>
      </c>
      <c r="C33" s="162" t="s">
        <v>158</v>
      </c>
      <c r="D33" s="133">
        <v>28</v>
      </c>
      <c r="E33" s="126"/>
      <c r="F33" s="125">
        <v>1344</v>
      </c>
      <c r="G33" s="123">
        <v>1525</v>
      </c>
      <c r="H33" s="129">
        <f t="shared" si="9"/>
        <v>1474</v>
      </c>
      <c r="I33" s="115">
        <f t="shared" si="10"/>
        <v>1655</v>
      </c>
      <c r="J33" s="129">
        <f t="shared" si="1"/>
        <v>1589</v>
      </c>
      <c r="K33" s="115">
        <f t="shared" si="2"/>
        <v>1800</v>
      </c>
      <c r="L33" s="129">
        <f t="shared" si="3"/>
        <v>1373</v>
      </c>
      <c r="M33" s="115">
        <f t="shared" si="4"/>
        <v>1544</v>
      </c>
      <c r="N33" s="111">
        <f t="shared" si="5"/>
        <v>1452</v>
      </c>
      <c r="O33" s="111">
        <f t="shared" si="6"/>
        <v>1648</v>
      </c>
      <c r="P33" s="123">
        <v>825</v>
      </c>
      <c r="Q33" s="135">
        <v>92.5</v>
      </c>
      <c r="R33" s="126"/>
    </row>
    <row r="34" spans="1:18" x14ac:dyDescent="0.2">
      <c r="A34" s="132" t="s">
        <v>194</v>
      </c>
      <c r="B34" s="132" t="s">
        <v>23</v>
      </c>
      <c r="C34" s="162" t="s">
        <v>161</v>
      </c>
      <c r="D34" s="133">
        <v>30</v>
      </c>
      <c r="E34" s="126"/>
      <c r="F34" s="125">
        <v>1515</v>
      </c>
      <c r="G34" s="123">
        <v>1833</v>
      </c>
      <c r="H34" s="129">
        <f t="shared" si="9"/>
        <v>1645</v>
      </c>
      <c r="I34" s="115">
        <f t="shared" si="10"/>
        <v>1963</v>
      </c>
      <c r="J34" s="129">
        <f t="shared" si="1"/>
        <v>1760</v>
      </c>
      <c r="K34" s="115">
        <f t="shared" si="2"/>
        <v>2108</v>
      </c>
      <c r="L34" s="129">
        <f t="shared" si="3"/>
        <v>1544</v>
      </c>
      <c r="M34" s="115">
        <f t="shared" si="4"/>
        <v>1852</v>
      </c>
      <c r="N34" s="111">
        <f t="shared" si="5"/>
        <v>1623</v>
      </c>
      <c r="O34" s="111">
        <f t="shared" si="6"/>
        <v>1956</v>
      </c>
      <c r="P34" s="123">
        <v>1045</v>
      </c>
      <c r="Q34" s="135">
        <v>92.5</v>
      </c>
      <c r="R34" s="126"/>
    </row>
    <row r="35" spans="1:18" x14ac:dyDescent="0.2">
      <c r="A35" s="128" t="s">
        <v>193</v>
      </c>
      <c r="B35" s="128" t="s">
        <v>192</v>
      </c>
      <c r="C35" s="119"/>
      <c r="D35" s="127"/>
      <c r="E35" s="126"/>
      <c r="F35" s="169" t="s">
        <v>189</v>
      </c>
      <c r="G35" s="168" t="s">
        <v>191</v>
      </c>
      <c r="H35" s="167" t="s">
        <v>189</v>
      </c>
      <c r="I35" s="166" t="s">
        <v>189</v>
      </c>
      <c r="J35" s="167" t="s">
        <v>190</v>
      </c>
      <c r="K35" s="166" t="s">
        <v>190</v>
      </c>
      <c r="L35" s="167" t="s">
        <v>189</v>
      </c>
      <c r="M35" s="166" t="s">
        <v>189</v>
      </c>
      <c r="N35" s="111" t="s">
        <v>189</v>
      </c>
      <c r="O35" s="111" t="s">
        <v>189</v>
      </c>
      <c r="P35" s="115" t="s">
        <v>155</v>
      </c>
      <c r="Q35" s="109">
        <v>92.5</v>
      </c>
      <c r="R35" s="122"/>
    </row>
    <row r="36" spans="1:18" x14ac:dyDescent="0.2">
      <c r="A36" s="132" t="s">
        <v>188</v>
      </c>
      <c r="B36" s="132" t="s">
        <v>24</v>
      </c>
      <c r="C36" s="165" t="s">
        <v>158</v>
      </c>
      <c r="D36" s="127">
        <v>14</v>
      </c>
      <c r="E36" s="126"/>
      <c r="F36" s="125">
        <v>1189</v>
      </c>
      <c r="G36" s="123">
        <v>1402</v>
      </c>
      <c r="H36" s="124">
        <f t="shared" ref="H36:H55" si="11">F36+130</f>
        <v>1319</v>
      </c>
      <c r="I36" s="113">
        <f t="shared" ref="I36:I55" si="12">G36+130</f>
        <v>1532</v>
      </c>
      <c r="J36" s="124">
        <f t="shared" ref="J36:J65" si="13">H36+115</f>
        <v>1434</v>
      </c>
      <c r="K36" s="113">
        <f t="shared" ref="K36:K67" si="14">I36+145</f>
        <v>1677</v>
      </c>
      <c r="L36" s="124">
        <f t="shared" ref="L36:L65" si="15">F36+29</f>
        <v>1218</v>
      </c>
      <c r="M36" s="113">
        <f t="shared" ref="M36:M67" si="16">G36+19</f>
        <v>1421</v>
      </c>
      <c r="N36" s="111">
        <f t="shared" ref="N36:N65" si="17">F36+108</f>
        <v>1297</v>
      </c>
      <c r="O36" s="111">
        <f t="shared" ref="O36:O67" si="18">G36+123</f>
        <v>1525</v>
      </c>
      <c r="P36" s="115" t="s">
        <v>155</v>
      </c>
      <c r="Q36" s="109">
        <v>92.5</v>
      </c>
      <c r="R36" s="122"/>
    </row>
    <row r="37" spans="1:18" x14ac:dyDescent="0.2">
      <c r="A37" s="132" t="s">
        <v>187</v>
      </c>
      <c r="B37" s="132" t="s">
        <v>25</v>
      </c>
      <c r="C37" s="162" t="s">
        <v>161</v>
      </c>
      <c r="D37" s="133">
        <v>40</v>
      </c>
      <c r="E37" s="126"/>
      <c r="F37" s="125">
        <v>1487</v>
      </c>
      <c r="G37" s="123">
        <v>1626</v>
      </c>
      <c r="H37" s="129">
        <f t="shared" si="11"/>
        <v>1617</v>
      </c>
      <c r="I37" s="115">
        <f t="shared" si="12"/>
        <v>1756</v>
      </c>
      <c r="J37" s="129">
        <f t="shared" si="13"/>
        <v>1732</v>
      </c>
      <c r="K37" s="115">
        <f t="shared" si="14"/>
        <v>1901</v>
      </c>
      <c r="L37" s="129">
        <f t="shared" si="15"/>
        <v>1516</v>
      </c>
      <c r="M37" s="115">
        <f t="shared" si="16"/>
        <v>1645</v>
      </c>
      <c r="N37" s="111">
        <f t="shared" si="17"/>
        <v>1595</v>
      </c>
      <c r="O37" s="111">
        <f t="shared" si="18"/>
        <v>1749</v>
      </c>
      <c r="P37" s="123">
        <v>915</v>
      </c>
      <c r="Q37" s="135">
        <v>92.5</v>
      </c>
      <c r="R37" s="126"/>
    </row>
    <row r="38" spans="1:18" x14ac:dyDescent="0.2">
      <c r="A38" s="132" t="s">
        <v>186</v>
      </c>
      <c r="B38" s="132" t="s">
        <v>27</v>
      </c>
      <c r="C38" s="162" t="s">
        <v>161</v>
      </c>
      <c r="D38" s="133">
        <v>29</v>
      </c>
      <c r="E38" s="126"/>
      <c r="F38" s="125">
        <v>1580</v>
      </c>
      <c r="G38" s="123">
        <v>2022</v>
      </c>
      <c r="H38" s="129">
        <f t="shared" si="11"/>
        <v>1710</v>
      </c>
      <c r="I38" s="115">
        <f t="shared" si="12"/>
        <v>2152</v>
      </c>
      <c r="J38" s="129">
        <f t="shared" si="13"/>
        <v>1825</v>
      </c>
      <c r="K38" s="115">
        <f t="shared" si="14"/>
        <v>2297</v>
      </c>
      <c r="L38" s="129">
        <f t="shared" si="15"/>
        <v>1609</v>
      </c>
      <c r="M38" s="115">
        <f t="shared" si="16"/>
        <v>2041</v>
      </c>
      <c r="N38" s="111">
        <f t="shared" si="17"/>
        <v>1688</v>
      </c>
      <c r="O38" s="111">
        <f t="shared" si="18"/>
        <v>2145</v>
      </c>
      <c r="P38" s="123">
        <v>1175</v>
      </c>
      <c r="Q38" s="135">
        <v>92.5</v>
      </c>
      <c r="R38" s="122"/>
    </row>
    <row r="39" spans="1:18" x14ac:dyDescent="0.2">
      <c r="A39" s="132" t="s">
        <v>185</v>
      </c>
      <c r="B39" s="132" t="s">
        <v>28</v>
      </c>
      <c r="C39" s="162" t="s">
        <v>158</v>
      </c>
      <c r="D39" s="133">
        <v>40</v>
      </c>
      <c r="E39" s="126"/>
      <c r="F39" s="136">
        <v>1344</v>
      </c>
      <c r="G39" s="123">
        <v>1525</v>
      </c>
      <c r="H39" s="129">
        <f t="shared" si="11"/>
        <v>1474</v>
      </c>
      <c r="I39" s="115">
        <f t="shared" si="12"/>
        <v>1655</v>
      </c>
      <c r="J39" s="129">
        <f t="shared" si="13"/>
        <v>1589</v>
      </c>
      <c r="K39" s="115">
        <f t="shared" si="14"/>
        <v>1800</v>
      </c>
      <c r="L39" s="129">
        <f t="shared" si="15"/>
        <v>1373</v>
      </c>
      <c r="M39" s="115">
        <f t="shared" si="16"/>
        <v>1544</v>
      </c>
      <c r="N39" s="111">
        <f t="shared" si="17"/>
        <v>1452</v>
      </c>
      <c r="O39" s="111">
        <f t="shared" si="18"/>
        <v>1648</v>
      </c>
      <c r="P39" s="123">
        <v>855</v>
      </c>
      <c r="Q39" s="135">
        <v>92.5</v>
      </c>
      <c r="R39" s="126"/>
    </row>
    <row r="40" spans="1:18" x14ac:dyDescent="0.2">
      <c r="A40" s="132" t="s">
        <v>29</v>
      </c>
      <c r="B40" s="132" t="s">
        <v>29</v>
      </c>
      <c r="C40" s="134" t="s">
        <v>161</v>
      </c>
      <c r="D40" s="133">
        <v>30</v>
      </c>
      <c r="E40" s="126"/>
      <c r="F40" s="125">
        <v>1574</v>
      </c>
      <c r="G40" s="123">
        <v>1814</v>
      </c>
      <c r="H40" s="129">
        <f t="shared" si="11"/>
        <v>1704</v>
      </c>
      <c r="I40" s="115">
        <f t="shared" si="12"/>
        <v>1944</v>
      </c>
      <c r="J40" s="129">
        <f t="shared" si="13"/>
        <v>1819</v>
      </c>
      <c r="K40" s="115">
        <f t="shared" si="14"/>
        <v>2089</v>
      </c>
      <c r="L40" s="129">
        <f t="shared" si="15"/>
        <v>1603</v>
      </c>
      <c r="M40" s="115">
        <f t="shared" si="16"/>
        <v>1833</v>
      </c>
      <c r="N40" s="111">
        <f t="shared" si="17"/>
        <v>1682</v>
      </c>
      <c r="O40" s="111">
        <f t="shared" si="18"/>
        <v>1937</v>
      </c>
      <c r="P40" s="123">
        <v>975</v>
      </c>
      <c r="Q40" s="135">
        <v>92.5</v>
      </c>
      <c r="R40" s="122"/>
    </row>
    <row r="41" spans="1:18" x14ac:dyDescent="0.2">
      <c r="A41" s="132" t="s">
        <v>29</v>
      </c>
      <c r="B41" s="132" t="s">
        <v>30</v>
      </c>
      <c r="C41" s="134" t="s">
        <v>161</v>
      </c>
      <c r="D41" s="133">
        <v>30</v>
      </c>
      <c r="E41" s="164" t="s">
        <v>184</v>
      </c>
      <c r="F41" s="125">
        <v>1574</v>
      </c>
      <c r="G41" s="123">
        <v>1814</v>
      </c>
      <c r="H41" s="129">
        <f t="shared" si="11"/>
        <v>1704</v>
      </c>
      <c r="I41" s="115">
        <f t="shared" si="12"/>
        <v>1944</v>
      </c>
      <c r="J41" s="129">
        <f t="shared" si="13"/>
        <v>1819</v>
      </c>
      <c r="K41" s="115">
        <f t="shared" si="14"/>
        <v>2089</v>
      </c>
      <c r="L41" s="129">
        <f t="shared" si="15"/>
        <v>1603</v>
      </c>
      <c r="M41" s="115">
        <f t="shared" si="16"/>
        <v>1833</v>
      </c>
      <c r="N41" s="111">
        <f t="shared" si="17"/>
        <v>1682</v>
      </c>
      <c r="O41" s="111">
        <f t="shared" si="18"/>
        <v>1937</v>
      </c>
      <c r="P41" s="123">
        <v>975</v>
      </c>
      <c r="Q41" s="135">
        <v>92.5</v>
      </c>
      <c r="R41" s="122"/>
    </row>
    <row r="42" spans="1:18" x14ac:dyDescent="0.2">
      <c r="A42" s="132" t="s">
        <v>183</v>
      </c>
      <c r="B42" s="132" t="s">
        <v>31</v>
      </c>
      <c r="C42" s="134" t="s">
        <v>161</v>
      </c>
      <c r="D42" s="133">
        <v>16</v>
      </c>
      <c r="E42" s="126"/>
      <c r="F42" s="125">
        <v>1204</v>
      </c>
      <c r="G42" s="123">
        <v>1502</v>
      </c>
      <c r="H42" s="129">
        <f t="shared" si="11"/>
        <v>1334</v>
      </c>
      <c r="I42" s="115">
        <f t="shared" si="12"/>
        <v>1632</v>
      </c>
      <c r="J42" s="129">
        <f t="shared" si="13"/>
        <v>1449</v>
      </c>
      <c r="K42" s="115">
        <f t="shared" si="14"/>
        <v>1777</v>
      </c>
      <c r="L42" s="129">
        <f t="shared" si="15"/>
        <v>1233</v>
      </c>
      <c r="M42" s="115">
        <f t="shared" si="16"/>
        <v>1521</v>
      </c>
      <c r="N42" s="111">
        <f t="shared" si="17"/>
        <v>1312</v>
      </c>
      <c r="O42" s="111">
        <f t="shared" si="18"/>
        <v>1625</v>
      </c>
      <c r="P42" s="115" t="s">
        <v>155</v>
      </c>
      <c r="Q42" s="135">
        <v>92.5</v>
      </c>
      <c r="R42" s="122"/>
    </row>
    <row r="43" spans="1:18" x14ac:dyDescent="0.2">
      <c r="A43" s="132" t="s">
        <v>182</v>
      </c>
      <c r="B43" s="132" t="s">
        <v>32</v>
      </c>
      <c r="C43" s="134" t="s">
        <v>158</v>
      </c>
      <c r="D43" s="133">
        <v>39</v>
      </c>
      <c r="E43" s="126"/>
      <c r="F43" s="136">
        <v>1344</v>
      </c>
      <c r="G43" s="123">
        <v>1525</v>
      </c>
      <c r="H43" s="129">
        <f t="shared" si="11"/>
        <v>1474</v>
      </c>
      <c r="I43" s="115">
        <f t="shared" si="12"/>
        <v>1655</v>
      </c>
      <c r="J43" s="129">
        <f t="shared" si="13"/>
        <v>1589</v>
      </c>
      <c r="K43" s="115">
        <f t="shared" si="14"/>
        <v>1800</v>
      </c>
      <c r="L43" s="129">
        <f t="shared" si="15"/>
        <v>1373</v>
      </c>
      <c r="M43" s="115">
        <f t="shared" si="16"/>
        <v>1544</v>
      </c>
      <c r="N43" s="111">
        <f t="shared" si="17"/>
        <v>1452</v>
      </c>
      <c r="O43" s="111">
        <f t="shared" si="18"/>
        <v>1648</v>
      </c>
      <c r="P43" s="123">
        <v>945</v>
      </c>
      <c r="Q43" s="135">
        <v>92.5</v>
      </c>
      <c r="R43" s="126"/>
    </row>
    <row r="44" spans="1:18" x14ac:dyDescent="0.2">
      <c r="A44" s="132" t="s">
        <v>181</v>
      </c>
      <c r="B44" s="128" t="s">
        <v>33</v>
      </c>
      <c r="C44" s="134" t="s">
        <v>158</v>
      </c>
      <c r="D44" s="133">
        <v>6</v>
      </c>
      <c r="E44" s="126"/>
      <c r="F44" s="125">
        <v>1189</v>
      </c>
      <c r="G44" s="123">
        <v>1522</v>
      </c>
      <c r="H44" s="129">
        <f t="shared" si="11"/>
        <v>1319</v>
      </c>
      <c r="I44" s="115">
        <f t="shared" si="12"/>
        <v>1652</v>
      </c>
      <c r="J44" s="129">
        <f t="shared" si="13"/>
        <v>1434</v>
      </c>
      <c r="K44" s="115">
        <f t="shared" si="14"/>
        <v>1797</v>
      </c>
      <c r="L44" s="129">
        <f t="shared" si="15"/>
        <v>1218</v>
      </c>
      <c r="M44" s="115">
        <f t="shared" si="16"/>
        <v>1541</v>
      </c>
      <c r="N44" s="111">
        <f t="shared" si="17"/>
        <v>1297</v>
      </c>
      <c r="O44" s="111">
        <f t="shared" si="18"/>
        <v>1645</v>
      </c>
      <c r="P44" s="115"/>
      <c r="Q44" s="135">
        <v>92.5</v>
      </c>
      <c r="R44" s="122"/>
    </row>
    <row r="45" spans="1:18" x14ac:dyDescent="0.2">
      <c r="A45" s="132" t="s">
        <v>180</v>
      </c>
      <c r="B45" s="132" t="s">
        <v>34</v>
      </c>
      <c r="C45" s="134" t="s">
        <v>158</v>
      </c>
      <c r="D45" s="133">
        <v>24</v>
      </c>
      <c r="E45" s="163"/>
      <c r="F45" s="125">
        <v>1338</v>
      </c>
      <c r="G45" s="123">
        <v>1575</v>
      </c>
      <c r="H45" s="129">
        <f t="shared" si="11"/>
        <v>1468</v>
      </c>
      <c r="I45" s="115">
        <f t="shared" si="12"/>
        <v>1705</v>
      </c>
      <c r="J45" s="129">
        <f t="shared" si="13"/>
        <v>1583</v>
      </c>
      <c r="K45" s="115">
        <f t="shared" si="14"/>
        <v>1850</v>
      </c>
      <c r="L45" s="129">
        <f t="shared" si="15"/>
        <v>1367</v>
      </c>
      <c r="M45" s="115">
        <f t="shared" si="16"/>
        <v>1594</v>
      </c>
      <c r="N45" s="111">
        <f t="shared" si="17"/>
        <v>1446</v>
      </c>
      <c r="O45" s="111">
        <f t="shared" si="18"/>
        <v>1698</v>
      </c>
      <c r="P45" s="125">
        <v>885</v>
      </c>
      <c r="Q45" s="135">
        <v>92.5</v>
      </c>
      <c r="R45" s="122"/>
    </row>
    <row r="46" spans="1:18" x14ac:dyDescent="0.2">
      <c r="A46" s="132" t="s">
        <v>180</v>
      </c>
      <c r="B46" s="132" t="s">
        <v>35</v>
      </c>
      <c r="C46" s="134" t="s">
        <v>158</v>
      </c>
      <c r="D46" s="133">
        <v>21</v>
      </c>
      <c r="E46" s="163"/>
      <c r="F46" s="125">
        <v>1338</v>
      </c>
      <c r="G46" s="123">
        <v>1575</v>
      </c>
      <c r="H46" s="129">
        <f t="shared" si="11"/>
        <v>1468</v>
      </c>
      <c r="I46" s="115">
        <f t="shared" si="12"/>
        <v>1705</v>
      </c>
      <c r="J46" s="129">
        <f t="shared" si="13"/>
        <v>1583</v>
      </c>
      <c r="K46" s="115">
        <f t="shared" si="14"/>
        <v>1850</v>
      </c>
      <c r="L46" s="129">
        <f t="shared" si="15"/>
        <v>1367</v>
      </c>
      <c r="M46" s="115">
        <f t="shared" si="16"/>
        <v>1594</v>
      </c>
      <c r="N46" s="111">
        <f t="shared" si="17"/>
        <v>1446</v>
      </c>
      <c r="O46" s="111">
        <f t="shared" si="18"/>
        <v>1698</v>
      </c>
      <c r="P46" s="125">
        <v>885</v>
      </c>
      <c r="Q46" s="135">
        <v>92.5</v>
      </c>
      <c r="R46" s="122"/>
    </row>
    <row r="47" spans="1:18" x14ac:dyDescent="0.2">
      <c r="A47" s="132" t="s">
        <v>179</v>
      </c>
      <c r="B47" s="128" t="s">
        <v>36</v>
      </c>
      <c r="C47" s="162" t="s">
        <v>178</v>
      </c>
      <c r="D47" s="133">
        <v>45</v>
      </c>
      <c r="E47" s="126"/>
      <c r="F47" s="125">
        <v>1492</v>
      </c>
      <c r="G47" s="123">
        <v>2162</v>
      </c>
      <c r="H47" s="129">
        <f t="shared" si="11"/>
        <v>1622</v>
      </c>
      <c r="I47" s="115">
        <f t="shared" si="12"/>
        <v>2292</v>
      </c>
      <c r="J47" s="129">
        <f t="shared" si="13"/>
        <v>1737</v>
      </c>
      <c r="K47" s="115">
        <f t="shared" si="14"/>
        <v>2437</v>
      </c>
      <c r="L47" s="129">
        <f t="shared" si="15"/>
        <v>1521</v>
      </c>
      <c r="M47" s="115">
        <f t="shared" si="16"/>
        <v>2181</v>
      </c>
      <c r="N47" s="111">
        <f t="shared" si="17"/>
        <v>1600</v>
      </c>
      <c r="O47" s="111">
        <f t="shared" si="18"/>
        <v>2285</v>
      </c>
      <c r="P47" s="125">
        <v>1195</v>
      </c>
      <c r="Q47" s="135">
        <v>92.5</v>
      </c>
      <c r="R47" s="126"/>
    </row>
    <row r="48" spans="1:18" x14ac:dyDescent="0.2">
      <c r="A48" s="132" t="s">
        <v>179</v>
      </c>
      <c r="B48" s="128" t="s">
        <v>37</v>
      </c>
      <c r="C48" s="162" t="s">
        <v>178</v>
      </c>
      <c r="D48" s="133">
        <v>45</v>
      </c>
      <c r="E48" s="126"/>
      <c r="F48" s="125">
        <v>1492</v>
      </c>
      <c r="G48" s="123">
        <v>2162</v>
      </c>
      <c r="H48" s="129">
        <f t="shared" si="11"/>
        <v>1622</v>
      </c>
      <c r="I48" s="115">
        <f t="shared" si="12"/>
        <v>2292</v>
      </c>
      <c r="J48" s="129">
        <f t="shared" si="13"/>
        <v>1737</v>
      </c>
      <c r="K48" s="115">
        <f t="shared" si="14"/>
        <v>2437</v>
      </c>
      <c r="L48" s="129">
        <f t="shared" si="15"/>
        <v>1521</v>
      </c>
      <c r="M48" s="115">
        <f t="shared" si="16"/>
        <v>2181</v>
      </c>
      <c r="N48" s="111">
        <f t="shared" si="17"/>
        <v>1600</v>
      </c>
      <c r="O48" s="111">
        <f t="shared" si="18"/>
        <v>2285</v>
      </c>
      <c r="P48" s="125">
        <v>1195</v>
      </c>
      <c r="Q48" s="135">
        <v>92.5</v>
      </c>
      <c r="R48" s="126"/>
    </row>
    <row r="49" spans="1:18" x14ac:dyDescent="0.2">
      <c r="A49" s="161" t="s">
        <v>177</v>
      </c>
      <c r="B49" s="161" t="s">
        <v>38</v>
      </c>
      <c r="C49" s="160" t="s">
        <v>161</v>
      </c>
      <c r="D49" s="159">
        <v>34</v>
      </c>
      <c r="E49" s="126"/>
      <c r="F49" s="158">
        <v>1541</v>
      </c>
      <c r="G49" s="154">
        <v>1903</v>
      </c>
      <c r="H49" s="157">
        <f t="shared" si="11"/>
        <v>1671</v>
      </c>
      <c r="I49" s="156">
        <f t="shared" si="12"/>
        <v>2033</v>
      </c>
      <c r="J49" s="157">
        <f t="shared" si="13"/>
        <v>1786</v>
      </c>
      <c r="K49" s="156">
        <f t="shared" si="14"/>
        <v>2178</v>
      </c>
      <c r="L49" s="157">
        <f t="shared" si="15"/>
        <v>1570</v>
      </c>
      <c r="M49" s="156">
        <f t="shared" si="16"/>
        <v>1922</v>
      </c>
      <c r="N49" s="155">
        <f t="shared" si="17"/>
        <v>1649</v>
      </c>
      <c r="O49" s="155">
        <f t="shared" si="18"/>
        <v>2026</v>
      </c>
      <c r="P49" s="154">
        <v>945</v>
      </c>
      <c r="Q49" s="153">
        <v>92.5</v>
      </c>
      <c r="R49" s="152"/>
    </row>
    <row r="50" spans="1:18" x14ac:dyDescent="0.2">
      <c r="A50" s="132" t="s">
        <v>176</v>
      </c>
      <c r="B50" s="132" t="s">
        <v>175</v>
      </c>
      <c r="C50" s="134" t="s">
        <v>174</v>
      </c>
      <c r="D50" s="133"/>
      <c r="E50" s="126"/>
      <c r="F50" s="125">
        <v>1090</v>
      </c>
      <c r="G50" s="123">
        <v>1329</v>
      </c>
      <c r="H50" s="129">
        <f t="shared" si="11"/>
        <v>1220</v>
      </c>
      <c r="I50" s="115">
        <f t="shared" si="12"/>
        <v>1459</v>
      </c>
      <c r="J50" s="129">
        <f t="shared" si="13"/>
        <v>1335</v>
      </c>
      <c r="K50" s="115">
        <f t="shared" si="14"/>
        <v>1604</v>
      </c>
      <c r="L50" s="129">
        <f t="shared" si="15"/>
        <v>1119</v>
      </c>
      <c r="M50" s="115">
        <f t="shared" si="16"/>
        <v>1348</v>
      </c>
      <c r="N50" s="151">
        <f t="shared" si="17"/>
        <v>1198</v>
      </c>
      <c r="O50" s="151">
        <f t="shared" si="18"/>
        <v>1452</v>
      </c>
      <c r="P50" s="115"/>
      <c r="Q50" s="135"/>
      <c r="R50" s="122"/>
    </row>
    <row r="51" spans="1:18" s="150" customFormat="1" x14ac:dyDescent="0.2">
      <c r="A51" s="132" t="s">
        <v>173</v>
      </c>
      <c r="B51" s="132" t="s">
        <v>39</v>
      </c>
      <c r="C51" s="134" t="s">
        <v>161</v>
      </c>
      <c r="D51" s="133">
        <v>36</v>
      </c>
      <c r="E51" s="126"/>
      <c r="F51" s="125">
        <v>1769</v>
      </c>
      <c r="G51" s="123">
        <v>2717</v>
      </c>
      <c r="H51" s="129">
        <f t="shared" si="11"/>
        <v>1899</v>
      </c>
      <c r="I51" s="115">
        <f t="shared" si="12"/>
        <v>2847</v>
      </c>
      <c r="J51" s="129">
        <f t="shared" si="13"/>
        <v>2014</v>
      </c>
      <c r="K51" s="115">
        <f t="shared" si="14"/>
        <v>2992</v>
      </c>
      <c r="L51" s="129">
        <f t="shared" si="15"/>
        <v>1798</v>
      </c>
      <c r="M51" s="115">
        <f t="shared" si="16"/>
        <v>2736</v>
      </c>
      <c r="N51" s="111">
        <f t="shared" si="17"/>
        <v>1877</v>
      </c>
      <c r="O51" s="111">
        <f t="shared" si="18"/>
        <v>2840</v>
      </c>
      <c r="P51" s="115" t="s">
        <v>155</v>
      </c>
      <c r="Q51" s="135">
        <v>92.5</v>
      </c>
      <c r="R51" s="122"/>
    </row>
    <row r="52" spans="1:18" x14ac:dyDescent="0.2">
      <c r="A52" s="149" t="s">
        <v>172</v>
      </c>
      <c r="B52" s="149" t="s">
        <v>40</v>
      </c>
      <c r="C52" s="148" t="s">
        <v>161</v>
      </c>
      <c r="D52" s="147">
        <v>27</v>
      </c>
      <c r="E52" s="126"/>
      <c r="F52" s="146">
        <v>1290</v>
      </c>
      <c r="G52" s="145">
        <v>1698</v>
      </c>
      <c r="H52" s="144">
        <f t="shared" si="11"/>
        <v>1420</v>
      </c>
      <c r="I52" s="143">
        <f t="shared" si="12"/>
        <v>1828</v>
      </c>
      <c r="J52" s="144">
        <f t="shared" si="13"/>
        <v>1535</v>
      </c>
      <c r="K52" s="143">
        <f t="shared" si="14"/>
        <v>1973</v>
      </c>
      <c r="L52" s="144">
        <f t="shared" si="15"/>
        <v>1319</v>
      </c>
      <c r="M52" s="143">
        <f t="shared" si="16"/>
        <v>1717</v>
      </c>
      <c r="N52" s="142">
        <f t="shared" si="17"/>
        <v>1398</v>
      </c>
      <c r="O52" s="142">
        <f t="shared" si="18"/>
        <v>1821</v>
      </c>
      <c r="P52" s="139" t="s">
        <v>155</v>
      </c>
      <c r="Q52" s="141">
        <v>92.5</v>
      </c>
      <c r="R52" s="140"/>
    </row>
    <row r="53" spans="1:18" x14ac:dyDescent="0.2">
      <c r="A53" s="132" t="s">
        <v>171</v>
      </c>
      <c r="B53" s="132" t="s">
        <v>41</v>
      </c>
      <c r="C53" s="134" t="s">
        <v>161</v>
      </c>
      <c r="D53" s="133">
        <v>35</v>
      </c>
      <c r="E53" s="126"/>
      <c r="F53" s="125">
        <v>1510</v>
      </c>
      <c r="G53" s="123">
        <v>1875</v>
      </c>
      <c r="H53" s="129">
        <f t="shared" si="11"/>
        <v>1640</v>
      </c>
      <c r="I53" s="115">
        <f t="shared" si="12"/>
        <v>2005</v>
      </c>
      <c r="J53" s="129">
        <f t="shared" si="13"/>
        <v>1755</v>
      </c>
      <c r="K53" s="115">
        <f t="shared" si="14"/>
        <v>2150</v>
      </c>
      <c r="L53" s="129">
        <f t="shared" si="15"/>
        <v>1539</v>
      </c>
      <c r="M53" s="115">
        <f t="shared" si="16"/>
        <v>1894</v>
      </c>
      <c r="N53" s="111">
        <f t="shared" si="17"/>
        <v>1618</v>
      </c>
      <c r="O53" s="111">
        <f t="shared" si="18"/>
        <v>1998</v>
      </c>
      <c r="P53" s="139" t="s">
        <v>155</v>
      </c>
      <c r="Q53" s="135">
        <v>92.5</v>
      </c>
      <c r="R53" s="126"/>
    </row>
    <row r="54" spans="1:18" x14ac:dyDescent="0.2">
      <c r="A54" s="132" t="s">
        <v>170</v>
      </c>
      <c r="B54" s="128" t="s">
        <v>42</v>
      </c>
      <c r="C54" s="134" t="s">
        <v>161</v>
      </c>
      <c r="D54" s="133">
        <v>30</v>
      </c>
      <c r="E54" s="138"/>
      <c r="F54" s="125">
        <v>1738</v>
      </c>
      <c r="G54" s="123">
        <v>2083</v>
      </c>
      <c r="H54" s="129">
        <f t="shared" si="11"/>
        <v>1868</v>
      </c>
      <c r="I54" s="115">
        <f t="shared" si="12"/>
        <v>2213</v>
      </c>
      <c r="J54" s="129">
        <f t="shared" si="13"/>
        <v>1983</v>
      </c>
      <c r="K54" s="115">
        <f t="shared" si="14"/>
        <v>2358</v>
      </c>
      <c r="L54" s="129">
        <f t="shared" si="15"/>
        <v>1767</v>
      </c>
      <c r="M54" s="115">
        <f t="shared" si="16"/>
        <v>2102</v>
      </c>
      <c r="N54" s="111">
        <f t="shared" si="17"/>
        <v>1846</v>
      </c>
      <c r="O54" s="111">
        <f t="shared" si="18"/>
        <v>2206</v>
      </c>
      <c r="P54" s="115" t="s">
        <v>155</v>
      </c>
      <c r="Q54" s="135">
        <v>92.5</v>
      </c>
      <c r="R54" s="126"/>
    </row>
    <row r="55" spans="1:18" x14ac:dyDescent="0.2">
      <c r="A55" s="132" t="s">
        <v>167</v>
      </c>
      <c r="B55" s="132" t="s">
        <v>43</v>
      </c>
      <c r="C55" s="134" t="s">
        <v>161</v>
      </c>
      <c r="D55" s="133">
        <v>27</v>
      </c>
      <c r="E55" s="126"/>
      <c r="F55" s="125">
        <v>1598</v>
      </c>
      <c r="G55" s="123">
        <v>1781</v>
      </c>
      <c r="H55" s="129">
        <f t="shared" si="11"/>
        <v>1728</v>
      </c>
      <c r="I55" s="115">
        <f t="shared" si="12"/>
        <v>1911</v>
      </c>
      <c r="J55" s="129">
        <f t="shared" si="13"/>
        <v>1843</v>
      </c>
      <c r="K55" s="115">
        <f t="shared" si="14"/>
        <v>2056</v>
      </c>
      <c r="L55" s="129">
        <f t="shared" si="15"/>
        <v>1627</v>
      </c>
      <c r="M55" s="115">
        <f t="shared" si="16"/>
        <v>1800</v>
      </c>
      <c r="N55" s="111">
        <f t="shared" si="17"/>
        <v>1706</v>
      </c>
      <c r="O55" s="111">
        <f t="shared" si="18"/>
        <v>1904</v>
      </c>
      <c r="P55" s="123">
        <v>1085</v>
      </c>
      <c r="Q55" s="135">
        <v>92.5</v>
      </c>
      <c r="R55" s="126"/>
    </row>
    <row r="56" spans="1:18" x14ac:dyDescent="0.2">
      <c r="A56" s="128" t="s">
        <v>169</v>
      </c>
      <c r="B56" s="132" t="s">
        <v>168</v>
      </c>
      <c r="C56" s="134" t="s">
        <v>158</v>
      </c>
      <c r="D56" s="133">
        <v>21</v>
      </c>
      <c r="E56" s="137"/>
      <c r="F56" s="125">
        <v>1385</v>
      </c>
      <c r="G56" s="123">
        <v>1542</v>
      </c>
      <c r="H56" s="129">
        <f>F56+75</f>
        <v>1460</v>
      </c>
      <c r="I56" s="115">
        <f>G56+113</f>
        <v>1655</v>
      </c>
      <c r="J56" s="129">
        <f t="shared" si="13"/>
        <v>1575</v>
      </c>
      <c r="K56" s="115">
        <f t="shared" si="14"/>
        <v>1800</v>
      </c>
      <c r="L56" s="129">
        <f t="shared" si="15"/>
        <v>1414</v>
      </c>
      <c r="M56" s="115">
        <f t="shared" si="16"/>
        <v>1561</v>
      </c>
      <c r="N56" s="111">
        <f t="shared" si="17"/>
        <v>1493</v>
      </c>
      <c r="O56" s="111">
        <f t="shared" si="18"/>
        <v>1665</v>
      </c>
      <c r="P56" s="123">
        <v>895</v>
      </c>
      <c r="Q56" s="135">
        <v>92.5</v>
      </c>
      <c r="R56" s="126"/>
    </row>
    <row r="57" spans="1:18" x14ac:dyDescent="0.2">
      <c r="A57" s="132" t="s">
        <v>167</v>
      </c>
      <c r="B57" s="132" t="s">
        <v>44</v>
      </c>
      <c r="C57" s="134" t="s">
        <v>158</v>
      </c>
      <c r="D57" s="133">
        <v>20</v>
      </c>
      <c r="E57" s="137"/>
      <c r="F57" s="125">
        <v>1385</v>
      </c>
      <c r="G57" s="123">
        <v>1542</v>
      </c>
      <c r="H57" s="129">
        <f>F57+75</f>
        <v>1460</v>
      </c>
      <c r="I57" s="115">
        <f>G57+113</f>
        <v>1655</v>
      </c>
      <c r="J57" s="129">
        <f t="shared" si="13"/>
        <v>1575</v>
      </c>
      <c r="K57" s="115">
        <f t="shared" si="14"/>
        <v>1800</v>
      </c>
      <c r="L57" s="129">
        <f t="shared" si="15"/>
        <v>1414</v>
      </c>
      <c r="M57" s="115">
        <f t="shared" si="16"/>
        <v>1561</v>
      </c>
      <c r="N57" s="111">
        <f t="shared" si="17"/>
        <v>1493</v>
      </c>
      <c r="O57" s="111">
        <f t="shared" si="18"/>
        <v>1665</v>
      </c>
      <c r="P57" s="115" t="s">
        <v>155</v>
      </c>
      <c r="Q57" s="135">
        <v>92.5</v>
      </c>
      <c r="R57" s="126"/>
    </row>
    <row r="58" spans="1:18" x14ac:dyDescent="0.2">
      <c r="A58" s="132" t="s">
        <v>45</v>
      </c>
      <c r="B58" s="132" t="s">
        <v>45</v>
      </c>
      <c r="C58" s="134" t="s">
        <v>158</v>
      </c>
      <c r="D58" s="133">
        <v>30</v>
      </c>
      <c r="E58" s="126"/>
      <c r="F58" s="136">
        <v>1344</v>
      </c>
      <c r="G58" s="123">
        <v>1525</v>
      </c>
      <c r="H58" s="129">
        <f t="shared" ref="H58:I65" si="19">F58+130</f>
        <v>1474</v>
      </c>
      <c r="I58" s="115">
        <f t="shared" si="19"/>
        <v>1655</v>
      </c>
      <c r="J58" s="129">
        <f t="shared" si="13"/>
        <v>1589</v>
      </c>
      <c r="K58" s="115">
        <f t="shared" si="14"/>
        <v>1800</v>
      </c>
      <c r="L58" s="129">
        <f t="shared" si="15"/>
        <v>1373</v>
      </c>
      <c r="M58" s="115">
        <f t="shared" si="16"/>
        <v>1544</v>
      </c>
      <c r="N58" s="111">
        <f t="shared" si="17"/>
        <v>1452</v>
      </c>
      <c r="O58" s="111">
        <f t="shared" si="18"/>
        <v>1648</v>
      </c>
      <c r="P58" s="123">
        <v>855</v>
      </c>
      <c r="Q58" s="135">
        <v>92.5</v>
      </c>
      <c r="R58" s="126"/>
    </row>
    <row r="59" spans="1:18" x14ac:dyDescent="0.2">
      <c r="A59" s="132" t="s">
        <v>166</v>
      </c>
      <c r="B59" s="132" t="s">
        <v>46</v>
      </c>
      <c r="C59" s="134" t="s">
        <v>158</v>
      </c>
      <c r="D59" s="133">
        <v>24</v>
      </c>
      <c r="E59" s="126"/>
      <c r="F59" s="125">
        <v>1285</v>
      </c>
      <c r="G59" s="123">
        <v>2053</v>
      </c>
      <c r="H59" s="129">
        <f t="shared" si="19"/>
        <v>1415</v>
      </c>
      <c r="I59" s="115">
        <f t="shared" si="19"/>
        <v>2183</v>
      </c>
      <c r="J59" s="129">
        <f t="shared" si="13"/>
        <v>1530</v>
      </c>
      <c r="K59" s="115">
        <f t="shared" si="14"/>
        <v>2328</v>
      </c>
      <c r="L59" s="129">
        <f t="shared" si="15"/>
        <v>1314</v>
      </c>
      <c r="M59" s="115">
        <f t="shared" si="16"/>
        <v>2072</v>
      </c>
      <c r="N59" s="111">
        <f t="shared" si="17"/>
        <v>1393</v>
      </c>
      <c r="O59" s="111">
        <f t="shared" si="18"/>
        <v>2176</v>
      </c>
      <c r="P59" s="129" t="s">
        <v>155</v>
      </c>
      <c r="Q59" s="135">
        <v>92.5</v>
      </c>
      <c r="R59" s="126"/>
    </row>
    <row r="60" spans="1:18" x14ac:dyDescent="0.2">
      <c r="A60" s="132" t="s">
        <v>166</v>
      </c>
      <c r="B60" s="132" t="s">
        <v>47</v>
      </c>
      <c r="C60" s="134" t="s">
        <v>158</v>
      </c>
      <c r="D60" s="133">
        <v>29</v>
      </c>
      <c r="E60" s="126"/>
      <c r="F60" s="125">
        <v>1285</v>
      </c>
      <c r="G60" s="123">
        <v>2053</v>
      </c>
      <c r="H60" s="129">
        <f t="shared" si="19"/>
        <v>1415</v>
      </c>
      <c r="I60" s="115">
        <f t="shared" si="19"/>
        <v>2183</v>
      </c>
      <c r="J60" s="129">
        <f t="shared" si="13"/>
        <v>1530</v>
      </c>
      <c r="K60" s="115">
        <f t="shared" si="14"/>
        <v>2328</v>
      </c>
      <c r="L60" s="129">
        <f t="shared" si="15"/>
        <v>1314</v>
      </c>
      <c r="M60" s="115">
        <f t="shared" si="16"/>
        <v>2072</v>
      </c>
      <c r="N60" s="111">
        <f t="shared" si="17"/>
        <v>1393</v>
      </c>
      <c r="O60" s="111">
        <f t="shared" si="18"/>
        <v>2176</v>
      </c>
      <c r="P60" s="129" t="s">
        <v>155</v>
      </c>
      <c r="Q60" s="135">
        <v>92.5</v>
      </c>
      <c r="R60" s="126"/>
    </row>
    <row r="61" spans="1:18" x14ac:dyDescent="0.2">
      <c r="A61" s="132" t="s">
        <v>165</v>
      </c>
      <c r="B61" s="132" t="s">
        <v>48</v>
      </c>
      <c r="C61" s="134" t="s">
        <v>158</v>
      </c>
      <c r="D61" s="133">
        <v>35</v>
      </c>
      <c r="E61" s="126"/>
      <c r="F61" s="136">
        <v>1344</v>
      </c>
      <c r="G61" s="123">
        <v>1525</v>
      </c>
      <c r="H61" s="129">
        <f t="shared" si="19"/>
        <v>1474</v>
      </c>
      <c r="I61" s="115">
        <f t="shared" si="19"/>
        <v>1655</v>
      </c>
      <c r="J61" s="129">
        <f t="shared" si="13"/>
        <v>1589</v>
      </c>
      <c r="K61" s="115">
        <f t="shared" si="14"/>
        <v>1800</v>
      </c>
      <c r="L61" s="129">
        <f t="shared" si="15"/>
        <v>1373</v>
      </c>
      <c r="M61" s="115">
        <f t="shared" si="16"/>
        <v>1544</v>
      </c>
      <c r="N61" s="111">
        <f t="shared" si="17"/>
        <v>1452</v>
      </c>
      <c r="O61" s="111">
        <f t="shared" si="18"/>
        <v>1648</v>
      </c>
      <c r="P61" s="123">
        <v>985</v>
      </c>
      <c r="Q61" s="135">
        <v>92.5</v>
      </c>
      <c r="R61" s="126"/>
    </row>
    <row r="62" spans="1:18" x14ac:dyDescent="0.2">
      <c r="A62" s="132" t="s">
        <v>165</v>
      </c>
      <c r="B62" s="132" t="s">
        <v>49</v>
      </c>
      <c r="C62" s="134" t="s">
        <v>161</v>
      </c>
      <c r="D62" s="133">
        <v>52</v>
      </c>
      <c r="E62" s="126"/>
      <c r="F62" s="136">
        <v>1410</v>
      </c>
      <c r="G62" s="123">
        <v>1525</v>
      </c>
      <c r="H62" s="129">
        <f t="shared" si="19"/>
        <v>1540</v>
      </c>
      <c r="I62" s="115">
        <f t="shared" si="19"/>
        <v>1655</v>
      </c>
      <c r="J62" s="129">
        <f t="shared" si="13"/>
        <v>1655</v>
      </c>
      <c r="K62" s="115">
        <f t="shared" si="14"/>
        <v>1800</v>
      </c>
      <c r="L62" s="129">
        <f t="shared" si="15"/>
        <v>1439</v>
      </c>
      <c r="M62" s="115">
        <f t="shared" si="16"/>
        <v>1544</v>
      </c>
      <c r="N62" s="111">
        <f t="shared" si="17"/>
        <v>1518</v>
      </c>
      <c r="O62" s="111">
        <f t="shared" si="18"/>
        <v>1648</v>
      </c>
      <c r="P62" s="123">
        <v>985</v>
      </c>
      <c r="Q62" s="135">
        <v>92.5</v>
      </c>
      <c r="R62" s="126"/>
    </row>
    <row r="63" spans="1:18" x14ac:dyDescent="0.2">
      <c r="A63" s="132" t="s">
        <v>164</v>
      </c>
      <c r="B63" s="132" t="s">
        <v>50</v>
      </c>
      <c r="C63" s="134" t="s">
        <v>161</v>
      </c>
      <c r="D63" s="133">
        <v>22</v>
      </c>
      <c r="E63" s="126"/>
      <c r="F63" s="125">
        <v>1319</v>
      </c>
      <c r="G63" s="123">
        <v>1642</v>
      </c>
      <c r="H63" s="124">
        <f t="shared" si="19"/>
        <v>1449</v>
      </c>
      <c r="I63" s="113">
        <f t="shared" si="19"/>
        <v>1772</v>
      </c>
      <c r="J63" s="124">
        <f t="shared" si="13"/>
        <v>1564</v>
      </c>
      <c r="K63" s="113">
        <f t="shared" si="14"/>
        <v>1917</v>
      </c>
      <c r="L63" s="124">
        <f t="shared" si="15"/>
        <v>1348</v>
      </c>
      <c r="M63" s="113">
        <f t="shared" si="16"/>
        <v>1661</v>
      </c>
      <c r="N63" s="111">
        <f t="shared" si="17"/>
        <v>1427</v>
      </c>
      <c r="O63" s="111">
        <f t="shared" si="18"/>
        <v>1765</v>
      </c>
      <c r="P63" s="115" t="s">
        <v>155</v>
      </c>
      <c r="Q63" s="109">
        <v>92.5</v>
      </c>
      <c r="R63" s="122"/>
    </row>
    <row r="64" spans="1:18" x14ac:dyDescent="0.2">
      <c r="A64" s="132" t="s">
        <v>164</v>
      </c>
      <c r="B64" s="131" t="s">
        <v>163</v>
      </c>
      <c r="C64" s="119" t="s">
        <v>161</v>
      </c>
      <c r="D64" s="127">
        <v>18</v>
      </c>
      <c r="E64" s="130"/>
      <c r="F64" s="125">
        <v>1469</v>
      </c>
      <c r="G64" s="123">
        <v>1892</v>
      </c>
      <c r="H64" s="124">
        <f t="shared" si="19"/>
        <v>1599</v>
      </c>
      <c r="I64" s="113">
        <f t="shared" si="19"/>
        <v>2022</v>
      </c>
      <c r="J64" s="124">
        <f t="shared" si="13"/>
        <v>1714</v>
      </c>
      <c r="K64" s="113">
        <f t="shared" si="14"/>
        <v>2167</v>
      </c>
      <c r="L64" s="124">
        <f t="shared" si="15"/>
        <v>1498</v>
      </c>
      <c r="M64" s="113">
        <f t="shared" si="16"/>
        <v>1911</v>
      </c>
      <c r="N64" s="111">
        <f t="shared" si="17"/>
        <v>1577</v>
      </c>
      <c r="O64" s="111">
        <f t="shared" si="18"/>
        <v>2015</v>
      </c>
      <c r="P64" s="129" t="s">
        <v>155</v>
      </c>
      <c r="Q64" s="109">
        <v>92.5</v>
      </c>
      <c r="R64" s="122"/>
    </row>
    <row r="65" spans="1:18" x14ac:dyDescent="0.2">
      <c r="A65" s="128" t="s">
        <v>162</v>
      </c>
      <c r="B65" s="128" t="s">
        <v>52</v>
      </c>
      <c r="C65" s="119" t="s">
        <v>161</v>
      </c>
      <c r="D65" s="127">
        <v>33</v>
      </c>
      <c r="E65" s="126"/>
      <c r="F65" s="125">
        <v>1438</v>
      </c>
      <c r="G65" s="123">
        <v>1695</v>
      </c>
      <c r="H65" s="124">
        <f t="shared" si="19"/>
        <v>1568</v>
      </c>
      <c r="I65" s="113">
        <f t="shared" si="19"/>
        <v>1825</v>
      </c>
      <c r="J65" s="124">
        <f t="shared" si="13"/>
        <v>1683</v>
      </c>
      <c r="K65" s="113">
        <f t="shared" si="14"/>
        <v>1970</v>
      </c>
      <c r="L65" s="124">
        <f t="shared" si="15"/>
        <v>1467</v>
      </c>
      <c r="M65" s="113">
        <f t="shared" si="16"/>
        <v>1714</v>
      </c>
      <c r="N65" s="111">
        <f t="shared" si="17"/>
        <v>1546</v>
      </c>
      <c r="O65" s="111">
        <f t="shared" si="18"/>
        <v>1818</v>
      </c>
      <c r="P65" s="123">
        <v>1095</v>
      </c>
      <c r="Q65" s="109">
        <v>92.5</v>
      </c>
      <c r="R65" s="122"/>
    </row>
    <row r="66" spans="1:18" ht="13.5" thickBot="1" x14ac:dyDescent="0.25">
      <c r="A66" s="121" t="s">
        <v>160</v>
      </c>
      <c r="B66" s="120"/>
      <c r="C66" s="119" t="s">
        <v>158</v>
      </c>
      <c r="D66" s="118">
        <v>20</v>
      </c>
      <c r="E66" s="117" t="s">
        <v>159</v>
      </c>
      <c r="F66" s="116" t="s">
        <v>156</v>
      </c>
      <c r="G66" s="115">
        <v>0</v>
      </c>
      <c r="H66" s="114" t="s">
        <v>156</v>
      </c>
      <c r="I66" s="113">
        <f>G66+130</f>
        <v>130</v>
      </c>
      <c r="J66" s="114" t="s">
        <v>156</v>
      </c>
      <c r="K66" s="113">
        <f t="shared" si="14"/>
        <v>275</v>
      </c>
      <c r="L66" s="114" t="s">
        <v>156</v>
      </c>
      <c r="M66" s="113">
        <f t="shared" si="16"/>
        <v>19</v>
      </c>
      <c r="N66" s="112" t="s">
        <v>156</v>
      </c>
      <c r="O66" s="111">
        <f t="shared" si="18"/>
        <v>123</v>
      </c>
      <c r="P66" s="110" t="s">
        <v>155</v>
      </c>
      <c r="Q66" s="109">
        <v>92.5</v>
      </c>
      <c r="R66" s="108"/>
    </row>
    <row r="67" spans="1:18" ht="13.5" thickBot="1" x14ac:dyDescent="0.25">
      <c r="A67" s="100"/>
      <c r="B67" s="120"/>
      <c r="C67" s="119" t="s">
        <v>158</v>
      </c>
      <c r="D67" s="118">
        <v>20</v>
      </c>
      <c r="E67" s="117" t="s">
        <v>157</v>
      </c>
      <c r="F67" s="116" t="s">
        <v>156</v>
      </c>
      <c r="G67" s="115">
        <v>0</v>
      </c>
      <c r="H67" s="114" t="s">
        <v>156</v>
      </c>
      <c r="I67" s="113">
        <f>G67+130</f>
        <v>130</v>
      </c>
      <c r="J67" s="114" t="s">
        <v>156</v>
      </c>
      <c r="K67" s="113">
        <f t="shared" si="14"/>
        <v>275</v>
      </c>
      <c r="L67" s="114" t="s">
        <v>156</v>
      </c>
      <c r="M67" s="113">
        <f t="shared" si="16"/>
        <v>19</v>
      </c>
      <c r="N67" s="112" t="s">
        <v>156</v>
      </c>
      <c r="O67" s="111">
        <f t="shared" si="18"/>
        <v>123</v>
      </c>
      <c r="P67" s="110" t="s">
        <v>155</v>
      </c>
      <c r="Q67" s="109">
        <v>92.5</v>
      </c>
      <c r="R67" s="108"/>
    </row>
    <row r="68" spans="1:18" x14ac:dyDescent="0.2">
      <c r="A68" s="100"/>
      <c r="B68" s="107"/>
      <c r="C68" s="106"/>
      <c r="D68" s="106"/>
      <c r="E68" s="100"/>
      <c r="F68" s="105"/>
      <c r="G68" s="104"/>
      <c r="H68" s="103"/>
      <c r="I68" s="101"/>
      <c r="J68" s="103"/>
      <c r="K68" s="101"/>
      <c r="L68" s="103"/>
      <c r="M68" s="101"/>
      <c r="N68" s="103"/>
      <c r="O68" s="101"/>
      <c r="P68" s="102"/>
      <c r="Q68" s="101"/>
      <c r="R68" s="100"/>
    </row>
    <row r="69" spans="1:18" x14ac:dyDescent="0.2">
      <c r="A69" s="98"/>
      <c r="B69" s="98" t="s">
        <v>154</v>
      </c>
      <c r="C69" s="98"/>
      <c r="D69" s="98"/>
      <c r="E69" s="98"/>
      <c r="F69" s="98"/>
      <c r="G69" s="98"/>
      <c r="H69" s="99"/>
      <c r="I69" s="99"/>
    </row>
    <row r="70" spans="1:18" x14ac:dyDescent="0.2">
      <c r="B70" s="98" t="s">
        <v>153</v>
      </c>
      <c r="C70" s="98"/>
      <c r="D70" s="98"/>
      <c r="E70" s="98"/>
      <c r="F70" s="98"/>
      <c r="G70" s="98"/>
      <c r="H70" s="99"/>
      <c r="I70" s="99"/>
    </row>
    <row r="71" spans="1:18" x14ac:dyDescent="0.2">
      <c r="A71" s="98"/>
      <c r="B71" s="98" t="s">
        <v>152</v>
      </c>
      <c r="C71" s="98"/>
      <c r="D71" s="98"/>
      <c r="E71" s="98"/>
      <c r="F71" s="98"/>
      <c r="G71" s="98"/>
      <c r="H71" s="99"/>
      <c r="I71" s="99"/>
    </row>
    <row r="72" spans="1:18" x14ac:dyDescent="0.2">
      <c r="A72" s="98"/>
      <c r="B72" s="98" t="s">
        <v>151</v>
      </c>
      <c r="C72" s="98"/>
      <c r="D72" s="98"/>
      <c r="E72" s="98"/>
      <c r="F72" s="98"/>
      <c r="G72" s="98"/>
      <c r="H72" s="99"/>
      <c r="I72" s="99"/>
    </row>
    <row r="73" spans="1:18" x14ac:dyDescent="0.2">
      <c r="A73" s="98"/>
      <c r="B73" s="98" t="s">
        <v>150</v>
      </c>
      <c r="C73" s="98"/>
      <c r="D73" s="98"/>
      <c r="E73" s="98"/>
      <c r="F73" s="98"/>
      <c r="G73" s="98"/>
      <c r="H73" s="99"/>
      <c r="I73" s="99"/>
    </row>
    <row r="74" spans="1:18" x14ac:dyDescent="0.2">
      <c r="A74" s="98"/>
      <c r="B74" s="98" t="s">
        <v>149</v>
      </c>
      <c r="C74" s="98"/>
      <c r="D74" s="98"/>
      <c r="E74" s="98"/>
      <c r="F74" s="98"/>
      <c r="G74" s="98"/>
      <c r="H74" s="99"/>
      <c r="I74" s="99"/>
    </row>
    <row r="75" spans="1:18" x14ac:dyDescent="0.2">
      <c r="A75" s="98"/>
      <c r="B75" s="98" t="s">
        <v>147</v>
      </c>
      <c r="C75" s="98"/>
      <c r="D75" s="98"/>
      <c r="E75" s="98"/>
      <c r="F75" s="98"/>
      <c r="G75" s="98"/>
      <c r="H75" s="99"/>
      <c r="I75" s="99"/>
    </row>
    <row r="76" spans="1:18" x14ac:dyDescent="0.2">
      <c r="A76" s="98"/>
      <c r="B76" s="98" t="s">
        <v>148</v>
      </c>
      <c r="C76" s="98"/>
      <c r="D76" s="98"/>
      <c r="E76" s="98"/>
      <c r="F76" s="98"/>
      <c r="G76" s="98"/>
      <c r="H76" s="99"/>
      <c r="I76" s="99"/>
    </row>
    <row r="77" spans="1:18" x14ac:dyDescent="0.2">
      <c r="A77" s="98"/>
      <c r="B77" s="98" t="s">
        <v>147</v>
      </c>
      <c r="C77" s="98"/>
      <c r="D77" s="98"/>
      <c r="E77" s="98"/>
      <c r="F77" s="98"/>
      <c r="G77" s="98"/>
      <c r="H77" s="99"/>
      <c r="I77" s="99"/>
    </row>
    <row r="78" spans="1:18" x14ac:dyDescent="0.2">
      <c r="A78" s="98"/>
      <c r="B78" s="98"/>
      <c r="C78" s="98"/>
      <c r="D78" s="98"/>
      <c r="E78" s="98"/>
      <c r="F78" s="98"/>
      <c r="G78" s="98"/>
      <c r="H78" s="97"/>
      <c r="I78" s="97"/>
    </row>
  </sheetData>
  <autoFilter ref="A5:S67">
    <sortState ref="A19:R19">
      <sortCondition ref="B5:B71"/>
    </sortState>
  </autoFilter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1"/>
  <sheetViews>
    <sheetView zoomScale="115" zoomScaleNormal="115" workbookViewId="0">
      <selection activeCell="A24" sqref="A24"/>
    </sheetView>
  </sheetViews>
  <sheetFormatPr baseColWidth="10" defaultColWidth="11.42578125" defaultRowHeight="12.75" x14ac:dyDescent="0.2"/>
  <cols>
    <col min="1" max="1" width="15.42578125" style="96" customWidth="1"/>
    <col min="2" max="2" width="12.140625" style="96" bestFit="1" customWidth="1"/>
    <col min="3" max="3" width="10.42578125" style="96" bestFit="1" customWidth="1"/>
    <col min="4" max="4" width="10.7109375" style="96" bestFit="1" customWidth="1"/>
    <col min="5" max="5" width="20.140625" style="96" bestFit="1" customWidth="1"/>
    <col min="6" max="6" width="12.42578125" style="96" customWidth="1"/>
    <col min="7" max="7" width="12.42578125" style="96" bestFit="1" customWidth="1"/>
    <col min="8" max="8" width="12.7109375" style="96" bestFit="1" customWidth="1"/>
    <col min="9" max="9" width="9.7109375" style="96" customWidth="1"/>
    <col min="10" max="10" width="12.42578125" style="96" bestFit="1" customWidth="1"/>
    <col min="11" max="11" width="11.85546875" style="96" bestFit="1" customWidth="1"/>
    <col min="12" max="12" width="11" style="96" bestFit="1" customWidth="1"/>
    <col min="13" max="13" width="13.28515625" style="96" bestFit="1" customWidth="1"/>
    <col min="14" max="15" width="11.85546875" style="96" bestFit="1" customWidth="1"/>
    <col min="16" max="16" width="17" style="96" bestFit="1" customWidth="1"/>
    <col min="17" max="16384" width="11.42578125" style="96"/>
  </cols>
  <sheetData>
    <row r="2" spans="1:16" x14ac:dyDescent="0.2">
      <c r="A2" s="183" t="s">
        <v>231</v>
      </c>
    </row>
    <row r="3" spans="1:16" x14ac:dyDescent="0.2">
      <c r="A3" s="183" t="s">
        <v>230</v>
      </c>
    </row>
    <row r="4" spans="1:16" x14ac:dyDescent="0.2">
      <c r="A4" s="223"/>
      <c r="B4" s="222"/>
      <c r="C4" s="222"/>
      <c r="D4" s="222"/>
      <c r="E4" s="222"/>
      <c r="F4" s="222"/>
      <c r="G4" s="222"/>
      <c r="H4" s="222"/>
    </row>
    <row r="5" spans="1:16" ht="13.5" thickBot="1" x14ac:dyDescent="0.25">
      <c r="P5" s="182"/>
    </row>
    <row r="6" spans="1:16" ht="41.25" customHeight="1" x14ac:dyDescent="0.2">
      <c r="A6" s="181" t="s">
        <v>229</v>
      </c>
      <c r="B6" s="181" t="s">
        <v>228</v>
      </c>
      <c r="C6" s="178" t="s">
        <v>227</v>
      </c>
      <c r="D6" s="180" t="s">
        <v>226</v>
      </c>
      <c r="E6" s="177" t="s">
        <v>243</v>
      </c>
      <c r="F6" s="178" t="s">
        <v>224</v>
      </c>
      <c r="G6" s="177" t="s">
        <v>223</v>
      </c>
      <c r="H6" s="178" t="s">
        <v>222</v>
      </c>
      <c r="I6" s="177" t="s">
        <v>221</v>
      </c>
      <c r="J6" s="178" t="s">
        <v>220</v>
      </c>
      <c r="K6" s="177" t="s">
        <v>219</v>
      </c>
      <c r="L6" s="178" t="s">
        <v>0</v>
      </c>
      <c r="M6" s="177" t="s">
        <v>1</v>
      </c>
      <c r="N6" s="178" t="s">
        <v>218</v>
      </c>
      <c r="O6" s="177" t="s">
        <v>217</v>
      </c>
      <c r="P6" s="175" t="s">
        <v>242</v>
      </c>
    </row>
    <row r="7" spans="1:16" x14ac:dyDescent="0.2">
      <c r="A7" s="200" t="s">
        <v>212</v>
      </c>
      <c r="B7" s="200" t="s">
        <v>53</v>
      </c>
      <c r="C7" s="220" t="s">
        <v>234</v>
      </c>
      <c r="D7" s="197">
        <v>22</v>
      </c>
      <c r="E7" s="196" t="s">
        <v>233</v>
      </c>
      <c r="F7" s="195">
        <v>1615</v>
      </c>
      <c r="G7" s="194">
        <v>2080</v>
      </c>
      <c r="H7" s="195">
        <v>1750</v>
      </c>
      <c r="I7" s="194">
        <v>2200</v>
      </c>
      <c r="J7" s="195">
        <v>1840</v>
      </c>
      <c r="K7" s="194">
        <v>2290</v>
      </c>
      <c r="L7" s="195">
        <v>1615</v>
      </c>
      <c r="M7" s="194">
        <v>2125</v>
      </c>
      <c r="N7" s="193">
        <v>1681</v>
      </c>
      <c r="O7" s="192">
        <v>2204</v>
      </c>
      <c r="P7" s="191">
        <v>90</v>
      </c>
    </row>
    <row r="8" spans="1:16" x14ac:dyDescent="0.2">
      <c r="A8" s="199" t="s">
        <v>209</v>
      </c>
      <c r="B8" s="199" t="s">
        <v>2</v>
      </c>
      <c r="C8" s="220" t="s">
        <v>232</v>
      </c>
      <c r="D8" s="197">
        <v>19</v>
      </c>
      <c r="E8" s="196"/>
      <c r="F8" s="195">
        <v>1077</v>
      </c>
      <c r="G8" s="194">
        <v>1284</v>
      </c>
      <c r="H8" s="195">
        <v>1212</v>
      </c>
      <c r="I8" s="194">
        <v>1404</v>
      </c>
      <c r="J8" s="195">
        <v>1302</v>
      </c>
      <c r="K8" s="194">
        <v>1494</v>
      </c>
      <c r="L8" s="195">
        <v>1077</v>
      </c>
      <c r="M8" s="194">
        <v>1329</v>
      </c>
      <c r="N8" s="193">
        <v>1143</v>
      </c>
      <c r="O8" s="192">
        <v>1408</v>
      </c>
      <c r="P8" s="191">
        <v>90</v>
      </c>
    </row>
    <row r="9" spans="1:16" x14ac:dyDescent="0.2">
      <c r="A9" s="199" t="s">
        <v>205</v>
      </c>
      <c r="B9" s="199" t="s">
        <v>208</v>
      </c>
      <c r="C9" s="220" t="s">
        <v>234</v>
      </c>
      <c r="D9" s="197">
        <v>55</v>
      </c>
      <c r="E9" s="196" t="s">
        <v>45</v>
      </c>
      <c r="F9" s="195">
        <v>1397.15</v>
      </c>
      <c r="G9" s="194">
        <v>1835.3</v>
      </c>
      <c r="H9" s="195">
        <v>1532.15</v>
      </c>
      <c r="I9" s="194">
        <v>1955.3</v>
      </c>
      <c r="J9" s="195">
        <v>1622.15</v>
      </c>
      <c r="K9" s="194">
        <v>2045.3</v>
      </c>
      <c r="L9" s="195">
        <v>1397.15</v>
      </c>
      <c r="M9" s="194">
        <v>1880.3</v>
      </c>
      <c r="N9" s="193">
        <v>1463.15</v>
      </c>
      <c r="O9" s="192">
        <v>1959.3</v>
      </c>
      <c r="P9" s="191">
        <v>90</v>
      </c>
    </row>
    <row r="10" spans="1:16" x14ac:dyDescent="0.2">
      <c r="A10" s="200" t="s">
        <v>205</v>
      </c>
      <c r="B10" s="200" t="s">
        <v>4</v>
      </c>
      <c r="C10" s="220" t="s">
        <v>234</v>
      </c>
      <c r="D10" s="221">
        <v>49</v>
      </c>
      <c r="E10" s="196" t="s">
        <v>45</v>
      </c>
      <c r="F10" s="195">
        <v>1397.15</v>
      </c>
      <c r="G10" s="194">
        <v>1835.3</v>
      </c>
      <c r="H10" s="195">
        <v>1532.15</v>
      </c>
      <c r="I10" s="194">
        <v>1955.3</v>
      </c>
      <c r="J10" s="195">
        <v>1622.15</v>
      </c>
      <c r="K10" s="194">
        <v>2045.3</v>
      </c>
      <c r="L10" s="195">
        <v>1397.15</v>
      </c>
      <c r="M10" s="194">
        <v>1880.3</v>
      </c>
      <c r="N10" s="193">
        <v>1463.15</v>
      </c>
      <c r="O10" s="192">
        <v>1959.3</v>
      </c>
      <c r="P10" s="191">
        <v>90</v>
      </c>
    </row>
    <row r="11" spans="1:16" x14ac:dyDescent="0.2">
      <c r="A11" s="200" t="s">
        <v>205</v>
      </c>
      <c r="B11" s="200" t="s">
        <v>5</v>
      </c>
      <c r="C11" s="220" t="s">
        <v>234</v>
      </c>
      <c r="D11" s="197">
        <v>42</v>
      </c>
      <c r="E11" s="196" t="s">
        <v>45</v>
      </c>
      <c r="F11" s="195">
        <v>1397.15</v>
      </c>
      <c r="G11" s="194">
        <v>1835.3</v>
      </c>
      <c r="H11" s="195">
        <v>1532.15</v>
      </c>
      <c r="I11" s="194">
        <v>1955.3</v>
      </c>
      <c r="J11" s="195">
        <v>1622.15</v>
      </c>
      <c r="K11" s="194">
        <v>2045.3</v>
      </c>
      <c r="L11" s="195">
        <v>1397.15</v>
      </c>
      <c r="M11" s="194">
        <v>1880.3</v>
      </c>
      <c r="N11" s="193">
        <v>1463.15</v>
      </c>
      <c r="O11" s="192">
        <v>1959.3</v>
      </c>
      <c r="P11" s="191">
        <v>90</v>
      </c>
    </row>
    <row r="12" spans="1:16" x14ac:dyDescent="0.2">
      <c r="A12" s="200" t="s">
        <v>205</v>
      </c>
      <c r="B12" s="200" t="s">
        <v>6</v>
      </c>
      <c r="C12" s="220" t="s">
        <v>234</v>
      </c>
      <c r="D12" s="197">
        <v>55</v>
      </c>
      <c r="E12" s="196" t="s">
        <v>45</v>
      </c>
      <c r="F12" s="195">
        <v>1397.15</v>
      </c>
      <c r="G12" s="194">
        <v>1835.3</v>
      </c>
      <c r="H12" s="195">
        <v>1532.15</v>
      </c>
      <c r="I12" s="194">
        <v>1955.3</v>
      </c>
      <c r="J12" s="195">
        <v>1622.15</v>
      </c>
      <c r="K12" s="194">
        <v>2045.3</v>
      </c>
      <c r="L12" s="195">
        <v>1397.15</v>
      </c>
      <c r="M12" s="194">
        <v>1880.3</v>
      </c>
      <c r="N12" s="193">
        <v>1463.15</v>
      </c>
      <c r="O12" s="192">
        <v>1959.3</v>
      </c>
      <c r="P12" s="191">
        <v>90</v>
      </c>
    </row>
    <row r="13" spans="1:16" x14ac:dyDescent="0.2">
      <c r="A13" s="200" t="s">
        <v>205</v>
      </c>
      <c r="B13" s="200" t="s">
        <v>7</v>
      </c>
      <c r="C13" s="220" t="s">
        <v>234</v>
      </c>
      <c r="D13" s="221">
        <v>52</v>
      </c>
      <c r="E13" s="196" t="s">
        <v>45</v>
      </c>
      <c r="F13" s="195">
        <v>1397.15</v>
      </c>
      <c r="G13" s="194">
        <v>1835.3</v>
      </c>
      <c r="H13" s="195">
        <v>1532.15</v>
      </c>
      <c r="I13" s="194">
        <v>1955.3</v>
      </c>
      <c r="J13" s="195">
        <v>1622.15</v>
      </c>
      <c r="K13" s="194">
        <v>2045.3</v>
      </c>
      <c r="L13" s="195">
        <v>1397.15</v>
      </c>
      <c r="M13" s="194">
        <v>1880.3</v>
      </c>
      <c r="N13" s="193">
        <v>1463.15</v>
      </c>
      <c r="O13" s="192">
        <v>1959.3</v>
      </c>
      <c r="P13" s="191">
        <v>90</v>
      </c>
    </row>
    <row r="14" spans="1:16" x14ac:dyDescent="0.2">
      <c r="A14" s="200" t="s">
        <v>8</v>
      </c>
      <c r="B14" s="200" t="s">
        <v>8</v>
      </c>
      <c r="C14" s="220" t="s">
        <v>234</v>
      </c>
      <c r="D14" s="197">
        <v>29</v>
      </c>
      <c r="E14" s="196" t="s">
        <v>239</v>
      </c>
      <c r="F14" s="195">
        <v>1576.42</v>
      </c>
      <c r="G14" s="194">
        <v>1768.8700000000001</v>
      </c>
      <c r="H14" s="195">
        <v>1711.42</v>
      </c>
      <c r="I14" s="194">
        <v>1888.8700000000001</v>
      </c>
      <c r="J14" s="195">
        <v>1801.42</v>
      </c>
      <c r="K14" s="194">
        <v>1978.8700000000001</v>
      </c>
      <c r="L14" s="195">
        <v>1576.42</v>
      </c>
      <c r="M14" s="194">
        <v>1813.8700000000001</v>
      </c>
      <c r="N14" s="193">
        <v>1642.42</v>
      </c>
      <c r="O14" s="192">
        <v>1892.8700000000001</v>
      </c>
      <c r="P14" s="191">
        <v>90</v>
      </c>
    </row>
    <row r="15" spans="1:16" x14ac:dyDescent="0.2">
      <c r="A15" s="200" t="s">
        <v>203</v>
      </c>
      <c r="B15" s="200" t="s">
        <v>9</v>
      </c>
      <c r="C15" s="220" t="s">
        <v>232</v>
      </c>
      <c r="D15" s="197">
        <v>15</v>
      </c>
      <c r="E15" s="196"/>
      <c r="F15" s="195">
        <v>1077</v>
      </c>
      <c r="G15" s="194">
        <v>1284</v>
      </c>
      <c r="H15" s="195">
        <v>1212</v>
      </c>
      <c r="I15" s="194">
        <v>1404</v>
      </c>
      <c r="J15" s="195">
        <v>1302</v>
      </c>
      <c r="K15" s="194">
        <v>1494</v>
      </c>
      <c r="L15" s="195">
        <v>1077</v>
      </c>
      <c r="M15" s="194">
        <v>1329</v>
      </c>
      <c r="N15" s="193">
        <v>1143</v>
      </c>
      <c r="O15" s="192">
        <v>1408</v>
      </c>
      <c r="P15" s="191">
        <v>90</v>
      </c>
    </row>
    <row r="16" spans="1:16" x14ac:dyDescent="0.2">
      <c r="A16" s="200" t="s">
        <v>202</v>
      </c>
      <c r="B16" s="200" t="s">
        <v>10</v>
      </c>
      <c r="C16" s="220" t="s">
        <v>234</v>
      </c>
      <c r="D16" s="197">
        <v>31</v>
      </c>
      <c r="E16" s="196" t="s">
        <v>241</v>
      </c>
      <c r="F16" s="195">
        <v>1292</v>
      </c>
      <c r="G16" s="194">
        <v>1748</v>
      </c>
      <c r="H16" s="195">
        <v>1427</v>
      </c>
      <c r="I16" s="194">
        <v>1868</v>
      </c>
      <c r="J16" s="195">
        <v>1517</v>
      </c>
      <c r="K16" s="194">
        <v>1958</v>
      </c>
      <c r="L16" s="195">
        <v>1292</v>
      </c>
      <c r="M16" s="194">
        <v>1793</v>
      </c>
      <c r="N16" s="193">
        <v>1358</v>
      </c>
      <c r="O16" s="192">
        <v>1872</v>
      </c>
      <c r="P16" s="191">
        <v>90</v>
      </c>
    </row>
    <row r="17" spans="1:16" x14ac:dyDescent="0.2">
      <c r="A17" s="200" t="s">
        <v>202</v>
      </c>
      <c r="B17" s="200" t="s">
        <v>11</v>
      </c>
      <c r="C17" s="220" t="s">
        <v>232</v>
      </c>
      <c r="D17" s="197">
        <v>29</v>
      </c>
      <c r="E17" s="196"/>
      <c r="F17" s="195">
        <v>1402</v>
      </c>
      <c r="G17" s="194">
        <v>2019</v>
      </c>
      <c r="H17" s="195">
        <v>1537</v>
      </c>
      <c r="I17" s="194">
        <v>2139</v>
      </c>
      <c r="J17" s="195">
        <v>1627</v>
      </c>
      <c r="K17" s="194">
        <v>2229</v>
      </c>
      <c r="L17" s="195">
        <v>1402</v>
      </c>
      <c r="M17" s="194">
        <v>2064</v>
      </c>
      <c r="N17" s="193">
        <v>1468</v>
      </c>
      <c r="O17" s="192">
        <v>2143</v>
      </c>
      <c r="P17" s="191">
        <v>90</v>
      </c>
    </row>
    <row r="18" spans="1:16" x14ac:dyDescent="0.2">
      <c r="A18" s="200" t="s">
        <v>200</v>
      </c>
      <c r="B18" s="200" t="s">
        <v>13</v>
      </c>
      <c r="C18" s="220" t="s">
        <v>232</v>
      </c>
      <c r="D18" s="197">
        <v>30</v>
      </c>
      <c r="E18" s="196"/>
      <c r="F18" s="201">
        <v>1344.37</v>
      </c>
      <c r="G18" s="194">
        <v>1532.27</v>
      </c>
      <c r="H18" s="195">
        <v>1479.37</v>
      </c>
      <c r="I18" s="194">
        <v>1652.27</v>
      </c>
      <c r="J18" s="195">
        <v>1569.37</v>
      </c>
      <c r="K18" s="194">
        <v>1742.27</v>
      </c>
      <c r="L18" s="195">
        <v>1344.37</v>
      </c>
      <c r="M18" s="194">
        <v>1577.27</v>
      </c>
      <c r="N18" s="193">
        <v>1410.37</v>
      </c>
      <c r="O18" s="192">
        <v>1656.27</v>
      </c>
      <c r="P18" s="191">
        <v>90</v>
      </c>
    </row>
    <row r="19" spans="1:16" x14ac:dyDescent="0.2">
      <c r="A19" s="200" t="s">
        <v>199</v>
      </c>
      <c r="B19" s="200" t="s">
        <v>15</v>
      </c>
      <c r="C19" s="220" t="s">
        <v>232</v>
      </c>
      <c r="D19" s="197">
        <v>14</v>
      </c>
      <c r="E19" s="196"/>
      <c r="F19" s="195">
        <v>1177</v>
      </c>
      <c r="G19" s="194">
        <v>1759</v>
      </c>
      <c r="H19" s="195">
        <v>1312</v>
      </c>
      <c r="I19" s="194">
        <v>1879</v>
      </c>
      <c r="J19" s="195">
        <v>1402</v>
      </c>
      <c r="K19" s="194">
        <v>1969</v>
      </c>
      <c r="L19" s="195">
        <v>1177</v>
      </c>
      <c r="M19" s="194">
        <v>1804</v>
      </c>
      <c r="N19" s="193">
        <v>1243</v>
      </c>
      <c r="O19" s="192">
        <v>1883</v>
      </c>
      <c r="P19" s="191">
        <v>90</v>
      </c>
    </row>
    <row r="20" spans="1:16" x14ac:dyDescent="0.2">
      <c r="A20" s="200" t="s">
        <v>198</v>
      </c>
      <c r="B20" s="200" t="s">
        <v>16</v>
      </c>
      <c r="C20" s="220" t="s">
        <v>232</v>
      </c>
      <c r="D20" s="197">
        <v>7</v>
      </c>
      <c r="E20" s="196"/>
      <c r="F20" s="195">
        <v>1245</v>
      </c>
      <c r="G20" s="194">
        <v>1485</v>
      </c>
      <c r="H20" s="195">
        <v>1380</v>
      </c>
      <c r="I20" s="194">
        <v>1605</v>
      </c>
      <c r="J20" s="195">
        <v>1470</v>
      </c>
      <c r="K20" s="194">
        <v>1695</v>
      </c>
      <c r="L20" s="195">
        <v>1245</v>
      </c>
      <c r="M20" s="194">
        <v>1530</v>
      </c>
      <c r="N20" s="193">
        <v>1311</v>
      </c>
      <c r="O20" s="192">
        <v>1609</v>
      </c>
      <c r="P20" s="191">
        <v>90</v>
      </c>
    </row>
    <row r="21" spans="1:16" x14ac:dyDescent="0.2">
      <c r="A21" s="200" t="s">
        <v>197</v>
      </c>
      <c r="B21" s="200" t="s">
        <v>17</v>
      </c>
      <c r="C21" s="220" t="s">
        <v>234</v>
      </c>
      <c r="D21" s="197">
        <v>21</v>
      </c>
      <c r="E21" s="196" t="s">
        <v>15</v>
      </c>
      <c r="F21" s="195">
        <v>1327</v>
      </c>
      <c r="G21" s="194">
        <v>1909</v>
      </c>
      <c r="H21" s="195">
        <v>1462</v>
      </c>
      <c r="I21" s="194">
        <v>2029</v>
      </c>
      <c r="J21" s="195">
        <v>1552</v>
      </c>
      <c r="K21" s="194">
        <v>2119</v>
      </c>
      <c r="L21" s="195">
        <v>1327</v>
      </c>
      <c r="M21" s="194">
        <v>1954</v>
      </c>
      <c r="N21" s="193">
        <v>1393</v>
      </c>
      <c r="O21" s="192">
        <v>2033</v>
      </c>
      <c r="P21" s="191">
        <v>90</v>
      </c>
    </row>
    <row r="22" spans="1:16" x14ac:dyDescent="0.2">
      <c r="A22" s="200" t="s">
        <v>196</v>
      </c>
      <c r="B22" s="200" t="s">
        <v>18</v>
      </c>
      <c r="C22" s="220" t="s">
        <v>232</v>
      </c>
      <c r="D22" s="197">
        <v>13</v>
      </c>
      <c r="E22" s="196"/>
      <c r="F22" s="195">
        <v>1095</v>
      </c>
      <c r="G22" s="194">
        <v>1285</v>
      </c>
      <c r="H22" s="195">
        <v>1230</v>
      </c>
      <c r="I22" s="194">
        <v>1405</v>
      </c>
      <c r="J22" s="195">
        <v>1320</v>
      </c>
      <c r="K22" s="194">
        <v>1495</v>
      </c>
      <c r="L22" s="195">
        <v>1095</v>
      </c>
      <c r="M22" s="194">
        <v>1330</v>
      </c>
      <c r="N22" s="193">
        <v>1161</v>
      </c>
      <c r="O22" s="192">
        <v>1409</v>
      </c>
      <c r="P22" s="191">
        <v>90</v>
      </c>
    </row>
    <row r="23" spans="1:16" x14ac:dyDescent="0.2">
      <c r="A23" s="200" t="s">
        <v>19</v>
      </c>
      <c r="B23" s="200" t="s">
        <v>19</v>
      </c>
      <c r="C23" s="220" t="s">
        <v>232</v>
      </c>
      <c r="D23" s="197">
        <v>30</v>
      </c>
      <c r="E23" s="196"/>
      <c r="F23" s="201">
        <v>1344.37</v>
      </c>
      <c r="G23" s="194">
        <v>1532.27</v>
      </c>
      <c r="H23" s="195">
        <v>1479.37</v>
      </c>
      <c r="I23" s="194">
        <v>1652.27</v>
      </c>
      <c r="J23" s="195">
        <v>1569.37</v>
      </c>
      <c r="K23" s="194">
        <v>1742.27</v>
      </c>
      <c r="L23" s="195">
        <v>1344.37</v>
      </c>
      <c r="M23" s="194">
        <v>1577.27</v>
      </c>
      <c r="N23" s="193">
        <v>1410.37</v>
      </c>
      <c r="O23" s="192">
        <v>1656.27</v>
      </c>
      <c r="P23" s="191">
        <v>90</v>
      </c>
    </row>
    <row r="24" spans="1:16" x14ac:dyDescent="0.2">
      <c r="A24" s="200" t="s">
        <v>195</v>
      </c>
      <c r="B24" s="200" t="s">
        <v>22</v>
      </c>
      <c r="C24" s="220" t="s">
        <v>232</v>
      </c>
      <c r="D24" s="197">
        <v>29</v>
      </c>
      <c r="E24" s="196"/>
      <c r="F24" s="195">
        <v>1247</v>
      </c>
      <c r="G24" s="194">
        <v>1535</v>
      </c>
      <c r="H24" s="195">
        <v>1382</v>
      </c>
      <c r="I24" s="194">
        <v>1655</v>
      </c>
      <c r="J24" s="195">
        <v>1472</v>
      </c>
      <c r="K24" s="194">
        <v>1745</v>
      </c>
      <c r="L24" s="195">
        <v>1247</v>
      </c>
      <c r="M24" s="194">
        <v>1580</v>
      </c>
      <c r="N24" s="193">
        <v>1313</v>
      </c>
      <c r="O24" s="192">
        <v>1659</v>
      </c>
      <c r="P24" s="191">
        <v>90</v>
      </c>
    </row>
    <row r="25" spans="1:16" x14ac:dyDescent="0.2">
      <c r="A25" s="200" t="s">
        <v>188</v>
      </c>
      <c r="B25" s="200" t="s">
        <v>24</v>
      </c>
      <c r="C25" s="220" t="s">
        <v>232</v>
      </c>
      <c r="D25" s="197">
        <v>10</v>
      </c>
      <c r="E25" s="196"/>
      <c r="F25" s="195">
        <v>1227.8899999999999</v>
      </c>
      <c r="G25" s="194">
        <v>1369.38</v>
      </c>
      <c r="H25" s="195">
        <v>1362.8899999999999</v>
      </c>
      <c r="I25" s="194">
        <v>1489.38</v>
      </c>
      <c r="J25" s="195">
        <v>1452.8899999999999</v>
      </c>
      <c r="K25" s="194">
        <v>1579.38</v>
      </c>
      <c r="L25" s="195">
        <v>1227.8899999999999</v>
      </c>
      <c r="M25" s="194">
        <v>1414.38</v>
      </c>
      <c r="N25" s="193">
        <v>1293.8899999999999</v>
      </c>
      <c r="O25" s="192">
        <v>1493.38</v>
      </c>
      <c r="P25" s="191">
        <v>90</v>
      </c>
    </row>
    <row r="26" spans="1:16" x14ac:dyDescent="0.2">
      <c r="A26" s="200" t="s">
        <v>187</v>
      </c>
      <c r="B26" s="200" t="s">
        <v>25</v>
      </c>
      <c r="C26" s="220" t="s">
        <v>234</v>
      </c>
      <c r="D26" s="197">
        <v>39</v>
      </c>
      <c r="E26" s="196" t="s">
        <v>19</v>
      </c>
      <c r="F26" s="195">
        <v>1489.97</v>
      </c>
      <c r="G26" s="194">
        <v>1714.27</v>
      </c>
      <c r="H26" s="195">
        <v>1624.97</v>
      </c>
      <c r="I26" s="194">
        <v>1834.27</v>
      </c>
      <c r="J26" s="195">
        <v>1714.97</v>
      </c>
      <c r="K26" s="194">
        <v>1924.27</v>
      </c>
      <c r="L26" s="195">
        <v>1489.97</v>
      </c>
      <c r="M26" s="194">
        <v>1759.27</v>
      </c>
      <c r="N26" s="193">
        <v>1555.97</v>
      </c>
      <c r="O26" s="192">
        <v>1838.27</v>
      </c>
      <c r="P26" s="191">
        <v>90</v>
      </c>
    </row>
    <row r="27" spans="1:16" x14ac:dyDescent="0.2">
      <c r="A27" s="200" t="s">
        <v>185</v>
      </c>
      <c r="B27" s="200" t="s">
        <v>28</v>
      </c>
      <c r="C27" s="220" t="s">
        <v>232</v>
      </c>
      <c r="D27" s="197">
        <v>40</v>
      </c>
      <c r="E27" s="196"/>
      <c r="F27" s="201">
        <v>1344.37</v>
      </c>
      <c r="G27" s="194">
        <v>1532.27</v>
      </c>
      <c r="H27" s="195">
        <v>1479.37</v>
      </c>
      <c r="I27" s="194">
        <v>1652.27</v>
      </c>
      <c r="J27" s="195">
        <v>1569.37</v>
      </c>
      <c r="K27" s="194">
        <v>1742.27</v>
      </c>
      <c r="L27" s="195">
        <v>1344.37</v>
      </c>
      <c r="M27" s="194">
        <v>1577.27</v>
      </c>
      <c r="N27" s="193">
        <v>1410.37</v>
      </c>
      <c r="O27" s="192">
        <v>1656.27</v>
      </c>
      <c r="P27" s="191">
        <v>90</v>
      </c>
    </row>
    <row r="28" spans="1:16" x14ac:dyDescent="0.2">
      <c r="A28" s="200" t="s">
        <v>29</v>
      </c>
      <c r="B28" s="200" t="s">
        <v>29</v>
      </c>
      <c r="C28" s="198" t="s">
        <v>234</v>
      </c>
      <c r="D28" s="197">
        <v>30</v>
      </c>
      <c r="E28" s="196" t="s">
        <v>239</v>
      </c>
      <c r="F28" s="195">
        <v>1621.92</v>
      </c>
      <c r="G28" s="194">
        <v>1882.6200000000001</v>
      </c>
      <c r="H28" s="195">
        <v>1756.92</v>
      </c>
      <c r="I28" s="194">
        <v>2002.6200000000001</v>
      </c>
      <c r="J28" s="195">
        <v>1846.92</v>
      </c>
      <c r="K28" s="194">
        <v>2092.62</v>
      </c>
      <c r="L28" s="195">
        <v>1621.92</v>
      </c>
      <c r="M28" s="194">
        <v>1927.6200000000001</v>
      </c>
      <c r="N28" s="193">
        <v>1687.92</v>
      </c>
      <c r="O28" s="192">
        <v>2006.6200000000001</v>
      </c>
      <c r="P28" s="191">
        <v>90</v>
      </c>
    </row>
    <row r="29" spans="1:16" x14ac:dyDescent="0.2">
      <c r="A29" s="200" t="s">
        <v>182</v>
      </c>
      <c r="B29" s="200" t="s">
        <v>32</v>
      </c>
      <c r="C29" s="198" t="s">
        <v>240</v>
      </c>
      <c r="D29" s="197">
        <v>30</v>
      </c>
      <c r="E29" s="196" t="s">
        <v>45</v>
      </c>
      <c r="F29" s="201">
        <v>1344.37</v>
      </c>
      <c r="G29" s="194">
        <v>1532.27</v>
      </c>
      <c r="H29" s="195">
        <v>1479.37</v>
      </c>
      <c r="I29" s="194">
        <v>1652.27</v>
      </c>
      <c r="J29" s="195">
        <v>1569.37</v>
      </c>
      <c r="K29" s="194">
        <v>1742.27</v>
      </c>
      <c r="L29" s="195">
        <v>1344.37</v>
      </c>
      <c r="M29" s="194">
        <v>1577.27</v>
      </c>
      <c r="N29" s="193">
        <v>1410.37</v>
      </c>
      <c r="O29" s="192">
        <v>1656.27</v>
      </c>
      <c r="P29" s="191">
        <v>90</v>
      </c>
    </row>
    <row r="30" spans="1:16" x14ac:dyDescent="0.2">
      <c r="A30" s="200" t="s">
        <v>181</v>
      </c>
      <c r="B30" s="200" t="s">
        <v>33</v>
      </c>
      <c r="C30" s="198" t="s">
        <v>232</v>
      </c>
      <c r="D30" s="197">
        <v>10</v>
      </c>
      <c r="E30" s="196"/>
      <c r="F30" s="195">
        <v>1195</v>
      </c>
      <c r="G30" s="194">
        <v>1385</v>
      </c>
      <c r="H30" s="195">
        <v>1330</v>
      </c>
      <c r="I30" s="194">
        <v>1505</v>
      </c>
      <c r="J30" s="195">
        <v>1420</v>
      </c>
      <c r="K30" s="194">
        <v>1595</v>
      </c>
      <c r="L30" s="195">
        <v>1195</v>
      </c>
      <c r="M30" s="194">
        <v>1430</v>
      </c>
      <c r="N30" s="193">
        <v>1261</v>
      </c>
      <c r="O30" s="192">
        <v>1509</v>
      </c>
      <c r="P30" s="191">
        <v>90</v>
      </c>
    </row>
    <row r="31" spans="1:16" x14ac:dyDescent="0.2">
      <c r="A31" s="200" t="s">
        <v>180</v>
      </c>
      <c r="B31" s="200" t="s">
        <v>34</v>
      </c>
      <c r="C31" s="198" t="s">
        <v>232</v>
      </c>
      <c r="D31" s="197">
        <v>24</v>
      </c>
      <c r="E31" s="196"/>
      <c r="F31" s="195">
        <v>1394.42</v>
      </c>
      <c r="G31" s="194">
        <v>1650.57</v>
      </c>
      <c r="H31" s="195">
        <v>1529.42</v>
      </c>
      <c r="I31" s="194">
        <v>1770.57</v>
      </c>
      <c r="J31" s="195">
        <v>1619.42</v>
      </c>
      <c r="K31" s="194">
        <v>1860.57</v>
      </c>
      <c r="L31" s="195">
        <v>1394.42</v>
      </c>
      <c r="M31" s="194">
        <v>1695.57</v>
      </c>
      <c r="N31" s="193">
        <v>1460.42</v>
      </c>
      <c r="O31" s="192">
        <v>1774.57</v>
      </c>
      <c r="P31" s="191">
        <v>90</v>
      </c>
    </row>
    <row r="32" spans="1:16" x14ac:dyDescent="0.2">
      <c r="A32" s="200" t="s">
        <v>180</v>
      </c>
      <c r="B32" s="200" t="s">
        <v>35</v>
      </c>
      <c r="C32" s="198" t="s">
        <v>232</v>
      </c>
      <c r="D32" s="197">
        <v>22</v>
      </c>
      <c r="E32" s="196"/>
      <c r="F32" s="195">
        <v>1394.42</v>
      </c>
      <c r="G32" s="194">
        <v>1650.57</v>
      </c>
      <c r="H32" s="195">
        <v>1529.42</v>
      </c>
      <c r="I32" s="194">
        <v>1770.57</v>
      </c>
      <c r="J32" s="195">
        <v>1619.42</v>
      </c>
      <c r="K32" s="194">
        <v>1860.57</v>
      </c>
      <c r="L32" s="195">
        <v>1394.42</v>
      </c>
      <c r="M32" s="194">
        <v>1695.57</v>
      </c>
      <c r="N32" s="193">
        <v>1460.42</v>
      </c>
      <c r="O32" s="192">
        <v>1774.57</v>
      </c>
      <c r="P32" s="191">
        <v>90</v>
      </c>
    </row>
    <row r="33" spans="1:16" x14ac:dyDescent="0.2">
      <c r="A33" s="200" t="s">
        <v>179</v>
      </c>
      <c r="B33" s="199" t="s">
        <v>36</v>
      </c>
      <c r="C33" s="220" t="s">
        <v>234</v>
      </c>
      <c r="D33" s="197">
        <v>41</v>
      </c>
      <c r="E33" s="196" t="s">
        <v>45</v>
      </c>
      <c r="F33" s="195">
        <v>1390.78</v>
      </c>
      <c r="G33" s="194">
        <v>2079.1800000000003</v>
      </c>
      <c r="H33" s="195">
        <v>1525.78</v>
      </c>
      <c r="I33" s="194">
        <v>2199.1800000000003</v>
      </c>
      <c r="J33" s="195">
        <v>1615.78</v>
      </c>
      <c r="K33" s="194">
        <v>2289.1800000000003</v>
      </c>
      <c r="L33" s="195">
        <v>1390.78</v>
      </c>
      <c r="M33" s="194">
        <v>2124.1800000000003</v>
      </c>
      <c r="N33" s="193">
        <v>1456.78</v>
      </c>
      <c r="O33" s="192">
        <v>2203.1800000000003</v>
      </c>
      <c r="P33" s="191">
        <v>90</v>
      </c>
    </row>
    <row r="34" spans="1:16" x14ac:dyDescent="0.2">
      <c r="A34" s="200" t="s">
        <v>177</v>
      </c>
      <c r="B34" s="200" t="s">
        <v>38</v>
      </c>
      <c r="C34" s="198" t="s">
        <v>234</v>
      </c>
      <c r="D34" s="197">
        <v>26</v>
      </c>
      <c r="E34" s="196" t="s">
        <v>239</v>
      </c>
      <c r="F34" s="195">
        <v>1621.92</v>
      </c>
      <c r="G34" s="194">
        <v>1996.3700000000001</v>
      </c>
      <c r="H34" s="195">
        <v>1756.92</v>
      </c>
      <c r="I34" s="194">
        <v>2116.37</v>
      </c>
      <c r="J34" s="195">
        <v>1846.92</v>
      </c>
      <c r="K34" s="194">
        <v>2206.37</v>
      </c>
      <c r="L34" s="195">
        <v>1621.92</v>
      </c>
      <c r="M34" s="194">
        <v>2041.3700000000001</v>
      </c>
      <c r="N34" s="193">
        <v>1687.92</v>
      </c>
      <c r="O34" s="192">
        <v>2120.37</v>
      </c>
      <c r="P34" s="191">
        <v>90</v>
      </c>
    </row>
    <row r="35" spans="1:16" x14ac:dyDescent="0.2">
      <c r="A35" s="219" t="s">
        <v>173</v>
      </c>
      <c r="B35" s="219" t="s">
        <v>39</v>
      </c>
      <c r="C35" s="218" t="s">
        <v>234</v>
      </c>
      <c r="D35" s="217">
        <v>49</v>
      </c>
      <c r="E35" s="196" t="s">
        <v>175</v>
      </c>
      <c r="F35" s="216">
        <v>1913</v>
      </c>
      <c r="G35" s="215">
        <v>2778</v>
      </c>
      <c r="H35" s="216">
        <v>2048</v>
      </c>
      <c r="I35" s="215">
        <v>2898</v>
      </c>
      <c r="J35" s="216">
        <v>2138</v>
      </c>
      <c r="K35" s="215">
        <v>2988</v>
      </c>
      <c r="L35" s="216">
        <v>1913</v>
      </c>
      <c r="M35" s="215">
        <v>2823</v>
      </c>
      <c r="N35" s="214">
        <v>1979</v>
      </c>
      <c r="O35" s="213">
        <v>2902</v>
      </c>
      <c r="P35" s="212">
        <v>90</v>
      </c>
    </row>
    <row r="36" spans="1:16" s="150" customFormat="1" x14ac:dyDescent="0.2">
      <c r="A36" s="200" t="s">
        <v>171</v>
      </c>
      <c r="B36" s="200" t="s">
        <v>41</v>
      </c>
      <c r="C36" s="198" t="s">
        <v>234</v>
      </c>
      <c r="D36" s="197">
        <v>41</v>
      </c>
      <c r="E36" s="196" t="s">
        <v>19</v>
      </c>
      <c r="F36" s="195">
        <v>1527.2800000000002</v>
      </c>
      <c r="G36" s="194">
        <v>1897.18</v>
      </c>
      <c r="H36" s="195">
        <v>1662.2800000000002</v>
      </c>
      <c r="I36" s="194">
        <v>2017.18</v>
      </c>
      <c r="J36" s="195">
        <v>1752.2800000000002</v>
      </c>
      <c r="K36" s="194">
        <v>2107.1800000000003</v>
      </c>
      <c r="L36" s="195">
        <v>1527.2800000000002</v>
      </c>
      <c r="M36" s="194">
        <v>1942.18</v>
      </c>
      <c r="N36" s="193">
        <v>1593.2800000000002</v>
      </c>
      <c r="O36" s="192">
        <v>2021.18</v>
      </c>
      <c r="P36" s="191">
        <v>90</v>
      </c>
    </row>
    <row r="37" spans="1:16" x14ac:dyDescent="0.2">
      <c r="A37" s="211" t="s">
        <v>170</v>
      </c>
      <c r="B37" s="211" t="s">
        <v>238</v>
      </c>
      <c r="C37" s="210" t="s">
        <v>234</v>
      </c>
      <c r="D37" s="209">
        <v>29</v>
      </c>
      <c r="E37" s="208" t="s">
        <v>237</v>
      </c>
      <c r="F37" s="207">
        <v>2410.8900000000003</v>
      </c>
      <c r="G37" s="206">
        <v>3004.65</v>
      </c>
      <c r="H37" s="207">
        <v>2545.8900000000003</v>
      </c>
      <c r="I37" s="206">
        <v>3124.65</v>
      </c>
      <c r="J37" s="207">
        <v>2635.8900000000003</v>
      </c>
      <c r="K37" s="206">
        <v>3214.65</v>
      </c>
      <c r="L37" s="207">
        <v>2410.8900000000003</v>
      </c>
      <c r="M37" s="206">
        <v>3049.65</v>
      </c>
      <c r="N37" s="205">
        <v>2476.8900000000003</v>
      </c>
      <c r="O37" s="204">
        <v>3128.65</v>
      </c>
      <c r="P37" s="203">
        <v>90</v>
      </c>
    </row>
    <row r="38" spans="1:16" x14ac:dyDescent="0.2">
      <c r="A38" s="200" t="s">
        <v>167</v>
      </c>
      <c r="B38" s="200" t="s">
        <v>43</v>
      </c>
      <c r="C38" s="198" t="s">
        <v>234</v>
      </c>
      <c r="D38" s="197">
        <v>25</v>
      </c>
      <c r="E38" s="196" t="s">
        <v>237</v>
      </c>
      <c r="F38" s="195">
        <v>1667.42</v>
      </c>
      <c r="G38" s="194">
        <v>1859.8700000000001</v>
      </c>
      <c r="H38" s="195">
        <v>1802.42</v>
      </c>
      <c r="I38" s="194">
        <v>1979.8700000000001</v>
      </c>
      <c r="J38" s="195">
        <v>1892.42</v>
      </c>
      <c r="K38" s="194">
        <v>2069.87</v>
      </c>
      <c r="L38" s="195">
        <v>1667.42</v>
      </c>
      <c r="M38" s="194">
        <v>1904.8700000000001</v>
      </c>
      <c r="N38" s="193">
        <v>1733.42</v>
      </c>
      <c r="O38" s="192">
        <v>1983.8700000000001</v>
      </c>
      <c r="P38" s="191">
        <v>90</v>
      </c>
    </row>
    <row r="39" spans="1:16" x14ac:dyDescent="0.2">
      <c r="A39" s="200" t="s">
        <v>167</v>
      </c>
      <c r="B39" s="200" t="s">
        <v>44</v>
      </c>
      <c r="C39" s="198" t="s">
        <v>232</v>
      </c>
      <c r="D39" s="197">
        <v>15</v>
      </c>
      <c r="E39" s="202"/>
      <c r="F39" s="195">
        <v>1247</v>
      </c>
      <c r="G39" s="194">
        <v>1535</v>
      </c>
      <c r="H39" s="195">
        <v>1382</v>
      </c>
      <c r="I39" s="194">
        <v>1655</v>
      </c>
      <c r="J39" s="195">
        <v>1472</v>
      </c>
      <c r="K39" s="194">
        <v>1745</v>
      </c>
      <c r="L39" s="195">
        <v>1247</v>
      </c>
      <c r="M39" s="194">
        <v>1580</v>
      </c>
      <c r="N39" s="193">
        <v>1313</v>
      </c>
      <c r="O39" s="192">
        <v>1659</v>
      </c>
      <c r="P39" s="191">
        <v>90</v>
      </c>
    </row>
    <row r="40" spans="1:16" x14ac:dyDescent="0.2">
      <c r="A40" s="200" t="s">
        <v>45</v>
      </c>
      <c r="B40" s="200" t="s">
        <v>45</v>
      </c>
      <c r="C40" s="198" t="s">
        <v>232</v>
      </c>
      <c r="D40" s="197">
        <v>32</v>
      </c>
      <c r="E40" s="196"/>
      <c r="F40" s="201">
        <v>1345.28</v>
      </c>
      <c r="G40" s="194">
        <v>1533.18</v>
      </c>
      <c r="H40" s="195">
        <v>1480.28</v>
      </c>
      <c r="I40" s="194">
        <v>1653.18</v>
      </c>
      <c r="J40" s="195">
        <v>1570.28</v>
      </c>
      <c r="K40" s="194">
        <v>1743.18</v>
      </c>
      <c r="L40" s="195">
        <v>1345.28</v>
      </c>
      <c r="M40" s="194">
        <v>1578.18</v>
      </c>
      <c r="N40" s="193">
        <v>1411.28</v>
      </c>
      <c r="O40" s="192">
        <v>1657.18</v>
      </c>
      <c r="P40" s="191">
        <v>90</v>
      </c>
    </row>
    <row r="41" spans="1:16" x14ac:dyDescent="0.2">
      <c r="A41" s="200" t="s">
        <v>166</v>
      </c>
      <c r="B41" s="200" t="s">
        <v>46</v>
      </c>
      <c r="C41" s="198" t="s">
        <v>234</v>
      </c>
      <c r="D41" s="197">
        <v>22</v>
      </c>
      <c r="E41" s="196" t="s">
        <v>236</v>
      </c>
      <c r="F41" s="195">
        <v>1318.8899999999999</v>
      </c>
      <c r="G41" s="194">
        <v>2143.79</v>
      </c>
      <c r="H41" s="195">
        <v>1453.8899999999999</v>
      </c>
      <c r="I41" s="194">
        <v>2263.79</v>
      </c>
      <c r="J41" s="195">
        <v>1543.8899999999999</v>
      </c>
      <c r="K41" s="194">
        <v>2353.79</v>
      </c>
      <c r="L41" s="195">
        <v>1318.8899999999999</v>
      </c>
      <c r="M41" s="194">
        <v>2188.79</v>
      </c>
      <c r="N41" s="193">
        <v>1384.8899999999999</v>
      </c>
      <c r="O41" s="192">
        <v>2267.79</v>
      </c>
      <c r="P41" s="191">
        <v>90</v>
      </c>
    </row>
    <row r="42" spans="1:16" x14ac:dyDescent="0.2">
      <c r="A42" s="200" t="s">
        <v>166</v>
      </c>
      <c r="B42" s="200" t="s">
        <v>47</v>
      </c>
      <c r="C42" s="198" t="s">
        <v>234</v>
      </c>
      <c r="D42" s="197">
        <v>28</v>
      </c>
      <c r="E42" s="196" t="s">
        <v>236</v>
      </c>
      <c r="F42" s="195">
        <v>1318.8899999999999</v>
      </c>
      <c r="G42" s="194">
        <v>2143.79</v>
      </c>
      <c r="H42" s="195">
        <v>1453.8899999999999</v>
      </c>
      <c r="I42" s="194">
        <v>2263.79</v>
      </c>
      <c r="J42" s="195">
        <v>1543.8899999999999</v>
      </c>
      <c r="K42" s="194">
        <v>2353.79</v>
      </c>
      <c r="L42" s="195">
        <v>1318.8899999999999</v>
      </c>
      <c r="M42" s="194">
        <v>2188.79</v>
      </c>
      <c r="N42" s="193">
        <v>1384.8899999999999</v>
      </c>
      <c r="O42" s="192">
        <v>2267.79</v>
      </c>
      <c r="P42" s="191">
        <v>90</v>
      </c>
    </row>
    <row r="43" spans="1:16" x14ac:dyDescent="0.2">
      <c r="A43" s="200" t="s">
        <v>165</v>
      </c>
      <c r="B43" s="200" t="s">
        <v>48</v>
      </c>
      <c r="C43" s="198" t="s">
        <v>234</v>
      </c>
      <c r="D43" s="197">
        <v>39</v>
      </c>
      <c r="E43" s="196" t="s">
        <v>45</v>
      </c>
      <c r="F43" s="195">
        <v>1344.37</v>
      </c>
      <c r="G43" s="194">
        <v>1532.27</v>
      </c>
      <c r="H43" s="195">
        <v>1479.37</v>
      </c>
      <c r="I43" s="194">
        <v>1652.27</v>
      </c>
      <c r="J43" s="195">
        <v>1569.37</v>
      </c>
      <c r="K43" s="194">
        <v>1742.27</v>
      </c>
      <c r="L43" s="195">
        <v>1344.37</v>
      </c>
      <c r="M43" s="194">
        <v>1577.27</v>
      </c>
      <c r="N43" s="193">
        <v>1410.37</v>
      </c>
      <c r="O43" s="192">
        <v>1656.27</v>
      </c>
      <c r="P43" s="191">
        <v>90</v>
      </c>
    </row>
    <row r="44" spans="1:16" x14ac:dyDescent="0.2">
      <c r="A44" s="200" t="s">
        <v>165</v>
      </c>
      <c r="B44" s="200" t="s">
        <v>49</v>
      </c>
      <c r="C44" s="198" t="s">
        <v>234</v>
      </c>
      <c r="D44" s="197">
        <v>33</v>
      </c>
      <c r="E44" s="196" t="s">
        <v>45</v>
      </c>
      <c r="F44" s="195">
        <v>1412.62</v>
      </c>
      <c r="G44" s="194">
        <v>1668.77</v>
      </c>
      <c r="H44" s="195">
        <v>1547.62</v>
      </c>
      <c r="I44" s="194">
        <v>1788.77</v>
      </c>
      <c r="J44" s="195">
        <v>1637.62</v>
      </c>
      <c r="K44" s="194">
        <v>1878.77</v>
      </c>
      <c r="L44" s="195">
        <v>1412.62</v>
      </c>
      <c r="M44" s="194">
        <v>1713.77</v>
      </c>
      <c r="N44" s="193">
        <v>1478.62</v>
      </c>
      <c r="O44" s="192">
        <v>1792.77</v>
      </c>
      <c r="P44" s="191">
        <v>90</v>
      </c>
    </row>
    <row r="45" spans="1:16" x14ac:dyDescent="0.2">
      <c r="A45" s="200" t="s">
        <v>164</v>
      </c>
      <c r="B45" s="200" t="s">
        <v>235</v>
      </c>
      <c r="C45" s="198" t="s">
        <v>234</v>
      </c>
      <c r="D45" s="197">
        <v>25</v>
      </c>
      <c r="E45" s="196" t="s">
        <v>233</v>
      </c>
      <c r="F45" s="195">
        <v>1295</v>
      </c>
      <c r="G45" s="194">
        <v>1585</v>
      </c>
      <c r="H45" s="195">
        <v>1430</v>
      </c>
      <c r="I45" s="194">
        <v>1705</v>
      </c>
      <c r="J45" s="195">
        <v>1520</v>
      </c>
      <c r="K45" s="194">
        <v>1795</v>
      </c>
      <c r="L45" s="195">
        <v>1295</v>
      </c>
      <c r="M45" s="194">
        <v>1630</v>
      </c>
      <c r="N45" s="193">
        <v>1361</v>
      </c>
      <c r="O45" s="192">
        <v>1709</v>
      </c>
      <c r="P45" s="191">
        <v>90</v>
      </c>
    </row>
    <row r="46" spans="1:16" x14ac:dyDescent="0.2">
      <c r="A46" s="200" t="s">
        <v>164</v>
      </c>
      <c r="B46" s="200" t="s">
        <v>164</v>
      </c>
      <c r="C46" s="198" t="s">
        <v>234</v>
      </c>
      <c r="D46" s="197">
        <v>34</v>
      </c>
      <c r="E46" s="196" t="s">
        <v>233</v>
      </c>
      <c r="F46" s="195">
        <v>1390</v>
      </c>
      <c r="G46" s="194">
        <v>1780</v>
      </c>
      <c r="H46" s="195">
        <v>1525</v>
      </c>
      <c r="I46" s="194">
        <v>1900</v>
      </c>
      <c r="J46" s="195">
        <v>1615</v>
      </c>
      <c r="K46" s="194">
        <v>1990</v>
      </c>
      <c r="L46" s="195">
        <v>1390</v>
      </c>
      <c r="M46" s="194">
        <v>1825</v>
      </c>
      <c r="N46" s="193">
        <v>1456</v>
      </c>
      <c r="O46" s="192">
        <v>1904</v>
      </c>
      <c r="P46" s="191">
        <v>90</v>
      </c>
    </row>
    <row r="47" spans="1:16" x14ac:dyDescent="0.2">
      <c r="A47" s="200" t="s">
        <v>169</v>
      </c>
      <c r="B47" s="199" t="s">
        <v>86</v>
      </c>
      <c r="C47" s="198" t="s">
        <v>232</v>
      </c>
      <c r="D47" s="197">
        <v>19</v>
      </c>
      <c r="E47" s="196"/>
      <c r="F47" s="195">
        <v>1485.42</v>
      </c>
      <c r="G47" s="194">
        <v>1677.8700000000001</v>
      </c>
      <c r="H47" s="195">
        <v>1620.42</v>
      </c>
      <c r="I47" s="194">
        <v>1797.8700000000001</v>
      </c>
      <c r="J47" s="195">
        <v>1710.42</v>
      </c>
      <c r="K47" s="194">
        <v>1887.8700000000001</v>
      </c>
      <c r="L47" s="195">
        <v>1485.42</v>
      </c>
      <c r="M47" s="194">
        <v>1722.8700000000001</v>
      </c>
      <c r="N47" s="193">
        <v>1551.42</v>
      </c>
      <c r="O47" s="192">
        <v>1801.8700000000001</v>
      </c>
      <c r="P47" s="191">
        <v>90</v>
      </c>
    </row>
    <row r="48" spans="1:16" ht="13.5" thickBot="1" x14ac:dyDescent="0.25">
      <c r="A48" s="190"/>
      <c r="B48" s="187"/>
      <c r="C48" s="188"/>
      <c r="D48" s="190"/>
      <c r="E48" s="189"/>
      <c r="F48" s="188"/>
      <c r="G48" s="187"/>
      <c r="H48" s="188"/>
      <c r="I48" s="187"/>
      <c r="J48" s="188"/>
      <c r="K48" s="187"/>
      <c r="L48" s="188"/>
      <c r="M48" s="187"/>
      <c r="N48" s="186"/>
      <c r="O48" s="185"/>
      <c r="P48" s="184"/>
    </row>
    <row r="49" spans="1:16" x14ac:dyDescent="0.2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</row>
    <row r="51" spans="1:16" x14ac:dyDescent="0.2">
      <c r="A51" s="98"/>
      <c r="B51" s="98"/>
      <c r="C51" s="98"/>
      <c r="D51" s="98"/>
      <c r="E51" s="98"/>
      <c r="F51" s="98"/>
      <c r="G51" s="98"/>
      <c r="H51" s="97"/>
    </row>
    <row r="53" spans="1:16" x14ac:dyDescent="0.2">
      <c r="A53" s="98"/>
      <c r="B53" s="98"/>
      <c r="C53" s="98"/>
      <c r="D53" s="98"/>
      <c r="E53" s="98"/>
      <c r="F53" s="98"/>
      <c r="G53" s="99"/>
      <c r="H53" s="99"/>
      <c r="I53" s="97"/>
    </row>
    <row r="54" spans="1:16" x14ac:dyDescent="0.2">
      <c r="A54" s="98"/>
      <c r="B54" s="98"/>
      <c r="C54" s="98"/>
      <c r="D54" s="98"/>
      <c r="E54" s="98"/>
      <c r="F54" s="98"/>
      <c r="G54" s="99"/>
      <c r="H54" s="99"/>
      <c r="I54" s="97"/>
    </row>
    <row r="55" spans="1:16" x14ac:dyDescent="0.2">
      <c r="A55" s="98"/>
      <c r="B55" s="98"/>
      <c r="C55" s="98"/>
      <c r="D55" s="98"/>
      <c r="E55" s="98"/>
      <c r="F55" s="98"/>
      <c r="G55" s="99"/>
      <c r="H55" s="99"/>
      <c r="I55" s="97"/>
    </row>
    <row r="56" spans="1:16" x14ac:dyDescent="0.2">
      <c r="A56" s="98"/>
      <c r="B56" s="98"/>
      <c r="C56" s="98"/>
      <c r="D56" s="98"/>
      <c r="E56" s="98"/>
      <c r="F56" s="98"/>
      <c r="G56" s="99"/>
      <c r="H56" s="99"/>
      <c r="I56" s="97"/>
    </row>
    <row r="57" spans="1:16" x14ac:dyDescent="0.2">
      <c r="A57" s="98"/>
      <c r="B57" s="98"/>
      <c r="C57" s="98"/>
      <c r="D57" s="98"/>
      <c r="E57" s="98"/>
      <c r="F57" s="98"/>
      <c r="G57" s="99"/>
      <c r="H57" s="99"/>
      <c r="I57" s="97"/>
    </row>
    <row r="58" spans="1:16" x14ac:dyDescent="0.2">
      <c r="A58" s="98"/>
      <c r="B58" s="98"/>
      <c r="C58" s="98"/>
      <c r="D58" s="98"/>
      <c r="E58" s="98"/>
      <c r="F58" s="98"/>
      <c r="G58" s="99"/>
      <c r="H58" s="99"/>
      <c r="I58" s="97"/>
    </row>
    <row r="59" spans="1:16" x14ac:dyDescent="0.2">
      <c r="A59" s="98"/>
      <c r="B59" s="98"/>
      <c r="C59" s="98"/>
      <c r="D59" s="98"/>
      <c r="E59" s="98"/>
      <c r="F59" s="98"/>
      <c r="G59" s="99"/>
      <c r="H59" s="99"/>
      <c r="I59" s="97"/>
    </row>
    <row r="60" spans="1:16" x14ac:dyDescent="0.2">
      <c r="A60" s="98"/>
      <c r="B60" s="98"/>
      <c r="C60" s="98"/>
      <c r="D60" s="98"/>
      <c r="E60" s="98"/>
      <c r="F60" s="98"/>
      <c r="G60" s="99"/>
      <c r="H60" s="99"/>
      <c r="I60" s="97"/>
    </row>
    <row r="61" spans="1:16" x14ac:dyDescent="0.2">
      <c r="A61" s="98"/>
      <c r="B61" s="98"/>
      <c r="C61" s="98"/>
      <c r="D61" s="98"/>
      <c r="E61" s="98"/>
      <c r="F61" s="98"/>
      <c r="G61" s="98"/>
      <c r="H61" s="97"/>
      <c r="I61" s="97"/>
    </row>
  </sheetData>
  <autoFilter ref="A6:Q47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L9"/>
  <sheetViews>
    <sheetView workbookViewId="0">
      <selection activeCell="E11" sqref="E11"/>
    </sheetView>
  </sheetViews>
  <sheetFormatPr baseColWidth="10" defaultRowHeight="15" x14ac:dyDescent="0.25"/>
  <cols>
    <col min="9" max="9" width="19" customWidth="1"/>
    <col min="12" max="12" width="20.5703125" bestFit="1" customWidth="1"/>
  </cols>
  <sheetData>
    <row r="2" spans="4:12" ht="15.75" thickBot="1" x14ac:dyDescent="0.3">
      <c r="F2" s="1"/>
      <c r="G2" s="1"/>
      <c r="H2" s="1"/>
      <c r="I2" s="85"/>
      <c r="J2" s="1"/>
      <c r="K2" s="1"/>
      <c r="L2" s="92">
        <f>IFERROR(MATCH($I$3&amp; " D",'Données prix et lead time'!$B$11:$B$74,0),"")</f>
        <v>10</v>
      </c>
    </row>
    <row r="3" spans="4:12" x14ac:dyDescent="0.25">
      <c r="E3" s="85"/>
      <c r="G3" s="240" t="s">
        <v>58</v>
      </c>
      <c r="H3" s="242"/>
      <c r="I3" s="240" t="s">
        <v>6</v>
      </c>
      <c r="J3" s="241"/>
      <c r="K3" s="242"/>
      <c r="L3" s="92">
        <f>IFERROR(MATCH($I$3,'Données prix et lead time'!$B$11:$B$75,0),"")</f>
        <v>11</v>
      </c>
    </row>
    <row r="4" spans="4:12" ht="15.75" thickBot="1" x14ac:dyDescent="0.3">
      <c r="E4" s="85"/>
      <c r="G4" s="237" t="s">
        <v>59</v>
      </c>
      <c r="H4" s="239"/>
      <c r="I4" s="237" t="s">
        <v>1</v>
      </c>
      <c r="J4" s="238"/>
      <c r="K4" s="239"/>
      <c r="L4" s="93">
        <f>IFERROR(MATCH($I$4,'Données prix et lead time'!$D$10:$AO$10,0),0)</f>
        <v>5</v>
      </c>
    </row>
    <row r="5" spans="4:12" ht="15.75" thickBot="1" x14ac:dyDescent="0.3">
      <c r="E5" s="85"/>
      <c r="F5" s="55"/>
      <c r="G5" s="55"/>
      <c r="H5" s="55"/>
      <c r="I5" s="55"/>
      <c r="J5" s="55"/>
    </row>
    <row r="6" spans="4:12" ht="15.75" thickBot="1" x14ac:dyDescent="0.3">
      <c r="E6" s="85"/>
      <c r="G6" s="258" t="s">
        <v>88</v>
      </c>
      <c r="H6" s="259"/>
      <c r="I6" s="88" t="s">
        <v>141</v>
      </c>
      <c r="J6" s="253" t="s">
        <v>89</v>
      </c>
      <c r="K6" s="254"/>
      <c r="L6" s="88" t="s">
        <v>142</v>
      </c>
    </row>
    <row r="7" spans="4:12" x14ac:dyDescent="0.25">
      <c r="D7" s="243" t="s">
        <v>244</v>
      </c>
      <c r="E7" s="244"/>
      <c r="F7" s="245"/>
      <c r="G7" s="246">
        <f>IF($L$2="","",INDEX('Données prix et lead time'!$D$11:$J$75,$L$2,$L$4))</f>
        <v>2454</v>
      </c>
      <c r="H7" s="247"/>
      <c r="I7" s="89" t="str">
        <f>IF($L$2="","",INDEX('Données prix et lead time'!$L$11:$N$75,$L$2,1))</f>
        <v>42j</v>
      </c>
      <c r="J7" s="246">
        <f>IF($L$3="","",INDEX('Données prix et lead time'!$D$11:$J$75,$L$3,$L$4))</f>
        <v>1924</v>
      </c>
      <c r="K7" s="247"/>
      <c r="L7" s="89" t="str">
        <f>IF($L$3="","",INDEX('Données prix et lead time'!$L$11:$N$75,$L$3,1))</f>
        <v>48j</v>
      </c>
    </row>
    <row r="8" spans="4:12" x14ac:dyDescent="0.25">
      <c r="D8" s="248" t="s">
        <v>245</v>
      </c>
      <c r="E8" s="249"/>
      <c r="F8" s="250"/>
      <c r="G8" s="251">
        <f>IF($L$2="","",INDEX('Données prix et lead time'!$D$11:$J$75,$L$2,$L$4+1))</f>
        <v>0</v>
      </c>
      <c r="H8" s="252"/>
      <c r="I8" s="90">
        <f>IF($L$2="","",INDEX('Données prix et lead time'!$L$11:$N$75,$L$2,2))</f>
        <v>0</v>
      </c>
      <c r="J8" s="251">
        <f>IF($L$3="","",INDEX('Données prix et lead time'!$D$11:$J$75,$L$3,$L$4+1))</f>
        <v>1880</v>
      </c>
      <c r="K8" s="252"/>
      <c r="L8" s="90" t="str">
        <f>IF($L$3="","",INDEX('Données prix et lead time'!$L$11:$N$75,$L$3,2))</f>
        <v>55j</v>
      </c>
    </row>
    <row r="9" spans="4:12" ht="15.75" thickBot="1" x14ac:dyDescent="0.3">
      <c r="D9" s="255" t="s">
        <v>246</v>
      </c>
      <c r="E9" s="256"/>
      <c r="F9" s="257"/>
      <c r="G9" s="235">
        <f>IF($L$2="","",INDEX('Données prix et lead time'!$D$11:$J$75,$L$2,$L$4+2))</f>
        <v>0</v>
      </c>
      <c r="H9" s="236"/>
      <c r="I9" s="91">
        <f>IF($L$2="","",INDEX('Données prix et lead time'!$L$11:$N$75,$L$2,3))</f>
        <v>0</v>
      </c>
      <c r="J9" s="235">
        <f>IF($L$3="","",INDEX('Données prix et lead time'!$D$11:$J$75,$L$3,$L$4+2))</f>
        <v>1974</v>
      </c>
      <c r="K9" s="236"/>
      <c r="L9" s="91" t="str">
        <f>IF($L$3="","",INDEX('Données prix et lead time'!$L$11:$N$75,$L$3,3))</f>
        <v>42à63j (20') et 45j (40')</v>
      </c>
    </row>
  </sheetData>
  <mergeCells count="15">
    <mergeCell ref="J9:K9"/>
    <mergeCell ref="I4:K4"/>
    <mergeCell ref="I3:K3"/>
    <mergeCell ref="D7:F7"/>
    <mergeCell ref="G7:H7"/>
    <mergeCell ref="D8:F8"/>
    <mergeCell ref="G8:H8"/>
    <mergeCell ref="J6:K6"/>
    <mergeCell ref="J7:K7"/>
    <mergeCell ref="J8:K8"/>
    <mergeCell ref="D9:F9"/>
    <mergeCell ref="G9:H9"/>
    <mergeCell ref="G6:H6"/>
    <mergeCell ref="G3:H3"/>
    <mergeCell ref="G4:H4"/>
  </mergeCells>
  <dataValidations count="2">
    <dataValidation type="list" allowBlank="1" showInputMessage="1" showErrorMessage="1" sqref="I3">
      <formula1>All_Trajet</formula1>
    </dataValidation>
    <dataValidation type="list" allowBlank="1" showInputMessage="1" showErrorMessage="1" sqref="H5 I4">
      <formula1>Transport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 directindirect</vt:lpstr>
      <vt:lpstr>Données prix et lead time</vt:lpstr>
      <vt:lpstr>KOCT</vt:lpstr>
      <vt:lpstr>POCT</vt:lpstr>
      <vt:lpstr>Comparateur</vt:lpstr>
      <vt:lpstr>All_Trajet</vt:lpstr>
      <vt:lpstr>Trajet</vt:lpstr>
      <vt:lpstr>Trajet_D</vt:lpstr>
      <vt:lpstr>Transport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2017-09-07T07:23:26Z</dcterms:created>
  <dcterms:modified xsi:type="dcterms:W3CDTF">2017-10-25T07:05:09Z</dcterms:modified>
</cp:coreProperties>
</file>