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tables/table9.xml" ContentType="application/vnd.openxmlformats-officedocument.spreadsheetml.table+xml"/>
  <Override PartName="/xl/drawings/drawing1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tables/table10.xml" ContentType="application/vnd.openxmlformats-officedocument.spreadsheetml.table+xml"/>
  <Override PartName="/xl/drawings/drawing1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11.xml" ContentType="application/vnd.openxmlformats-officedocument.spreadsheetml.table+xml"/>
  <Override PartName="/xl/drawings/drawing1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12.xml" ContentType="application/vnd.openxmlformats-officedocument.spreadsheetml.table+xml"/>
  <Override PartName="/xl/drawings/drawing1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HEURES MENSUELLES\"/>
    </mc:Choice>
  </mc:AlternateContent>
  <bookViews>
    <workbookView xWindow="0" yWindow="0" windowWidth="19200" windowHeight="8316" tabRatio="904" activeTab="3"/>
  </bookViews>
  <sheets>
    <sheet name="TOTAUX ANNUEL " sheetId="26" r:id="rId1"/>
    <sheet name="parametres " sheetId="3" r:id="rId2"/>
    <sheet name="JF " sheetId="2" r:id="rId3"/>
    <sheet name="Janvier 18" sheetId="13" r:id="rId4"/>
    <sheet name="Février 18" sheetId="14" r:id="rId5"/>
    <sheet name="Mars 18" sheetId="15" r:id="rId6"/>
    <sheet name="Avril 18" sheetId="16" r:id="rId7"/>
    <sheet name="Mai 18" sheetId="17" r:id="rId8"/>
    <sheet name="Juin 18" sheetId="19" r:id="rId9"/>
    <sheet name="Juillet 18" sheetId="20" r:id="rId10"/>
    <sheet name="Août 18" sheetId="25" r:id="rId11"/>
    <sheet name="Septembre 18" sheetId="24" r:id="rId12"/>
    <sheet name="Octobre 18" sheetId="23" r:id="rId13"/>
    <sheet name="Novembre 18" sheetId="22" r:id="rId14"/>
    <sheet name="Décembre 18" sheetId="21" r:id="rId15"/>
  </sheets>
  <definedNames>
    <definedName name="deb_dimJF">'parametres '!$B$3</definedName>
    <definedName name="deb_nuit">'parametres '!$B$1</definedName>
    <definedName name="fin_dimJF">'parametres '!$B$4</definedName>
    <definedName name="fin_nuit">'parametres '!$B$2</definedName>
    <definedName name="JF">'JF '!$D$1:$D$12</definedName>
    <definedName name="Maladie">'JF '!$A$20</definedName>
    <definedName name="Services">Tableau1[[#Headers],[Services]]</definedName>
    <definedName name="Vacances">'JF '!$A$19</definedName>
    <definedName name="_xlnm.Print_Area" localSheetId="10">'Août 18'!$A$1:$J$113</definedName>
    <definedName name="_xlnm.Print_Area" localSheetId="6">'Avril 18'!$A$1:$J$113</definedName>
    <definedName name="_xlnm.Print_Area" localSheetId="14">'Décembre 18'!$A$1:$J$113</definedName>
    <definedName name="_xlnm.Print_Area" localSheetId="4">'Février 18'!$A$1:$J$113</definedName>
    <definedName name="_xlnm.Print_Area" localSheetId="3">'Janvier 18'!$A$1:$J$113</definedName>
    <definedName name="_xlnm.Print_Area" localSheetId="9">'Juillet 18'!$A$1:$J$113</definedName>
    <definedName name="_xlnm.Print_Area" localSheetId="8">'Juin 18'!$A$1:$J$113</definedName>
    <definedName name="_xlnm.Print_Area" localSheetId="7">'Mai 18'!$A$1:$J$113</definedName>
    <definedName name="_xlnm.Print_Area" localSheetId="5">'Mars 18'!$A$1:$J$113</definedName>
    <definedName name="_xlnm.Print_Area" localSheetId="13">'Novembre 18'!$A$1:$J$113</definedName>
    <definedName name="_xlnm.Print_Area" localSheetId="12">'Octobre 18'!$A$3:$J$113</definedName>
    <definedName name="_xlnm.Print_Area" localSheetId="11">'Septembre 18'!$A$1:$J$113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3" l="1"/>
  <c r="B5" i="15" l="1"/>
  <c r="D5" i="15"/>
  <c r="B5" i="22"/>
  <c r="B7" i="22"/>
  <c r="E7" i="22"/>
  <c r="D5" i="22"/>
  <c r="B5" i="23"/>
  <c r="B7" i="23"/>
  <c r="E7" i="23"/>
  <c r="D5" i="23"/>
  <c r="B5" i="24"/>
  <c r="B7" i="24"/>
  <c r="E7" i="24"/>
  <c r="D5" i="24"/>
  <c r="B5" i="25"/>
  <c r="B7" i="25"/>
  <c r="E7" i="25"/>
  <c r="D5" i="25"/>
  <c r="B5" i="20"/>
  <c r="B7" i="20"/>
  <c r="E7" i="20"/>
  <c r="D5" i="20"/>
  <c r="B5" i="19"/>
  <c r="B7" i="19"/>
  <c r="E7" i="19"/>
  <c r="D5" i="19"/>
  <c r="E7" i="17"/>
  <c r="B7" i="17"/>
  <c r="B5" i="17"/>
  <c r="D5" i="17"/>
  <c r="E7" i="16"/>
  <c r="D5" i="16"/>
  <c r="B7" i="16"/>
  <c r="B5" i="16"/>
  <c r="E7" i="15"/>
  <c r="B7" i="15"/>
  <c r="E7" i="14"/>
  <c r="B7" i="14"/>
  <c r="D5" i="14"/>
  <c r="B5" i="14"/>
  <c r="J13" i="13" l="1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I5" i="14"/>
  <c r="K14" i="14"/>
  <c r="L14" i="14"/>
  <c r="M14" i="14"/>
  <c r="O14" i="14" s="1"/>
  <c r="N14" i="14"/>
  <c r="K15" i="14"/>
  <c r="L15" i="14"/>
  <c r="M15" i="14"/>
  <c r="P15" i="14" s="1"/>
  <c r="K16" i="14"/>
  <c r="L16" i="14"/>
  <c r="M16" i="14"/>
  <c r="K17" i="14"/>
  <c r="L17" i="14"/>
  <c r="M17" i="14"/>
  <c r="O17" i="14" s="1"/>
  <c r="N17" i="14"/>
  <c r="K18" i="14"/>
  <c r="L18" i="14"/>
  <c r="M18" i="14"/>
  <c r="O18" i="14" s="1"/>
  <c r="N18" i="14"/>
  <c r="K19" i="14"/>
  <c r="L19" i="14"/>
  <c r="M19" i="14"/>
  <c r="P19" i="14" s="1"/>
  <c r="N19" i="14"/>
  <c r="K20" i="14"/>
  <c r="L20" i="14"/>
  <c r="M20" i="14"/>
  <c r="N20" i="14" s="1"/>
  <c r="K21" i="14"/>
  <c r="L21" i="14"/>
  <c r="M21" i="14"/>
  <c r="N21" i="14"/>
  <c r="K22" i="14"/>
  <c r="L22" i="14"/>
  <c r="M22" i="14"/>
  <c r="O22" i="14" s="1"/>
  <c r="K23" i="14"/>
  <c r="L23" i="14"/>
  <c r="M23" i="14"/>
  <c r="P23" i="14" s="1"/>
  <c r="N23" i="14"/>
  <c r="K24" i="14"/>
  <c r="L24" i="14"/>
  <c r="M24" i="14"/>
  <c r="N24" i="14" s="1"/>
  <c r="K25" i="14"/>
  <c r="L25" i="14"/>
  <c r="M25" i="14"/>
  <c r="N25" i="14"/>
  <c r="K26" i="14"/>
  <c r="L26" i="14"/>
  <c r="M26" i="14"/>
  <c r="O26" i="14" s="1"/>
  <c r="N26" i="14"/>
  <c r="K27" i="14"/>
  <c r="L27" i="14"/>
  <c r="M27" i="14"/>
  <c r="P27" i="14" s="1"/>
  <c r="K28" i="14"/>
  <c r="L28" i="14"/>
  <c r="M28" i="14"/>
  <c r="N28" i="14"/>
  <c r="K29" i="14"/>
  <c r="L29" i="14"/>
  <c r="M29" i="14"/>
  <c r="N29" i="14"/>
  <c r="K30" i="14"/>
  <c r="L30" i="14"/>
  <c r="M30" i="14"/>
  <c r="O30" i="14" s="1"/>
  <c r="N30" i="14"/>
  <c r="K31" i="14"/>
  <c r="L31" i="14"/>
  <c r="M31" i="14"/>
  <c r="P31" i="14" s="1"/>
  <c r="N31" i="14"/>
  <c r="K32" i="14"/>
  <c r="L32" i="14"/>
  <c r="M32" i="14"/>
  <c r="N32" i="14"/>
  <c r="K33" i="14"/>
  <c r="L33" i="14"/>
  <c r="M33" i="14"/>
  <c r="O33" i="14" s="1"/>
  <c r="N33" i="14"/>
  <c r="K34" i="14"/>
  <c r="L34" i="14"/>
  <c r="M34" i="14"/>
  <c r="O34" i="14" s="1"/>
  <c r="N34" i="14"/>
  <c r="K35" i="14"/>
  <c r="L35" i="14"/>
  <c r="M35" i="14"/>
  <c r="P35" i="14" s="1"/>
  <c r="N35" i="14"/>
  <c r="K36" i="14"/>
  <c r="L36" i="14"/>
  <c r="M36" i="14"/>
  <c r="N36" i="14"/>
  <c r="K37" i="14"/>
  <c r="L37" i="14"/>
  <c r="M37" i="14"/>
  <c r="O37" i="14" s="1"/>
  <c r="N37" i="14"/>
  <c r="K38" i="14"/>
  <c r="L38" i="14"/>
  <c r="M38" i="14"/>
  <c r="O38" i="14" s="1"/>
  <c r="N38" i="14"/>
  <c r="K39" i="14"/>
  <c r="L39" i="14"/>
  <c r="M39" i="14"/>
  <c r="P39" i="14" s="1"/>
  <c r="K40" i="14"/>
  <c r="L40" i="14"/>
  <c r="M40" i="14"/>
  <c r="N40" i="14"/>
  <c r="K41" i="14"/>
  <c r="L41" i="14"/>
  <c r="M41" i="14"/>
  <c r="O41" i="14" s="1"/>
  <c r="N41" i="14"/>
  <c r="K42" i="14"/>
  <c r="L42" i="14"/>
  <c r="M42" i="14"/>
  <c r="O42" i="14" s="1"/>
  <c r="N42" i="14"/>
  <c r="K43" i="14"/>
  <c r="L43" i="14"/>
  <c r="M43" i="14"/>
  <c r="P43" i="14" s="1"/>
  <c r="N43" i="14"/>
  <c r="K44" i="14"/>
  <c r="L44" i="14"/>
  <c r="M44" i="14"/>
  <c r="N44" i="14"/>
  <c r="P44" i="14"/>
  <c r="K45" i="14"/>
  <c r="L45" i="14"/>
  <c r="M45" i="14"/>
  <c r="N45" i="14"/>
  <c r="K46" i="14"/>
  <c r="L46" i="14"/>
  <c r="M46" i="14"/>
  <c r="O46" i="14" s="1"/>
  <c r="N46" i="14"/>
  <c r="K47" i="14"/>
  <c r="L47" i="14"/>
  <c r="M47" i="14"/>
  <c r="P47" i="14" s="1"/>
  <c r="N47" i="14"/>
  <c r="K48" i="14"/>
  <c r="L48" i="14"/>
  <c r="M48" i="14"/>
  <c r="N48" i="14"/>
  <c r="K49" i="14"/>
  <c r="L49" i="14"/>
  <c r="M49" i="14"/>
  <c r="P49" i="14" s="1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L14" i="13"/>
  <c r="M14" i="13"/>
  <c r="L15" i="13"/>
  <c r="M15" i="13"/>
  <c r="N15" i="13" s="1"/>
  <c r="L16" i="13"/>
  <c r="M16" i="13"/>
  <c r="N16" i="13" s="1"/>
  <c r="L17" i="13"/>
  <c r="M17" i="13"/>
  <c r="P17" i="13" s="1"/>
  <c r="L18" i="13"/>
  <c r="M18" i="13"/>
  <c r="P18" i="13" s="1"/>
  <c r="L19" i="13"/>
  <c r="M19" i="13"/>
  <c r="P19" i="13" s="1"/>
  <c r="L20" i="13"/>
  <c r="M20" i="13"/>
  <c r="P20" i="13" s="1"/>
  <c r="L21" i="13"/>
  <c r="M21" i="13"/>
  <c r="P21" i="13" s="1"/>
  <c r="L22" i="13"/>
  <c r="M22" i="13"/>
  <c r="P22" i="13" s="1"/>
  <c r="L23" i="13"/>
  <c r="M23" i="13"/>
  <c r="P23" i="13" s="1"/>
  <c r="N23" i="13"/>
  <c r="L24" i="13"/>
  <c r="M24" i="13"/>
  <c r="P24" i="13" s="1"/>
  <c r="L25" i="13"/>
  <c r="M25" i="13"/>
  <c r="P25" i="13" s="1"/>
  <c r="L26" i="13"/>
  <c r="M26" i="13"/>
  <c r="P26" i="13" s="1"/>
  <c r="L27" i="13"/>
  <c r="M27" i="13"/>
  <c r="P27" i="13" s="1"/>
  <c r="L28" i="13"/>
  <c r="M28" i="13"/>
  <c r="P28" i="13" s="1"/>
  <c r="N28" i="13"/>
  <c r="L29" i="13"/>
  <c r="M29" i="13"/>
  <c r="P29" i="13" s="1"/>
  <c r="L30" i="13"/>
  <c r="M30" i="13"/>
  <c r="P30" i="13" s="1"/>
  <c r="N30" i="13"/>
  <c r="L31" i="13"/>
  <c r="M31" i="13"/>
  <c r="P31" i="13" s="1"/>
  <c r="N31" i="13"/>
  <c r="L32" i="13"/>
  <c r="M32" i="13"/>
  <c r="P32" i="13" s="1"/>
  <c r="L33" i="13"/>
  <c r="M33" i="13"/>
  <c r="P33" i="13" s="1"/>
  <c r="N33" i="13"/>
  <c r="L34" i="13"/>
  <c r="M34" i="13"/>
  <c r="P34" i="13" s="1"/>
  <c r="N34" i="13"/>
  <c r="L35" i="13"/>
  <c r="M35" i="13"/>
  <c r="P35" i="13" s="1"/>
  <c r="L36" i="13"/>
  <c r="M36" i="13"/>
  <c r="P36" i="13" s="1"/>
  <c r="N36" i="13"/>
  <c r="L37" i="13"/>
  <c r="M37" i="13"/>
  <c r="P37" i="13" s="1"/>
  <c r="N37" i="13"/>
  <c r="L38" i="13"/>
  <c r="M38" i="13"/>
  <c r="P38" i="13" s="1"/>
  <c r="L39" i="13"/>
  <c r="M39" i="13"/>
  <c r="P39" i="13" s="1"/>
  <c r="L40" i="13"/>
  <c r="M40" i="13"/>
  <c r="P40" i="13" s="1"/>
  <c r="N40" i="13"/>
  <c r="L41" i="13"/>
  <c r="M41" i="13"/>
  <c r="P41" i="13" s="1"/>
  <c r="N41" i="13"/>
  <c r="L42" i="13"/>
  <c r="M42" i="13"/>
  <c r="P42" i="13" s="1"/>
  <c r="N42" i="13"/>
  <c r="L43" i="13"/>
  <c r="M43" i="13"/>
  <c r="P43" i="13" s="1"/>
  <c r="N43" i="13"/>
  <c r="L44" i="13"/>
  <c r="M44" i="13"/>
  <c r="P44" i="13" s="1"/>
  <c r="L45" i="13"/>
  <c r="M45" i="13"/>
  <c r="P45" i="13" s="1"/>
  <c r="N45" i="13"/>
  <c r="L46" i="13"/>
  <c r="M46" i="13"/>
  <c r="P46" i="13" s="1"/>
  <c r="N46" i="13"/>
  <c r="L47" i="13"/>
  <c r="M47" i="13"/>
  <c r="P47" i="13" s="1"/>
  <c r="L48" i="13"/>
  <c r="M48" i="13"/>
  <c r="P48" i="13" s="1"/>
  <c r="N48" i="13"/>
  <c r="L49" i="13"/>
  <c r="M49" i="13"/>
  <c r="P49" i="13" s="1"/>
  <c r="O16" i="14" l="1"/>
  <c r="N22" i="14"/>
  <c r="N49" i="14"/>
  <c r="N39" i="14"/>
  <c r="N27" i="14"/>
  <c r="O21" i="14"/>
  <c r="N47" i="13"/>
  <c r="N44" i="13"/>
  <c r="N39" i="13"/>
  <c r="N38" i="13"/>
  <c r="N35" i="13"/>
  <c r="N32" i="13"/>
  <c r="N27" i="13"/>
  <c r="N22" i="13"/>
  <c r="N21" i="13"/>
  <c r="N17" i="13"/>
  <c r="N16" i="14"/>
  <c r="N15" i="14"/>
  <c r="O14" i="13"/>
  <c r="N29" i="13"/>
  <c r="N24" i="13"/>
  <c r="N19" i="13"/>
  <c r="O49" i="14"/>
  <c r="O47" i="13"/>
  <c r="N49" i="13"/>
  <c r="N20" i="13"/>
  <c r="N14" i="13"/>
  <c r="O30" i="13"/>
  <c r="O44" i="14"/>
  <c r="P17" i="14"/>
  <c r="O32" i="13"/>
  <c r="O27" i="13"/>
  <c r="Q43" i="14"/>
  <c r="Q21" i="14"/>
  <c r="P33" i="14"/>
  <c r="Q22" i="14"/>
  <c r="Q47" i="14"/>
  <c r="O40" i="14"/>
  <c r="P20" i="14"/>
  <c r="P36" i="14"/>
  <c r="P24" i="14"/>
  <c r="P21" i="14"/>
  <c r="Q33" i="14"/>
  <c r="P29" i="14"/>
  <c r="O24" i="14"/>
  <c r="Q17" i="14"/>
  <c r="Q27" i="14"/>
  <c r="O42" i="13"/>
  <c r="O38" i="13"/>
  <c r="Q38" i="13"/>
  <c r="O43" i="13"/>
  <c r="O31" i="13"/>
  <c r="Q44" i="13"/>
  <c r="Q37" i="14"/>
  <c r="Q49" i="14"/>
  <c r="P40" i="14"/>
  <c r="Q29" i="14"/>
  <c r="Q18" i="14"/>
  <c r="P37" i="14"/>
  <c r="Q34" i="14"/>
  <c r="Q31" i="14"/>
  <c r="P28" i="14"/>
  <c r="Q38" i="14"/>
  <c r="O28" i="14"/>
  <c r="O39" i="13"/>
  <c r="Q36" i="13"/>
  <c r="Q48" i="13"/>
  <c r="Q42" i="13"/>
  <c r="Q30" i="13"/>
  <c r="P14" i="13"/>
  <c r="Q34" i="13"/>
  <c r="Q46" i="13"/>
  <c r="O34" i="13"/>
  <c r="Q17" i="13"/>
  <c r="Q14" i="13"/>
  <c r="Q40" i="13"/>
  <c r="O46" i="13"/>
  <c r="O35" i="13"/>
  <c r="Q32" i="13"/>
  <c r="O17" i="13"/>
  <c r="O24" i="13"/>
  <c r="O22" i="13"/>
  <c r="N26" i="13"/>
  <c r="N25" i="13"/>
  <c r="Q24" i="13"/>
  <c r="Q22" i="13"/>
  <c r="O19" i="13"/>
  <c r="Q18" i="13"/>
  <c r="N18" i="13"/>
  <c r="Q28" i="13"/>
  <c r="Q26" i="13"/>
  <c r="O23" i="13"/>
  <c r="Q20" i="13"/>
  <c r="O18" i="13"/>
  <c r="P16" i="13"/>
  <c r="Q16" i="13"/>
  <c r="O28" i="13"/>
  <c r="O26" i="13"/>
  <c r="O20" i="13"/>
  <c r="O16" i="13"/>
  <c r="P45" i="14"/>
  <c r="P48" i="14"/>
  <c r="Q46" i="14"/>
  <c r="O45" i="14"/>
  <c r="P41" i="14"/>
  <c r="Q41" i="14"/>
  <c r="Q39" i="14"/>
  <c r="O36" i="14"/>
  <c r="P32" i="14"/>
  <c r="Q30" i="14"/>
  <c r="O29" i="14"/>
  <c r="P25" i="14"/>
  <c r="Q25" i="14"/>
  <c r="Q23" i="14"/>
  <c r="O20" i="14"/>
  <c r="P16" i="14"/>
  <c r="Q14" i="14"/>
  <c r="O48" i="14"/>
  <c r="Q42" i="14"/>
  <c r="Q35" i="14"/>
  <c r="O32" i="14"/>
  <c r="Q26" i="14"/>
  <c r="O25" i="14"/>
  <c r="Q19" i="14"/>
  <c r="Q15" i="14"/>
  <c r="P14" i="14"/>
  <c r="Q45" i="14"/>
  <c r="Q49" i="13"/>
  <c r="O48" i="13"/>
  <c r="Q45" i="13"/>
  <c r="O44" i="13"/>
  <c r="Q41" i="13"/>
  <c r="O40" i="13"/>
  <c r="Q37" i="13"/>
  <c r="O36" i="13"/>
  <c r="Q33" i="13"/>
  <c r="Q29" i="13"/>
  <c r="Q25" i="13"/>
  <c r="Q21" i="13"/>
  <c r="P15" i="13"/>
  <c r="Q15" i="13"/>
  <c r="O49" i="13"/>
  <c r="O37" i="13"/>
  <c r="O33" i="13"/>
  <c r="O29" i="13"/>
  <c r="O25" i="13"/>
  <c r="O21" i="13"/>
  <c r="O15" i="13"/>
  <c r="O45" i="13"/>
  <c r="O41" i="13"/>
  <c r="Q47" i="13"/>
  <c r="Q43" i="13"/>
  <c r="Q39" i="13"/>
  <c r="Q35" i="13"/>
  <c r="Q31" i="13"/>
  <c r="Q27" i="13"/>
  <c r="Q23" i="13"/>
  <c r="Q19" i="13"/>
  <c r="O47" i="14"/>
  <c r="P46" i="14"/>
  <c r="O43" i="14"/>
  <c r="P42" i="14"/>
  <c r="O39" i="14"/>
  <c r="P38" i="14"/>
  <c r="O35" i="14"/>
  <c r="P34" i="14"/>
  <c r="O31" i="14"/>
  <c r="P30" i="14"/>
  <c r="O27" i="14"/>
  <c r="P26" i="14"/>
  <c r="O23" i="14"/>
  <c r="P22" i="14"/>
  <c r="O19" i="14"/>
  <c r="P18" i="14"/>
  <c r="O15" i="14"/>
  <c r="Q48" i="14"/>
  <c r="Q44" i="14"/>
  <c r="Q40" i="14"/>
  <c r="Q36" i="14"/>
  <c r="Q32" i="14"/>
  <c r="Q28" i="14"/>
  <c r="Q24" i="14"/>
  <c r="Q20" i="14"/>
  <c r="Q16" i="14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7" i="17"/>
  <c r="N48" i="17"/>
  <c r="N49" i="17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40" i="19"/>
  <c r="N41" i="19"/>
  <c r="N42" i="19"/>
  <c r="N43" i="19"/>
  <c r="N44" i="19"/>
  <c r="N45" i="19"/>
  <c r="N46" i="19"/>
  <c r="N47" i="19"/>
  <c r="N48" i="19"/>
  <c r="N49" i="19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40" i="25"/>
  <c r="N41" i="25"/>
  <c r="N42" i="25"/>
  <c r="N43" i="25"/>
  <c r="N44" i="25"/>
  <c r="N45" i="25"/>
  <c r="N46" i="25"/>
  <c r="N47" i="25"/>
  <c r="N48" i="25"/>
  <c r="N49" i="25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48" i="24"/>
  <c r="N49" i="24"/>
  <c r="N14" i="23"/>
  <c r="N15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40" i="23"/>
  <c r="N41" i="23"/>
  <c r="N42" i="23"/>
  <c r="N43" i="23"/>
  <c r="N44" i="23"/>
  <c r="N45" i="23"/>
  <c r="N46" i="23"/>
  <c r="N47" i="23"/>
  <c r="N48" i="23"/>
  <c r="N49" i="23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  <c r="N48" i="21"/>
  <c r="N49" i="21"/>
  <c r="N13" i="22"/>
  <c r="N13" i="23"/>
  <c r="N13" i="25"/>
  <c r="N13" i="20"/>
  <c r="N13" i="19"/>
  <c r="N13" i="16"/>
  <c r="I5" i="22" l="1"/>
  <c r="I5" i="23"/>
  <c r="I5" i="24"/>
  <c r="I5" i="25"/>
  <c r="I5" i="20"/>
  <c r="I5" i="19"/>
  <c r="I5" i="17"/>
  <c r="I5" i="16"/>
  <c r="I5" i="15"/>
  <c r="M49" i="25" l="1"/>
  <c r="L49" i="25"/>
  <c r="K49" i="25"/>
  <c r="J49" i="25"/>
  <c r="M48" i="25"/>
  <c r="P48" i="25" s="1"/>
  <c r="L48" i="25"/>
  <c r="K48" i="25"/>
  <c r="J48" i="25"/>
  <c r="M47" i="25"/>
  <c r="L47" i="25"/>
  <c r="K47" i="25"/>
  <c r="J47" i="25"/>
  <c r="M46" i="25"/>
  <c r="L46" i="25"/>
  <c r="K46" i="25"/>
  <c r="J46" i="25"/>
  <c r="M45" i="25"/>
  <c r="L45" i="25"/>
  <c r="K45" i="25"/>
  <c r="J45" i="25"/>
  <c r="M44" i="25"/>
  <c r="L44" i="25"/>
  <c r="K44" i="25"/>
  <c r="J44" i="25"/>
  <c r="M43" i="25"/>
  <c r="O43" i="25" s="1"/>
  <c r="L43" i="25"/>
  <c r="K43" i="25"/>
  <c r="J43" i="25"/>
  <c r="M42" i="25"/>
  <c r="L42" i="25"/>
  <c r="K42" i="25"/>
  <c r="J42" i="25"/>
  <c r="M41" i="25"/>
  <c r="L41" i="25"/>
  <c r="K41" i="25"/>
  <c r="J41" i="25"/>
  <c r="M40" i="25"/>
  <c r="P40" i="25" s="1"/>
  <c r="L40" i="25"/>
  <c r="K40" i="25"/>
  <c r="J40" i="25"/>
  <c r="M39" i="25"/>
  <c r="L39" i="25"/>
  <c r="K39" i="25"/>
  <c r="J39" i="25"/>
  <c r="M38" i="25"/>
  <c r="P38" i="25" s="1"/>
  <c r="L38" i="25"/>
  <c r="K38" i="25"/>
  <c r="J38" i="25"/>
  <c r="M37" i="25"/>
  <c r="L37" i="25"/>
  <c r="K37" i="25"/>
  <c r="J37" i="25"/>
  <c r="M36" i="25"/>
  <c r="O36" i="25" s="1"/>
  <c r="L36" i="25"/>
  <c r="K36" i="25"/>
  <c r="J36" i="25"/>
  <c r="M35" i="25"/>
  <c r="O35" i="25" s="1"/>
  <c r="L35" i="25"/>
  <c r="K35" i="25"/>
  <c r="J35" i="25"/>
  <c r="M34" i="25"/>
  <c r="L34" i="25"/>
  <c r="K34" i="25"/>
  <c r="J34" i="25"/>
  <c r="M33" i="25"/>
  <c r="L33" i="25"/>
  <c r="K33" i="25"/>
  <c r="J33" i="25"/>
  <c r="M32" i="25"/>
  <c r="P32" i="25" s="1"/>
  <c r="L32" i="25"/>
  <c r="K32" i="25"/>
  <c r="J32" i="25"/>
  <c r="M31" i="25"/>
  <c r="L31" i="25"/>
  <c r="K31" i="25"/>
  <c r="J31" i="25"/>
  <c r="M30" i="25"/>
  <c r="L30" i="25"/>
  <c r="K30" i="25"/>
  <c r="J30" i="25"/>
  <c r="M29" i="25"/>
  <c r="L29" i="25"/>
  <c r="K29" i="25"/>
  <c r="J29" i="25"/>
  <c r="M28" i="25"/>
  <c r="L28" i="25"/>
  <c r="K28" i="25"/>
  <c r="J28" i="25"/>
  <c r="M27" i="25"/>
  <c r="O27" i="25" s="1"/>
  <c r="L27" i="25"/>
  <c r="K27" i="25"/>
  <c r="J27" i="25"/>
  <c r="M26" i="25"/>
  <c r="L26" i="25"/>
  <c r="K26" i="25"/>
  <c r="J26" i="25"/>
  <c r="M25" i="25"/>
  <c r="P25" i="25" s="1"/>
  <c r="L25" i="25"/>
  <c r="K25" i="25"/>
  <c r="J25" i="25"/>
  <c r="M24" i="25"/>
  <c r="P24" i="25" s="1"/>
  <c r="L24" i="25"/>
  <c r="K24" i="25"/>
  <c r="J24" i="25"/>
  <c r="M23" i="25"/>
  <c r="L23" i="25"/>
  <c r="K23" i="25"/>
  <c r="J23" i="25"/>
  <c r="M22" i="25"/>
  <c r="L22" i="25"/>
  <c r="K22" i="25"/>
  <c r="J22" i="25"/>
  <c r="M21" i="25"/>
  <c r="L21" i="25"/>
  <c r="K21" i="25"/>
  <c r="J21" i="25"/>
  <c r="M20" i="25"/>
  <c r="L20" i="25"/>
  <c r="K20" i="25"/>
  <c r="J20" i="25"/>
  <c r="M19" i="25"/>
  <c r="O19" i="25" s="1"/>
  <c r="L19" i="25"/>
  <c r="K19" i="25"/>
  <c r="J19" i="25"/>
  <c r="M18" i="25"/>
  <c r="L18" i="25"/>
  <c r="K18" i="25"/>
  <c r="J18" i="25"/>
  <c r="M17" i="25"/>
  <c r="O17" i="25" s="1"/>
  <c r="L17" i="25"/>
  <c r="K17" i="25"/>
  <c r="J17" i="25"/>
  <c r="M16" i="25"/>
  <c r="P16" i="25" s="1"/>
  <c r="L16" i="25"/>
  <c r="K16" i="25"/>
  <c r="J16" i="25"/>
  <c r="M15" i="25"/>
  <c r="L15" i="25"/>
  <c r="K15" i="25"/>
  <c r="J15" i="25"/>
  <c r="M14" i="25"/>
  <c r="P14" i="25" s="1"/>
  <c r="L14" i="25"/>
  <c r="K14" i="25"/>
  <c r="J14" i="25"/>
  <c r="M13" i="25"/>
  <c r="L13" i="25"/>
  <c r="K13" i="25"/>
  <c r="J13" i="25"/>
  <c r="M49" i="24"/>
  <c r="L49" i="24"/>
  <c r="K49" i="24"/>
  <c r="J49" i="24"/>
  <c r="M48" i="24"/>
  <c r="P48" i="24" s="1"/>
  <c r="L48" i="24"/>
  <c r="K48" i="24"/>
  <c r="J48" i="24"/>
  <c r="M47" i="24"/>
  <c r="L47" i="24"/>
  <c r="K47" i="24"/>
  <c r="J47" i="24"/>
  <c r="M46" i="24"/>
  <c r="O46" i="24" s="1"/>
  <c r="L46" i="24"/>
  <c r="K46" i="24"/>
  <c r="J46" i="24"/>
  <c r="M45" i="24"/>
  <c r="L45" i="24"/>
  <c r="K45" i="24"/>
  <c r="J45" i="24"/>
  <c r="M44" i="24"/>
  <c r="L44" i="24"/>
  <c r="K44" i="24"/>
  <c r="J44" i="24"/>
  <c r="M43" i="24"/>
  <c r="O43" i="24" s="1"/>
  <c r="L43" i="24"/>
  <c r="K43" i="24"/>
  <c r="J43" i="24"/>
  <c r="M42" i="24"/>
  <c r="L42" i="24"/>
  <c r="K42" i="24"/>
  <c r="J42" i="24"/>
  <c r="M41" i="24"/>
  <c r="L41" i="24"/>
  <c r="K41" i="24"/>
  <c r="J41" i="24"/>
  <c r="M40" i="24"/>
  <c r="P40" i="24" s="1"/>
  <c r="L40" i="24"/>
  <c r="K40" i="24"/>
  <c r="J40" i="24"/>
  <c r="M39" i="24"/>
  <c r="L39" i="24"/>
  <c r="K39" i="24"/>
  <c r="J39" i="24"/>
  <c r="M38" i="24"/>
  <c r="L38" i="24"/>
  <c r="K38" i="24"/>
  <c r="J38" i="24"/>
  <c r="M37" i="24"/>
  <c r="L37" i="24"/>
  <c r="K37" i="24"/>
  <c r="J37" i="24"/>
  <c r="M36" i="24"/>
  <c r="L36" i="24"/>
  <c r="K36" i="24"/>
  <c r="J36" i="24"/>
  <c r="M35" i="24"/>
  <c r="O35" i="24" s="1"/>
  <c r="L35" i="24"/>
  <c r="K35" i="24"/>
  <c r="J35" i="24"/>
  <c r="M34" i="24"/>
  <c r="L34" i="24"/>
  <c r="K34" i="24"/>
  <c r="J34" i="24"/>
  <c r="M33" i="24"/>
  <c r="O33" i="24" s="1"/>
  <c r="L33" i="24"/>
  <c r="K33" i="24"/>
  <c r="J33" i="24"/>
  <c r="M32" i="24"/>
  <c r="P32" i="24" s="1"/>
  <c r="L32" i="24"/>
  <c r="K32" i="24"/>
  <c r="J32" i="24"/>
  <c r="M31" i="24"/>
  <c r="L31" i="24"/>
  <c r="K31" i="24"/>
  <c r="J31" i="24"/>
  <c r="M30" i="24"/>
  <c r="L30" i="24"/>
  <c r="K30" i="24"/>
  <c r="J30" i="24"/>
  <c r="M29" i="24"/>
  <c r="L29" i="24"/>
  <c r="K29" i="24"/>
  <c r="J29" i="24"/>
  <c r="M28" i="24"/>
  <c r="O28" i="24" s="1"/>
  <c r="L28" i="24"/>
  <c r="K28" i="24"/>
  <c r="J28" i="24"/>
  <c r="M27" i="24"/>
  <c r="O27" i="24" s="1"/>
  <c r="L27" i="24"/>
  <c r="K27" i="24"/>
  <c r="J27" i="24"/>
  <c r="M26" i="24"/>
  <c r="L26" i="24"/>
  <c r="K26" i="24"/>
  <c r="J26" i="24"/>
  <c r="M25" i="24"/>
  <c r="O25" i="24" s="1"/>
  <c r="L25" i="24"/>
  <c r="Q25" i="24" s="1"/>
  <c r="K25" i="24"/>
  <c r="J25" i="24"/>
  <c r="M24" i="24"/>
  <c r="P24" i="24" s="1"/>
  <c r="L24" i="24"/>
  <c r="K24" i="24"/>
  <c r="J24" i="24"/>
  <c r="M23" i="24"/>
  <c r="L23" i="24"/>
  <c r="K23" i="24"/>
  <c r="J23" i="24"/>
  <c r="M22" i="24"/>
  <c r="L22" i="24"/>
  <c r="K22" i="24"/>
  <c r="J22" i="24"/>
  <c r="M21" i="24"/>
  <c r="L21" i="24"/>
  <c r="K21" i="24"/>
  <c r="J21" i="24"/>
  <c r="M20" i="24"/>
  <c r="L20" i="24"/>
  <c r="K20" i="24"/>
  <c r="J20" i="24"/>
  <c r="M19" i="24"/>
  <c r="O19" i="24" s="1"/>
  <c r="L19" i="24"/>
  <c r="K19" i="24"/>
  <c r="J19" i="24"/>
  <c r="M18" i="24"/>
  <c r="L18" i="24"/>
  <c r="K18" i="24"/>
  <c r="J18" i="24"/>
  <c r="M17" i="24"/>
  <c r="L17" i="24"/>
  <c r="K17" i="24"/>
  <c r="J17" i="24"/>
  <c r="M16" i="24"/>
  <c r="P16" i="24" s="1"/>
  <c r="L16" i="24"/>
  <c r="K16" i="24"/>
  <c r="J16" i="24"/>
  <c r="M15" i="24"/>
  <c r="L15" i="24"/>
  <c r="K15" i="24"/>
  <c r="J15" i="24"/>
  <c r="M14" i="24"/>
  <c r="L14" i="24"/>
  <c r="K14" i="24"/>
  <c r="J14" i="24"/>
  <c r="M13" i="24"/>
  <c r="N13" i="24" s="1"/>
  <c r="L13" i="24"/>
  <c r="K13" i="24"/>
  <c r="J13" i="24"/>
  <c r="M49" i="23"/>
  <c r="L49" i="23"/>
  <c r="K49" i="23"/>
  <c r="J49" i="23"/>
  <c r="M48" i="23"/>
  <c r="L48" i="23"/>
  <c r="K48" i="23"/>
  <c r="J48" i="23"/>
  <c r="M47" i="23"/>
  <c r="L47" i="23"/>
  <c r="K47" i="23"/>
  <c r="J47" i="23"/>
  <c r="M46" i="23"/>
  <c r="O46" i="23" s="1"/>
  <c r="L46" i="23"/>
  <c r="K46" i="23"/>
  <c r="J46" i="23"/>
  <c r="M45" i="23"/>
  <c r="L45" i="23"/>
  <c r="K45" i="23"/>
  <c r="J45" i="23"/>
  <c r="M44" i="23"/>
  <c r="L44" i="23"/>
  <c r="K44" i="23"/>
  <c r="J44" i="23"/>
  <c r="M43" i="23"/>
  <c r="O43" i="23" s="1"/>
  <c r="L43" i="23"/>
  <c r="K43" i="23"/>
  <c r="J43" i="23"/>
  <c r="M42" i="23"/>
  <c r="L42" i="23"/>
  <c r="K42" i="23"/>
  <c r="J42" i="23"/>
  <c r="M41" i="23"/>
  <c r="L41" i="23"/>
  <c r="K41" i="23"/>
  <c r="J41" i="23"/>
  <c r="M40" i="23"/>
  <c r="P40" i="23" s="1"/>
  <c r="L40" i="23"/>
  <c r="K40" i="23"/>
  <c r="J40" i="23"/>
  <c r="M39" i="23"/>
  <c r="L39" i="23"/>
  <c r="K39" i="23"/>
  <c r="J39" i="23"/>
  <c r="M38" i="23"/>
  <c r="P38" i="23" s="1"/>
  <c r="L38" i="23"/>
  <c r="K38" i="23"/>
  <c r="J38" i="23"/>
  <c r="M37" i="23"/>
  <c r="L37" i="23"/>
  <c r="K37" i="23"/>
  <c r="J37" i="23"/>
  <c r="M36" i="23"/>
  <c r="L36" i="23"/>
  <c r="K36" i="23"/>
  <c r="J36" i="23"/>
  <c r="M35" i="23"/>
  <c r="L35" i="23"/>
  <c r="K35" i="23"/>
  <c r="J35" i="23"/>
  <c r="M34" i="23"/>
  <c r="L34" i="23"/>
  <c r="K34" i="23"/>
  <c r="J34" i="23"/>
  <c r="M33" i="23"/>
  <c r="L33" i="23"/>
  <c r="K33" i="23"/>
  <c r="J33" i="23"/>
  <c r="M32" i="23"/>
  <c r="L32" i="23"/>
  <c r="K32" i="23"/>
  <c r="J32" i="23"/>
  <c r="M31" i="23"/>
  <c r="L31" i="23"/>
  <c r="K31" i="23"/>
  <c r="J31" i="23"/>
  <c r="M30" i="23"/>
  <c r="O30" i="23" s="1"/>
  <c r="L30" i="23"/>
  <c r="K30" i="23"/>
  <c r="J30" i="23"/>
  <c r="M29" i="23"/>
  <c r="P29" i="23" s="1"/>
  <c r="L29" i="23"/>
  <c r="K29" i="23"/>
  <c r="J29" i="23"/>
  <c r="M28" i="23"/>
  <c r="L28" i="23"/>
  <c r="K28" i="23"/>
  <c r="J28" i="23"/>
  <c r="M27" i="23"/>
  <c r="O27" i="23" s="1"/>
  <c r="L27" i="23"/>
  <c r="K27" i="23"/>
  <c r="J27" i="23"/>
  <c r="M26" i="23"/>
  <c r="L26" i="23"/>
  <c r="K26" i="23"/>
  <c r="J26" i="23"/>
  <c r="M25" i="23"/>
  <c r="O25" i="23" s="1"/>
  <c r="L25" i="23"/>
  <c r="K25" i="23"/>
  <c r="J25" i="23"/>
  <c r="M24" i="23"/>
  <c r="P24" i="23" s="1"/>
  <c r="L24" i="23"/>
  <c r="K24" i="23"/>
  <c r="J24" i="23"/>
  <c r="M23" i="23"/>
  <c r="L23" i="23"/>
  <c r="K23" i="23"/>
  <c r="J23" i="23"/>
  <c r="M22" i="23"/>
  <c r="L22" i="23"/>
  <c r="K22" i="23"/>
  <c r="J22" i="23"/>
  <c r="M21" i="23"/>
  <c r="P21" i="23" s="1"/>
  <c r="L21" i="23"/>
  <c r="K21" i="23"/>
  <c r="J21" i="23"/>
  <c r="M20" i="23"/>
  <c r="L20" i="23"/>
  <c r="K20" i="23"/>
  <c r="J20" i="23"/>
  <c r="M19" i="23"/>
  <c r="L19" i="23"/>
  <c r="K19" i="23"/>
  <c r="J19" i="23"/>
  <c r="M18" i="23"/>
  <c r="L18" i="23"/>
  <c r="K18" i="23"/>
  <c r="J18" i="23"/>
  <c r="M17" i="23"/>
  <c r="P17" i="23" s="1"/>
  <c r="L17" i="23"/>
  <c r="K17" i="23"/>
  <c r="J17" i="23"/>
  <c r="M16" i="23"/>
  <c r="N16" i="23" s="1"/>
  <c r="L16" i="23"/>
  <c r="K16" i="23"/>
  <c r="J16" i="23"/>
  <c r="M15" i="23"/>
  <c r="L15" i="23"/>
  <c r="K15" i="23"/>
  <c r="J15" i="23"/>
  <c r="M14" i="23"/>
  <c r="O14" i="23" s="1"/>
  <c r="L14" i="23"/>
  <c r="K14" i="23"/>
  <c r="J14" i="23"/>
  <c r="M13" i="23"/>
  <c r="L13" i="23"/>
  <c r="K13" i="23"/>
  <c r="J13" i="23"/>
  <c r="M49" i="22"/>
  <c r="L49" i="22"/>
  <c r="K49" i="22"/>
  <c r="J49" i="22"/>
  <c r="M48" i="22"/>
  <c r="L48" i="22"/>
  <c r="K48" i="22"/>
  <c r="J48" i="22"/>
  <c r="M47" i="22"/>
  <c r="L47" i="22"/>
  <c r="K47" i="22"/>
  <c r="J47" i="22"/>
  <c r="M46" i="22"/>
  <c r="O46" i="22" s="1"/>
  <c r="L46" i="22"/>
  <c r="K46" i="22"/>
  <c r="J46" i="22"/>
  <c r="M45" i="22"/>
  <c r="P45" i="22" s="1"/>
  <c r="L45" i="22"/>
  <c r="K45" i="22"/>
  <c r="J45" i="22"/>
  <c r="M44" i="22"/>
  <c r="L44" i="22"/>
  <c r="K44" i="22"/>
  <c r="J44" i="22"/>
  <c r="M43" i="22"/>
  <c r="O43" i="22" s="1"/>
  <c r="L43" i="22"/>
  <c r="K43" i="22"/>
  <c r="J43" i="22"/>
  <c r="M42" i="22"/>
  <c r="L42" i="22"/>
  <c r="K42" i="22"/>
  <c r="J42" i="22"/>
  <c r="M41" i="22"/>
  <c r="O41" i="22" s="1"/>
  <c r="L41" i="22"/>
  <c r="K41" i="22"/>
  <c r="J41" i="22"/>
  <c r="M40" i="22"/>
  <c r="P40" i="22" s="1"/>
  <c r="L40" i="22"/>
  <c r="K40" i="22"/>
  <c r="J40" i="22"/>
  <c r="M39" i="22"/>
  <c r="L39" i="22"/>
  <c r="K39" i="22"/>
  <c r="J39" i="22"/>
  <c r="M38" i="22"/>
  <c r="P38" i="22" s="1"/>
  <c r="L38" i="22"/>
  <c r="K38" i="22"/>
  <c r="J38" i="22"/>
  <c r="M37" i="22"/>
  <c r="P37" i="22" s="1"/>
  <c r="L37" i="22"/>
  <c r="K37" i="22"/>
  <c r="J37" i="22"/>
  <c r="M36" i="22"/>
  <c r="L36" i="22"/>
  <c r="K36" i="22"/>
  <c r="J36" i="22"/>
  <c r="M35" i="22"/>
  <c r="O35" i="22" s="1"/>
  <c r="L35" i="22"/>
  <c r="K35" i="22"/>
  <c r="J35" i="22"/>
  <c r="M34" i="22"/>
  <c r="L34" i="22"/>
  <c r="K34" i="22"/>
  <c r="J34" i="22"/>
  <c r="M33" i="22"/>
  <c r="P33" i="22" s="1"/>
  <c r="L33" i="22"/>
  <c r="K33" i="22"/>
  <c r="J33" i="22"/>
  <c r="M32" i="22"/>
  <c r="P32" i="22" s="1"/>
  <c r="L32" i="22"/>
  <c r="K32" i="22"/>
  <c r="J32" i="22"/>
  <c r="M31" i="22"/>
  <c r="L31" i="22"/>
  <c r="K31" i="22"/>
  <c r="J31" i="22"/>
  <c r="M30" i="22"/>
  <c r="O30" i="22" s="1"/>
  <c r="L30" i="22"/>
  <c r="K30" i="22"/>
  <c r="J30" i="22"/>
  <c r="M29" i="22"/>
  <c r="P29" i="22" s="1"/>
  <c r="L29" i="22"/>
  <c r="K29" i="22"/>
  <c r="J29" i="22"/>
  <c r="M28" i="22"/>
  <c r="L28" i="22"/>
  <c r="K28" i="22"/>
  <c r="J28" i="22"/>
  <c r="M27" i="22"/>
  <c r="O27" i="22" s="1"/>
  <c r="L27" i="22"/>
  <c r="K27" i="22"/>
  <c r="J27" i="22"/>
  <c r="M26" i="22"/>
  <c r="L26" i="22"/>
  <c r="K26" i="22"/>
  <c r="J26" i="22"/>
  <c r="M25" i="22"/>
  <c r="O25" i="22" s="1"/>
  <c r="L25" i="22"/>
  <c r="K25" i="22"/>
  <c r="J25" i="22"/>
  <c r="M24" i="22"/>
  <c r="P24" i="22" s="1"/>
  <c r="L24" i="22"/>
  <c r="K24" i="22"/>
  <c r="J24" i="22"/>
  <c r="M23" i="22"/>
  <c r="L23" i="22"/>
  <c r="K23" i="22"/>
  <c r="J23" i="22"/>
  <c r="M22" i="22"/>
  <c r="P22" i="22" s="1"/>
  <c r="L22" i="22"/>
  <c r="K22" i="22"/>
  <c r="J22" i="22"/>
  <c r="M21" i="22"/>
  <c r="L21" i="22"/>
  <c r="K21" i="22"/>
  <c r="J21" i="22"/>
  <c r="M20" i="22"/>
  <c r="L20" i="22"/>
  <c r="K20" i="22"/>
  <c r="J20" i="22"/>
  <c r="M19" i="22"/>
  <c r="O19" i="22" s="1"/>
  <c r="L19" i="22"/>
  <c r="K19" i="22"/>
  <c r="J19" i="22"/>
  <c r="M18" i="22"/>
  <c r="L18" i="22"/>
  <c r="K18" i="22"/>
  <c r="J18" i="22"/>
  <c r="M17" i="22"/>
  <c r="P17" i="22" s="1"/>
  <c r="L17" i="22"/>
  <c r="K17" i="22"/>
  <c r="J17" i="22"/>
  <c r="M16" i="22"/>
  <c r="P16" i="22" s="1"/>
  <c r="L16" i="22"/>
  <c r="K16" i="22"/>
  <c r="J16" i="22"/>
  <c r="M15" i="22"/>
  <c r="L15" i="22"/>
  <c r="K15" i="22"/>
  <c r="J15" i="22"/>
  <c r="M14" i="22"/>
  <c r="O14" i="22" s="1"/>
  <c r="L14" i="22"/>
  <c r="K14" i="22"/>
  <c r="J14" i="22"/>
  <c r="M13" i="22"/>
  <c r="P13" i="22" s="1"/>
  <c r="L13" i="22"/>
  <c r="K13" i="22"/>
  <c r="J13" i="22"/>
  <c r="M49" i="21"/>
  <c r="L49" i="21"/>
  <c r="K49" i="21"/>
  <c r="J49" i="21"/>
  <c r="M48" i="21"/>
  <c r="P48" i="21" s="1"/>
  <c r="L48" i="21"/>
  <c r="K48" i="21"/>
  <c r="J48" i="21"/>
  <c r="M47" i="21"/>
  <c r="L47" i="21"/>
  <c r="K47" i="21"/>
  <c r="J47" i="21"/>
  <c r="M46" i="21"/>
  <c r="O46" i="21" s="1"/>
  <c r="L46" i="21"/>
  <c r="K46" i="21"/>
  <c r="J46" i="21"/>
  <c r="M45" i="21"/>
  <c r="P45" i="21" s="1"/>
  <c r="L45" i="21"/>
  <c r="K45" i="21"/>
  <c r="J45" i="21"/>
  <c r="M44" i="21"/>
  <c r="L44" i="21"/>
  <c r="K44" i="21"/>
  <c r="J44" i="21"/>
  <c r="M43" i="21"/>
  <c r="O43" i="21" s="1"/>
  <c r="L43" i="21"/>
  <c r="K43" i="21"/>
  <c r="J43" i="21"/>
  <c r="M42" i="21"/>
  <c r="L42" i="21"/>
  <c r="K42" i="21"/>
  <c r="J42" i="21"/>
  <c r="M41" i="21"/>
  <c r="P41" i="21" s="1"/>
  <c r="L41" i="21"/>
  <c r="K41" i="21"/>
  <c r="J41" i="21"/>
  <c r="M40" i="21"/>
  <c r="P40" i="21" s="1"/>
  <c r="L40" i="21"/>
  <c r="K40" i="21"/>
  <c r="J40" i="21"/>
  <c r="M39" i="21"/>
  <c r="L39" i="21"/>
  <c r="K39" i="21"/>
  <c r="J39" i="21"/>
  <c r="M38" i="21"/>
  <c r="O38" i="21" s="1"/>
  <c r="L38" i="21"/>
  <c r="K38" i="21"/>
  <c r="J38" i="21"/>
  <c r="M37" i="21"/>
  <c r="O37" i="21" s="1"/>
  <c r="L37" i="21"/>
  <c r="K37" i="21"/>
  <c r="J37" i="21"/>
  <c r="M36" i="21"/>
  <c r="L36" i="21"/>
  <c r="K36" i="21"/>
  <c r="J36" i="21"/>
  <c r="M35" i="21"/>
  <c r="O35" i="21" s="1"/>
  <c r="L35" i="21"/>
  <c r="K35" i="21"/>
  <c r="J35" i="21"/>
  <c r="M34" i="21"/>
  <c r="L34" i="21"/>
  <c r="K34" i="21"/>
  <c r="J34" i="21"/>
  <c r="M33" i="21"/>
  <c r="L33" i="21"/>
  <c r="K33" i="21"/>
  <c r="J33" i="21"/>
  <c r="M32" i="21"/>
  <c r="P32" i="21" s="1"/>
  <c r="L32" i="21"/>
  <c r="K32" i="21"/>
  <c r="J32" i="21"/>
  <c r="M31" i="21"/>
  <c r="L31" i="21"/>
  <c r="K31" i="21"/>
  <c r="J31" i="21"/>
  <c r="M30" i="21"/>
  <c r="O30" i="21" s="1"/>
  <c r="L30" i="21"/>
  <c r="K30" i="21"/>
  <c r="J30" i="21"/>
  <c r="M29" i="21"/>
  <c r="O29" i="21" s="1"/>
  <c r="L29" i="21"/>
  <c r="K29" i="21"/>
  <c r="J29" i="21"/>
  <c r="M28" i="21"/>
  <c r="L28" i="21"/>
  <c r="K28" i="21"/>
  <c r="J28" i="21"/>
  <c r="M27" i="21"/>
  <c r="O27" i="21" s="1"/>
  <c r="L27" i="21"/>
  <c r="K27" i="21"/>
  <c r="J27" i="21"/>
  <c r="M26" i="21"/>
  <c r="L26" i="21"/>
  <c r="K26" i="21"/>
  <c r="J26" i="21"/>
  <c r="M25" i="21"/>
  <c r="L25" i="21"/>
  <c r="K25" i="21"/>
  <c r="J25" i="21"/>
  <c r="M24" i="21"/>
  <c r="P24" i="21" s="1"/>
  <c r="L24" i="21"/>
  <c r="K24" i="21"/>
  <c r="J24" i="21"/>
  <c r="M23" i="21"/>
  <c r="L23" i="21"/>
  <c r="K23" i="21"/>
  <c r="J23" i="21"/>
  <c r="M22" i="21"/>
  <c r="O22" i="21" s="1"/>
  <c r="L22" i="21"/>
  <c r="K22" i="21"/>
  <c r="J22" i="21"/>
  <c r="M21" i="21"/>
  <c r="O21" i="21" s="1"/>
  <c r="L21" i="21"/>
  <c r="K21" i="21"/>
  <c r="J21" i="21"/>
  <c r="M20" i="21"/>
  <c r="L20" i="21"/>
  <c r="K20" i="21"/>
  <c r="J20" i="21"/>
  <c r="M19" i="21"/>
  <c r="O19" i="21" s="1"/>
  <c r="L19" i="21"/>
  <c r="K19" i="21"/>
  <c r="J19" i="21"/>
  <c r="M18" i="21"/>
  <c r="L18" i="21"/>
  <c r="K18" i="21"/>
  <c r="J18" i="21"/>
  <c r="M17" i="21"/>
  <c r="O17" i="21" s="1"/>
  <c r="L17" i="21"/>
  <c r="K17" i="21"/>
  <c r="J17" i="21"/>
  <c r="M16" i="21"/>
  <c r="P16" i="21" s="1"/>
  <c r="L16" i="21"/>
  <c r="K16" i="21"/>
  <c r="J16" i="21"/>
  <c r="M15" i="21"/>
  <c r="L15" i="21"/>
  <c r="K15" i="21"/>
  <c r="J15" i="21"/>
  <c r="M14" i="21"/>
  <c r="P14" i="21" s="1"/>
  <c r="L14" i="21"/>
  <c r="K14" i="21"/>
  <c r="J14" i="21"/>
  <c r="M13" i="21"/>
  <c r="L13" i="21"/>
  <c r="K13" i="21"/>
  <c r="J13" i="21"/>
  <c r="M49" i="20"/>
  <c r="L49" i="20"/>
  <c r="K49" i="20"/>
  <c r="J49" i="20"/>
  <c r="M48" i="20"/>
  <c r="L48" i="20"/>
  <c r="Q48" i="20" s="1"/>
  <c r="K48" i="20"/>
  <c r="J48" i="20"/>
  <c r="M47" i="20"/>
  <c r="L47" i="20"/>
  <c r="K47" i="20"/>
  <c r="J47" i="20"/>
  <c r="M46" i="20"/>
  <c r="P46" i="20" s="1"/>
  <c r="L46" i="20"/>
  <c r="K46" i="20"/>
  <c r="J46" i="20"/>
  <c r="M45" i="20"/>
  <c r="L45" i="20"/>
  <c r="K45" i="20"/>
  <c r="J45" i="20"/>
  <c r="M44" i="20"/>
  <c r="L44" i="20"/>
  <c r="K44" i="20"/>
  <c r="J44" i="20"/>
  <c r="M43" i="20"/>
  <c r="O43" i="20" s="1"/>
  <c r="L43" i="20"/>
  <c r="K43" i="20"/>
  <c r="J43" i="20"/>
  <c r="M42" i="20"/>
  <c r="L42" i="20"/>
  <c r="K42" i="20"/>
  <c r="J42" i="20"/>
  <c r="M41" i="20"/>
  <c r="L41" i="20"/>
  <c r="K41" i="20"/>
  <c r="J41" i="20"/>
  <c r="M40" i="20"/>
  <c r="L40" i="20"/>
  <c r="K40" i="20"/>
  <c r="J40" i="20"/>
  <c r="M39" i="20"/>
  <c r="L39" i="20"/>
  <c r="K39" i="20"/>
  <c r="J39" i="20"/>
  <c r="M38" i="20"/>
  <c r="O38" i="20" s="1"/>
  <c r="L38" i="20"/>
  <c r="K38" i="20"/>
  <c r="J38" i="20"/>
  <c r="M37" i="20"/>
  <c r="L37" i="20"/>
  <c r="K37" i="20"/>
  <c r="J37" i="20"/>
  <c r="M36" i="20"/>
  <c r="L36" i="20"/>
  <c r="K36" i="20"/>
  <c r="J36" i="20"/>
  <c r="M35" i="20"/>
  <c r="O35" i="20" s="1"/>
  <c r="L35" i="20"/>
  <c r="K35" i="20"/>
  <c r="J35" i="20"/>
  <c r="M34" i="20"/>
  <c r="L34" i="20"/>
  <c r="K34" i="20"/>
  <c r="J34" i="20"/>
  <c r="M33" i="20"/>
  <c r="L33" i="20"/>
  <c r="K33" i="20"/>
  <c r="J33" i="20"/>
  <c r="M32" i="20"/>
  <c r="O32" i="20" s="1"/>
  <c r="L32" i="20"/>
  <c r="K32" i="20"/>
  <c r="J32" i="20"/>
  <c r="M31" i="20"/>
  <c r="L31" i="20"/>
  <c r="K31" i="20"/>
  <c r="J31" i="20"/>
  <c r="M30" i="20"/>
  <c r="P30" i="20" s="1"/>
  <c r="L30" i="20"/>
  <c r="K30" i="20"/>
  <c r="J30" i="20"/>
  <c r="M29" i="20"/>
  <c r="L29" i="20"/>
  <c r="K29" i="20"/>
  <c r="J29" i="20"/>
  <c r="M28" i="20"/>
  <c r="L28" i="20"/>
  <c r="K28" i="20"/>
  <c r="J28" i="20"/>
  <c r="M27" i="20"/>
  <c r="O27" i="20" s="1"/>
  <c r="L27" i="20"/>
  <c r="K27" i="20"/>
  <c r="J27" i="20"/>
  <c r="M26" i="20"/>
  <c r="L26" i="20"/>
  <c r="K26" i="20"/>
  <c r="J26" i="20"/>
  <c r="M25" i="20"/>
  <c r="L25" i="20"/>
  <c r="K25" i="20"/>
  <c r="J25" i="20"/>
  <c r="M24" i="20"/>
  <c r="P24" i="20" s="1"/>
  <c r="L24" i="20"/>
  <c r="K24" i="20"/>
  <c r="J24" i="20"/>
  <c r="M23" i="20"/>
  <c r="L23" i="20"/>
  <c r="K23" i="20"/>
  <c r="J23" i="20"/>
  <c r="M22" i="20"/>
  <c r="L22" i="20"/>
  <c r="K22" i="20"/>
  <c r="J22" i="20"/>
  <c r="M21" i="20"/>
  <c r="P21" i="20" s="1"/>
  <c r="L21" i="20"/>
  <c r="K21" i="20"/>
  <c r="J21" i="20"/>
  <c r="M20" i="20"/>
  <c r="L20" i="20"/>
  <c r="K20" i="20"/>
  <c r="J20" i="20"/>
  <c r="M19" i="20"/>
  <c r="O19" i="20" s="1"/>
  <c r="L19" i="20"/>
  <c r="K19" i="20"/>
  <c r="J19" i="20"/>
  <c r="M18" i="20"/>
  <c r="L18" i="20"/>
  <c r="K18" i="20"/>
  <c r="J18" i="20"/>
  <c r="M17" i="20"/>
  <c r="L17" i="20"/>
  <c r="K17" i="20"/>
  <c r="J17" i="20"/>
  <c r="M16" i="20"/>
  <c r="L16" i="20"/>
  <c r="K16" i="20"/>
  <c r="J16" i="20"/>
  <c r="M15" i="20"/>
  <c r="L15" i="20"/>
  <c r="K15" i="20"/>
  <c r="J15" i="20"/>
  <c r="M14" i="20"/>
  <c r="L14" i="20"/>
  <c r="K14" i="20"/>
  <c r="J14" i="20"/>
  <c r="M13" i="20"/>
  <c r="L13" i="20"/>
  <c r="K13" i="20"/>
  <c r="J13" i="20"/>
  <c r="M49" i="19"/>
  <c r="L49" i="19"/>
  <c r="Q49" i="19" s="1"/>
  <c r="K49" i="19"/>
  <c r="J49" i="19"/>
  <c r="M48" i="19"/>
  <c r="P48" i="19" s="1"/>
  <c r="L48" i="19"/>
  <c r="K48" i="19"/>
  <c r="J48" i="19"/>
  <c r="M47" i="19"/>
  <c r="L47" i="19"/>
  <c r="K47" i="19"/>
  <c r="J47" i="19"/>
  <c r="M46" i="19"/>
  <c r="L46" i="19"/>
  <c r="K46" i="19"/>
  <c r="J46" i="19"/>
  <c r="M45" i="19"/>
  <c r="L45" i="19"/>
  <c r="K45" i="19"/>
  <c r="J45" i="19"/>
  <c r="M44" i="19"/>
  <c r="L44" i="19"/>
  <c r="K44" i="19"/>
  <c r="J44" i="19"/>
  <c r="M43" i="19"/>
  <c r="O43" i="19" s="1"/>
  <c r="L43" i="19"/>
  <c r="K43" i="19"/>
  <c r="J43" i="19"/>
  <c r="M42" i="19"/>
  <c r="L42" i="19"/>
  <c r="K42" i="19"/>
  <c r="J42" i="19"/>
  <c r="M41" i="19"/>
  <c r="O41" i="19" s="1"/>
  <c r="L41" i="19"/>
  <c r="K41" i="19"/>
  <c r="J41" i="19"/>
  <c r="M40" i="19"/>
  <c r="L40" i="19"/>
  <c r="K40" i="19"/>
  <c r="J40" i="19"/>
  <c r="M39" i="19"/>
  <c r="L39" i="19"/>
  <c r="K39" i="19"/>
  <c r="J39" i="19"/>
  <c r="M38" i="19"/>
  <c r="P38" i="19" s="1"/>
  <c r="L38" i="19"/>
  <c r="K38" i="19"/>
  <c r="J38" i="19"/>
  <c r="M37" i="19"/>
  <c r="L37" i="19"/>
  <c r="K37" i="19"/>
  <c r="J37" i="19"/>
  <c r="M36" i="19"/>
  <c r="L36" i="19"/>
  <c r="K36" i="19"/>
  <c r="J36" i="19"/>
  <c r="M35" i="19"/>
  <c r="L35" i="19"/>
  <c r="K35" i="19"/>
  <c r="J35" i="19"/>
  <c r="M34" i="19"/>
  <c r="L34" i="19"/>
  <c r="K34" i="19"/>
  <c r="J34" i="19"/>
  <c r="M33" i="19"/>
  <c r="L33" i="19"/>
  <c r="K33" i="19"/>
  <c r="J33" i="19"/>
  <c r="M32" i="19"/>
  <c r="L32" i="19"/>
  <c r="K32" i="19"/>
  <c r="J32" i="19"/>
  <c r="M31" i="19"/>
  <c r="L31" i="19"/>
  <c r="K31" i="19"/>
  <c r="J31" i="19"/>
  <c r="M30" i="19"/>
  <c r="O30" i="19" s="1"/>
  <c r="L30" i="19"/>
  <c r="K30" i="19"/>
  <c r="J30" i="19"/>
  <c r="M29" i="19"/>
  <c r="L29" i="19"/>
  <c r="K29" i="19"/>
  <c r="J29" i="19"/>
  <c r="M28" i="19"/>
  <c r="L28" i="19"/>
  <c r="K28" i="19"/>
  <c r="J28" i="19"/>
  <c r="M27" i="19"/>
  <c r="P27" i="19" s="1"/>
  <c r="L27" i="19"/>
  <c r="K27" i="19"/>
  <c r="J27" i="19"/>
  <c r="M26" i="19"/>
  <c r="L26" i="19"/>
  <c r="K26" i="19"/>
  <c r="J26" i="19"/>
  <c r="M25" i="19"/>
  <c r="L25" i="19"/>
  <c r="K25" i="19"/>
  <c r="J25" i="19"/>
  <c r="M24" i="19"/>
  <c r="P24" i="19" s="1"/>
  <c r="L24" i="19"/>
  <c r="K24" i="19"/>
  <c r="J24" i="19"/>
  <c r="M23" i="19"/>
  <c r="L23" i="19"/>
  <c r="K23" i="19"/>
  <c r="J23" i="19"/>
  <c r="M22" i="19"/>
  <c r="L22" i="19"/>
  <c r="K22" i="19"/>
  <c r="J22" i="19"/>
  <c r="M21" i="19"/>
  <c r="L21" i="19"/>
  <c r="K21" i="19"/>
  <c r="J21" i="19"/>
  <c r="M20" i="19"/>
  <c r="O20" i="19" s="1"/>
  <c r="L20" i="19"/>
  <c r="K20" i="19"/>
  <c r="J20" i="19"/>
  <c r="M19" i="19"/>
  <c r="L19" i="19"/>
  <c r="K19" i="19"/>
  <c r="J19" i="19"/>
  <c r="M18" i="19"/>
  <c r="L18" i="19"/>
  <c r="K18" i="19"/>
  <c r="J18" i="19"/>
  <c r="M17" i="19"/>
  <c r="L17" i="19"/>
  <c r="K17" i="19"/>
  <c r="J17" i="19"/>
  <c r="M16" i="19"/>
  <c r="L16" i="19"/>
  <c r="K16" i="19"/>
  <c r="J16" i="19"/>
  <c r="M15" i="19"/>
  <c r="L15" i="19"/>
  <c r="K15" i="19"/>
  <c r="J15" i="19"/>
  <c r="M14" i="19"/>
  <c r="O14" i="19" s="1"/>
  <c r="L14" i="19"/>
  <c r="K14" i="19"/>
  <c r="J14" i="19"/>
  <c r="M13" i="19"/>
  <c r="L13" i="19"/>
  <c r="K13" i="19"/>
  <c r="J13" i="19"/>
  <c r="M49" i="17"/>
  <c r="L49" i="17"/>
  <c r="K49" i="17"/>
  <c r="J49" i="17"/>
  <c r="M48" i="17"/>
  <c r="L48" i="17"/>
  <c r="K48" i="17"/>
  <c r="J48" i="17"/>
  <c r="M47" i="17"/>
  <c r="L47" i="17"/>
  <c r="K47" i="17"/>
  <c r="J47" i="17"/>
  <c r="M46" i="17"/>
  <c r="P46" i="17" s="1"/>
  <c r="L46" i="17"/>
  <c r="K46" i="17"/>
  <c r="J46" i="17"/>
  <c r="M45" i="17"/>
  <c r="L45" i="17"/>
  <c r="K45" i="17"/>
  <c r="J45" i="17"/>
  <c r="M44" i="17"/>
  <c r="L44" i="17"/>
  <c r="K44" i="17"/>
  <c r="J44" i="17"/>
  <c r="M43" i="17"/>
  <c r="L43" i="17"/>
  <c r="K43" i="17"/>
  <c r="J43" i="17"/>
  <c r="M42" i="17"/>
  <c r="L42" i="17"/>
  <c r="K42" i="17"/>
  <c r="J42" i="17"/>
  <c r="M41" i="17"/>
  <c r="L41" i="17"/>
  <c r="K41" i="17"/>
  <c r="J41" i="17"/>
  <c r="M40" i="17"/>
  <c r="P40" i="17" s="1"/>
  <c r="L40" i="17"/>
  <c r="K40" i="17"/>
  <c r="J40" i="17"/>
  <c r="M39" i="17"/>
  <c r="L39" i="17"/>
  <c r="K39" i="17"/>
  <c r="J39" i="17"/>
  <c r="M38" i="17"/>
  <c r="P38" i="17" s="1"/>
  <c r="L38" i="17"/>
  <c r="K38" i="17"/>
  <c r="J38" i="17"/>
  <c r="M37" i="17"/>
  <c r="L37" i="17"/>
  <c r="K37" i="17"/>
  <c r="J37" i="17"/>
  <c r="M36" i="17"/>
  <c r="L36" i="17"/>
  <c r="K36" i="17"/>
  <c r="J36" i="17"/>
  <c r="M35" i="17"/>
  <c r="L35" i="17"/>
  <c r="K35" i="17"/>
  <c r="J35" i="17"/>
  <c r="M34" i="17"/>
  <c r="L34" i="17"/>
  <c r="K34" i="17"/>
  <c r="J34" i="17"/>
  <c r="M33" i="17"/>
  <c r="L33" i="17"/>
  <c r="K33" i="17"/>
  <c r="J33" i="17"/>
  <c r="M32" i="17"/>
  <c r="P32" i="17" s="1"/>
  <c r="L32" i="17"/>
  <c r="K32" i="17"/>
  <c r="J32" i="17"/>
  <c r="M31" i="17"/>
  <c r="L31" i="17"/>
  <c r="K31" i="17"/>
  <c r="J31" i="17"/>
  <c r="M30" i="17"/>
  <c r="P30" i="17" s="1"/>
  <c r="L30" i="17"/>
  <c r="K30" i="17"/>
  <c r="J30" i="17"/>
  <c r="M29" i="17"/>
  <c r="L29" i="17"/>
  <c r="K29" i="17"/>
  <c r="J29" i="17"/>
  <c r="M28" i="17"/>
  <c r="L28" i="17"/>
  <c r="K28" i="17"/>
  <c r="J28" i="17"/>
  <c r="M27" i="17"/>
  <c r="O27" i="17" s="1"/>
  <c r="L27" i="17"/>
  <c r="K27" i="17"/>
  <c r="J27" i="17"/>
  <c r="M26" i="17"/>
  <c r="L26" i="17"/>
  <c r="K26" i="17"/>
  <c r="J26" i="17"/>
  <c r="M25" i="17"/>
  <c r="P25" i="17" s="1"/>
  <c r="L25" i="17"/>
  <c r="K25" i="17"/>
  <c r="J25" i="17"/>
  <c r="M24" i="17"/>
  <c r="L24" i="17"/>
  <c r="K24" i="17"/>
  <c r="J24" i="17"/>
  <c r="M23" i="17"/>
  <c r="L23" i="17"/>
  <c r="K23" i="17"/>
  <c r="J23" i="17"/>
  <c r="M22" i="17"/>
  <c r="O22" i="17" s="1"/>
  <c r="L22" i="17"/>
  <c r="K22" i="17"/>
  <c r="J22" i="17"/>
  <c r="M21" i="17"/>
  <c r="L21" i="17"/>
  <c r="K21" i="17"/>
  <c r="J21" i="17"/>
  <c r="M20" i="17"/>
  <c r="L20" i="17"/>
  <c r="K20" i="17"/>
  <c r="J20" i="17"/>
  <c r="M19" i="17"/>
  <c r="O19" i="17" s="1"/>
  <c r="L19" i="17"/>
  <c r="K19" i="17"/>
  <c r="J19" i="17"/>
  <c r="M18" i="17"/>
  <c r="L18" i="17"/>
  <c r="K18" i="17"/>
  <c r="J18" i="17"/>
  <c r="M17" i="17"/>
  <c r="L17" i="17"/>
  <c r="K17" i="17"/>
  <c r="J17" i="17"/>
  <c r="M16" i="17"/>
  <c r="L16" i="17"/>
  <c r="K16" i="17"/>
  <c r="J16" i="17"/>
  <c r="M15" i="17"/>
  <c r="L15" i="17"/>
  <c r="K15" i="17"/>
  <c r="J15" i="17"/>
  <c r="M14" i="17"/>
  <c r="P14" i="17" s="1"/>
  <c r="L14" i="17"/>
  <c r="K14" i="17"/>
  <c r="J14" i="17"/>
  <c r="M13" i="17"/>
  <c r="N13" i="17" s="1"/>
  <c r="L13" i="17"/>
  <c r="K13" i="17"/>
  <c r="J13" i="17"/>
  <c r="M49" i="16"/>
  <c r="L49" i="16"/>
  <c r="K49" i="16"/>
  <c r="J49" i="16"/>
  <c r="M48" i="16"/>
  <c r="P48" i="16" s="1"/>
  <c r="L48" i="16"/>
  <c r="K48" i="16"/>
  <c r="J48" i="16"/>
  <c r="M47" i="16"/>
  <c r="L47" i="16"/>
  <c r="K47" i="16"/>
  <c r="J47" i="16"/>
  <c r="M46" i="16"/>
  <c r="L46" i="16"/>
  <c r="K46" i="16"/>
  <c r="J46" i="16"/>
  <c r="M45" i="16"/>
  <c r="L45" i="16"/>
  <c r="K45" i="16"/>
  <c r="J45" i="16"/>
  <c r="M44" i="16"/>
  <c r="L44" i="16"/>
  <c r="K44" i="16"/>
  <c r="J44" i="16"/>
  <c r="M43" i="16"/>
  <c r="O43" i="16" s="1"/>
  <c r="L43" i="16"/>
  <c r="K43" i="16"/>
  <c r="J43" i="16"/>
  <c r="M42" i="16"/>
  <c r="L42" i="16"/>
  <c r="K42" i="16"/>
  <c r="J42" i="16"/>
  <c r="M41" i="16"/>
  <c r="O41" i="16" s="1"/>
  <c r="L41" i="16"/>
  <c r="K41" i="16"/>
  <c r="J41" i="16"/>
  <c r="M40" i="16"/>
  <c r="P40" i="16" s="1"/>
  <c r="L40" i="16"/>
  <c r="K40" i="16"/>
  <c r="J40" i="16"/>
  <c r="M39" i="16"/>
  <c r="L39" i="16"/>
  <c r="K39" i="16"/>
  <c r="J39" i="16"/>
  <c r="M38" i="16"/>
  <c r="L38" i="16"/>
  <c r="K38" i="16"/>
  <c r="J38" i="16"/>
  <c r="M37" i="16"/>
  <c r="L37" i="16"/>
  <c r="K37" i="16"/>
  <c r="J37" i="16"/>
  <c r="M36" i="16"/>
  <c r="L36" i="16"/>
  <c r="K36" i="16"/>
  <c r="J36" i="16"/>
  <c r="M35" i="16"/>
  <c r="O35" i="16" s="1"/>
  <c r="L35" i="16"/>
  <c r="K35" i="16"/>
  <c r="J35" i="16"/>
  <c r="M34" i="16"/>
  <c r="L34" i="16"/>
  <c r="K34" i="16"/>
  <c r="J34" i="16"/>
  <c r="M33" i="16"/>
  <c r="L33" i="16"/>
  <c r="K33" i="16"/>
  <c r="J33" i="16"/>
  <c r="M32" i="16"/>
  <c r="P32" i="16" s="1"/>
  <c r="L32" i="16"/>
  <c r="K32" i="16"/>
  <c r="J32" i="16"/>
  <c r="M31" i="16"/>
  <c r="N31" i="16" s="1"/>
  <c r="L31" i="16"/>
  <c r="K31" i="16"/>
  <c r="J31" i="16"/>
  <c r="M30" i="16"/>
  <c r="L30" i="16"/>
  <c r="K30" i="16"/>
  <c r="J30" i="16"/>
  <c r="M29" i="16"/>
  <c r="N29" i="16" s="1"/>
  <c r="L29" i="16"/>
  <c r="K29" i="16"/>
  <c r="J29" i="16"/>
  <c r="M28" i="16"/>
  <c r="N28" i="16" s="1"/>
  <c r="L28" i="16"/>
  <c r="K28" i="16"/>
  <c r="J28" i="16"/>
  <c r="M27" i="16"/>
  <c r="L27" i="16"/>
  <c r="K27" i="16"/>
  <c r="J27" i="16"/>
  <c r="M26" i="16"/>
  <c r="N26" i="16" s="1"/>
  <c r="L26" i="16"/>
  <c r="K26" i="16"/>
  <c r="J26" i="16"/>
  <c r="M25" i="16"/>
  <c r="N25" i="16" s="1"/>
  <c r="L25" i="16"/>
  <c r="K25" i="16"/>
  <c r="J25" i="16"/>
  <c r="M24" i="16"/>
  <c r="L24" i="16"/>
  <c r="K24" i="16"/>
  <c r="J24" i="16"/>
  <c r="M23" i="16"/>
  <c r="N23" i="16" s="1"/>
  <c r="L23" i="16"/>
  <c r="K23" i="16"/>
  <c r="J23" i="16"/>
  <c r="M22" i="16"/>
  <c r="N22" i="16" s="1"/>
  <c r="L22" i="16"/>
  <c r="K22" i="16"/>
  <c r="J22" i="16"/>
  <c r="M21" i="16"/>
  <c r="N21" i="16" s="1"/>
  <c r="L21" i="16"/>
  <c r="K21" i="16"/>
  <c r="J21" i="16"/>
  <c r="M20" i="16"/>
  <c r="N20" i="16" s="1"/>
  <c r="L20" i="16"/>
  <c r="K20" i="16"/>
  <c r="J20" i="16"/>
  <c r="M19" i="16"/>
  <c r="L19" i="16"/>
  <c r="K19" i="16"/>
  <c r="J19" i="16"/>
  <c r="M18" i="16"/>
  <c r="N18" i="16" s="1"/>
  <c r="L18" i="16"/>
  <c r="K18" i="16"/>
  <c r="J18" i="16"/>
  <c r="M17" i="16"/>
  <c r="N17" i="16" s="1"/>
  <c r="L17" i="16"/>
  <c r="K17" i="16"/>
  <c r="J17" i="16"/>
  <c r="M16" i="16"/>
  <c r="L16" i="16"/>
  <c r="K16" i="16"/>
  <c r="J16" i="16"/>
  <c r="M15" i="16"/>
  <c r="N15" i="16" s="1"/>
  <c r="L15" i="16"/>
  <c r="K15" i="16"/>
  <c r="J15" i="16"/>
  <c r="M14" i="16"/>
  <c r="N14" i="16" s="1"/>
  <c r="L14" i="16"/>
  <c r="K14" i="16"/>
  <c r="M13" i="16"/>
  <c r="O13" i="16" s="1"/>
  <c r="L13" i="16"/>
  <c r="K13" i="16"/>
  <c r="J13" i="16"/>
  <c r="M49" i="15"/>
  <c r="L49" i="15"/>
  <c r="K49" i="15"/>
  <c r="J49" i="15"/>
  <c r="M48" i="15"/>
  <c r="L48" i="15"/>
  <c r="K48" i="15"/>
  <c r="J48" i="15"/>
  <c r="M47" i="15"/>
  <c r="L47" i="15"/>
  <c r="K47" i="15"/>
  <c r="J47" i="15"/>
  <c r="M46" i="15"/>
  <c r="O46" i="15" s="1"/>
  <c r="L46" i="15"/>
  <c r="K46" i="15"/>
  <c r="J46" i="15"/>
  <c r="M45" i="15"/>
  <c r="L45" i="15"/>
  <c r="K45" i="15"/>
  <c r="J45" i="15"/>
  <c r="M44" i="15"/>
  <c r="L44" i="15"/>
  <c r="K44" i="15"/>
  <c r="J44" i="15"/>
  <c r="M43" i="15"/>
  <c r="L43" i="15"/>
  <c r="K43" i="15"/>
  <c r="J43" i="15"/>
  <c r="M42" i="15"/>
  <c r="L42" i="15"/>
  <c r="K42" i="15"/>
  <c r="J42" i="15"/>
  <c r="M41" i="15"/>
  <c r="P41" i="15" s="1"/>
  <c r="L41" i="15"/>
  <c r="K41" i="15"/>
  <c r="J41" i="15"/>
  <c r="M40" i="15"/>
  <c r="L40" i="15"/>
  <c r="K40" i="15"/>
  <c r="J40" i="15"/>
  <c r="M39" i="15"/>
  <c r="L39" i="15"/>
  <c r="K39" i="15"/>
  <c r="J39" i="15"/>
  <c r="M38" i="15"/>
  <c r="P38" i="15" s="1"/>
  <c r="L38" i="15"/>
  <c r="K38" i="15"/>
  <c r="J38" i="15"/>
  <c r="M37" i="15"/>
  <c r="P37" i="15" s="1"/>
  <c r="L37" i="15"/>
  <c r="K37" i="15"/>
  <c r="J37" i="15"/>
  <c r="M36" i="15"/>
  <c r="L36" i="15"/>
  <c r="K36" i="15"/>
  <c r="J36" i="15"/>
  <c r="M35" i="15"/>
  <c r="P35" i="15" s="1"/>
  <c r="L35" i="15"/>
  <c r="K35" i="15"/>
  <c r="J35" i="15"/>
  <c r="M34" i="15"/>
  <c r="L34" i="15"/>
  <c r="K34" i="15"/>
  <c r="J34" i="15"/>
  <c r="M33" i="15"/>
  <c r="P33" i="15" s="1"/>
  <c r="L33" i="15"/>
  <c r="K33" i="15"/>
  <c r="J33" i="15"/>
  <c r="M32" i="15"/>
  <c r="P32" i="15" s="1"/>
  <c r="L32" i="15"/>
  <c r="K32" i="15"/>
  <c r="J32" i="15"/>
  <c r="M31" i="15"/>
  <c r="L31" i="15"/>
  <c r="K31" i="15"/>
  <c r="J31" i="15"/>
  <c r="M20" i="15"/>
  <c r="L20" i="15"/>
  <c r="K20" i="15"/>
  <c r="J20" i="15"/>
  <c r="M30" i="15"/>
  <c r="L30" i="15"/>
  <c r="K30" i="15"/>
  <c r="J30" i="15"/>
  <c r="M29" i="15"/>
  <c r="N29" i="15" s="1"/>
  <c r="L29" i="15"/>
  <c r="K29" i="15"/>
  <c r="J29" i="15"/>
  <c r="M28" i="15"/>
  <c r="N28" i="15" s="1"/>
  <c r="L28" i="15"/>
  <c r="K28" i="15"/>
  <c r="J28" i="15"/>
  <c r="M27" i="15"/>
  <c r="N27" i="15" s="1"/>
  <c r="L27" i="15"/>
  <c r="K27" i="15"/>
  <c r="J27" i="15"/>
  <c r="M26" i="15"/>
  <c r="L26" i="15"/>
  <c r="K26" i="15"/>
  <c r="J26" i="15"/>
  <c r="M25" i="15"/>
  <c r="N25" i="15" s="1"/>
  <c r="L25" i="15"/>
  <c r="K25" i="15"/>
  <c r="J25" i="15"/>
  <c r="M24" i="15"/>
  <c r="N24" i="15" s="1"/>
  <c r="L24" i="15"/>
  <c r="K24" i="15"/>
  <c r="J24" i="15"/>
  <c r="M23" i="15"/>
  <c r="N23" i="15" s="1"/>
  <c r="L23" i="15"/>
  <c r="K23" i="15"/>
  <c r="J23" i="15"/>
  <c r="M22" i="15"/>
  <c r="N22" i="15" s="1"/>
  <c r="L22" i="15"/>
  <c r="K22" i="15"/>
  <c r="J22" i="15"/>
  <c r="M21" i="15"/>
  <c r="N21" i="15" s="1"/>
  <c r="L21" i="15"/>
  <c r="K21" i="15"/>
  <c r="J21" i="15"/>
  <c r="M19" i="15"/>
  <c r="L19" i="15"/>
  <c r="K19" i="15"/>
  <c r="J19" i="15"/>
  <c r="M18" i="15"/>
  <c r="N18" i="15" s="1"/>
  <c r="L18" i="15"/>
  <c r="K18" i="15"/>
  <c r="J18" i="15"/>
  <c r="M17" i="15"/>
  <c r="N17" i="15" s="1"/>
  <c r="L17" i="15"/>
  <c r="K17" i="15"/>
  <c r="J17" i="15"/>
  <c r="M16" i="15"/>
  <c r="N16" i="15" s="1"/>
  <c r="L16" i="15"/>
  <c r="K16" i="15"/>
  <c r="J16" i="15"/>
  <c r="M15" i="15"/>
  <c r="N15" i="15" s="1"/>
  <c r="L15" i="15"/>
  <c r="K15" i="15"/>
  <c r="J15" i="15"/>
  <c r="M14" i="15"/>
  <c r="N14" i="15" s="1"/>
  <c r="L14" i="15"/>
  <c r="K14" i="15"/>
  <c r="J14" i="15"/>
  <c r="M13" i="15"/>
  <c r="N13" i="15" s="1"/>
  <c r="L13" i="15"/>
  <c r="K13" i="15"/>
  <c r="J13" i="15"/>
  <c r="B12" i="26"/>
  <c r="B5" i="26"/>
  <c r="B10" i="26"/>
  <c r="B13" i="26"/>
  <c r="B9" i="26"/>
  <c r="B8" i="26"/>
  <c r="B3" i="26"/>
  <c r="B6" i="26"/>
  <c r="B2" i="26"/>
  <c r="B7" i="26"/>
  <c r="B11" i="26"/>
  <c r="B4" i="26"/>
  <c r="O13" i="21" l="1"/>
  <c r="N13" i="21"/>
  <c r="Q14" i="17"/>
  <c r="O30" i="16"/>
  <c r="N30" i="16"/>
  <c r="O27" i="16"/>
  <c r="N27" i="16"/>
  <c r="P24" i="16"/>
  <c r="N24" i="16"/>
  <c r="O19" i="16"/>
  <c r="N19" i="16"/>
  <c r="P16" i="16"/>
  <c r="N16" i="16"/>
  <c r="P20" i="15"/>
  <c r="N20" i="15"/>
  <c r="O19" i="15"/>
  <c r="N19" i="15"/>
  <c r="P26" i="15"/>
  <c r="N26" i="15"/>
  <c r="Q24" i="22"/>
  <c r="Q41" i="17"/>
  <c r="Q17" i="16"/>
  <c r="O33" i="22"/>
  <c r="O25" i="25"/>
  <c r="Q33" i="25"/>
  <c r="Q48" i="17"/>
  <c r="Q24" i="16"/>
  <c r="O16" i="22"/>
  <c r="Q30" i="23"/>
  <c r="Q30" i="24"/>
  <c r="P43" i="24"/>
  <c r="Q17" i="24"/>
  <c r="Q41" i="24"/>
  <c r="Q22" i="25"/>
  <c r="O49" i="20"/>
  <c r="P17" i="20"/>
  <c r="P49" i="20"/>
  <c r="Q38" i="20"/>
  <c r="Q27" i="19"/>
  <c r="Q35" i="19"/>
  <c r="Q33" i="19"/>
  <c r="Q37" i="16"/>
  <c r="Q45" i="16"/>
  <c r="O25" i="16"/>
  <c r="O28" i="15"/>
  <c r="P28" i="15"/>
  <c r="Q34" i="21"/>
  <c r="Q22" i="22"/>
  <c r="O22" i="22"/>
  <c r="Q40" i="22"/>
  <c r="O49" i="22"/>
  <c r="P25" i="24"/>
  <c r="P30" i="24"/>
  <c r="O38" i="25"/>
  <c r="Q38" i="25"/>
  <c r="P37" i="20"/>
  <c r="O30" i="20"/>
  <c r="O33" i="20"/>
  <c r="P38" i="20"/>
  <c r="O38" i="19"/>
  <c r="P49" i="19"/>
  <c r="P35" i="19"/>
  <c r="O25" i="17"/>
  <c r="Q43" i="17"/>
  <c r="P49" i="16"/>
  <c r="Q49" i="16"/>
  <c r="Q23" i="15"/>
  <c r="Q30" i="15"/>
  <c r="Q35" i="15"/>
  <c r="Q41" i="15"/>
  <c r="Q45" i="21"/>
  <c r="Q24" i="21"/>
  <c r="O41" i="21"/>
  <c r="O16" i="21"/>
  <c r="Q16" i="21"/>
  <c r="P35" i="21"/>
  <c r="P49" i="21"/>
  <c r="O49" i="21"/>
  <c r="O40" i="21"/>
  <c r="P27" i="21"/>
  <c r="P46" i="21"/>
  <c r="O33" i="21"/>
  <c r="P17" i="21"/>
  <c r="Q23" i="21"/>
  <c r="P19" i="22"/>
  <c r="O48" i="22"/>
  <c r="Q21" i="22"/>
  <c r="Q38" i="22"/>
  <c r="O38" i="22"/>
  <c r="P25" i="23"/>
  <c r="P46" i="23"/>
  <c r="P13" i="23"/>
  <c r="O38" i="23"/>
  <c r="O40" i="23"/>
  <c r="Q40" i="23"/>
  <c r="P45" i="23"/>
  <c r="Q24" i="23"/>
  <c r="O41" i="23"/>
  <c r="O24" i="23"/>
  <c r="P41" i="23"/>
  <c r="Q46" i="23"/>
  <c r="P17" i="24"/>
  <c r="O16" i="24"/>
  <c r="Q21" i="24"/>
  <c r="Q29" i="24"/>
  <c r="Q24" i="24"/>
  <c r="O17" i="24"/>
  <c r="Q16" i="24"/>
  <c r="P38" i="24"/>
  <c r="Q28" i="25"/>
  <c r="O30" i="25"/>
  <c r="O41" i="25"/>
  <c r="P41" i="25"/>
  <c r="Q45" i="25"/>
  <c r="O22" i="25"/>
  <c r="Q32" i="25"/>
  <c r="Q44" i="25"/>
  <c r="P32" i="20"/>
  <c r="P41" i="20"/>
  <c r="P48" i="20"/>
  <c r="Q45" i="20"/>
  <c r="P13" i="20"/>
  <c r="O24" i="20"/>
  <c r="Q30" i="20"/>
  <c r="O46" i="20"/>
  <c r="Q46" i="20"/>
  <c r="P17" i="19"/>
  <c r="Q48" i="19"/>
  <c r="O46" i="19"/>
  <c r="Q24" i="19"/>
  <c r="Q29" i="19"/>
  <c r="O17" i="19"/>
  <c r="Q14" i="19"/>
  <c r="Q16" i="19"/>
  <c r="O40" i="17"/>
  <c r="P22" i="17"/>
  <c r="O46" i="17"/>
  <c r="P29" i="17"/>
  <c r="Q46" i="17"/>
  <c r="Q33" i="17"/>
  <c r="Q40" i="17"/>
  <c r="Q35" i="17"/>
  <c r="P13" i="17"/>
  <c r="O22" i="16"/>
  <c r="O29" i="16"/>
  <c r="O24" i="16"/>
  <c r="O33" i="16"/>
  <c r="P33" i="16"/>
  <c r="O16" i="16"/>
  <c r="P27" i="16"/>
  <c r="Q16" i="16"/>
  <c r="Q27" i="16"/>
  <c r="Q22" i="15"/>
  <c r="P48" i="15"/>
  <c r="O26" i="15"/>
  <c r="O33" i="15"/>
  <c r="Q14" i="15"/>
  <c r="P16" i="15"/>
  <c r="P25" i="15"/>
  <c r="Q28" i="15"/>
  <c r="Q33" i="15"/>
  <c r="P19" i="21"/>
  <c r="O25" i="21"/>
  <c r="O32" i="21"/>
  <c r="P33" i="21"/>
  <c r="Q40" i="21"/>
  <c r="P42" i="21"/>
  <c r="O48" i="21"/>
  <c r="O14" i="21"/>
  <c r="Q15" i="21"/>
  <c r="O24" i="21"/>
  <c r="P25" i="21"/>
  <c r="Q26" i="21"/>
  <c r="Q32" i="21"/>
  <c r="Q39" i="21"/>
  <c r="Q18" i="21"/>
  <c r="Q31" i="21"/>
  <c r="Q42" i="21"/>
  <c r="P21" i="22"/>
  <c r="P25" i="22"/>
  <c r="Q27" i="22"/>
  <c r="O32" i="22"/>
  <c r="P41" i="22"/>
  <c r="Q43" i="22"/>
  <c r="O17" i="22"/>
  <c r="P35" i="22"/>
  <c r="Q37" i="22"/>
  <c r="P49" i="22"/>
  <c r="O16" i="23"/>
  <c r="Q22" i="23"/>
  <c r="P27" i="23"/>
  <c r="P43" i="23"/>
  <c r="P22" i="23"/>
  <c r="Q27" i="23"/>
  <c r="P30" i="23"/>
  <c r="Q43" i="23"/>
  <c r="P14" i="24"/>
  <c r="P22" i="24"/>
  <c r="Q37" i="24"/>
  <c r="Q38" i="24"/>
  <c r="P41" i="24"/>
  <c r="Q14" i="24"/>
  <c r="Q22" i="24"/>
  <c r="O24" i="24"/>
  <c r="Q33" i="24"/>
  <c r="Q40" i="24"/>
  <c r="O14" i="24"/>
  <c r="O22" i="24"/>
  <c r="Q32" i="24"/>
  <c r="P33" i="24"/>
  <c r="Q19" i="25"/>
  <c r="P30" i="25"/>
  <c r="O33" i="25"/>
  <c r="Q40" i="25"/>
  <c r="Q41" i="25"/>
  <c r="P43" i="25"/>
  <c r="Q30" i="25"/>
  <c r="P33" i="25"/>
  <c r="Q43" i="25"/>
  <c r="O14" i="25"/>
  <c r="Q16" i="20"/>
  <c r="Q32" i="20"/>
  <c r="P35" i="20"/>
  <c r="P45" i="20"/>
  <c r="P27" i="20"/>
  <c r="Q29" i="20"/>
  <c r="Q35" i="20"/>
  <c r="P16" i="20"/>
  <c r="O17" i="20"/>
  <c r="Q19" i="20"/>
  <c r="P29" i="20"/>
  <c r="P14" i="19"/>
  <c r="O22" i="19"/>
  <c r="Q17" i="19"/>
  <c r="P22" i="19"/>
  <c r="Q25" i="19"/>
  <c r="P30" i="19"/>
  <c r="Q43" i="19"/>
  <c r="P46" i="19"/>
  <c r="P25" i="19"/>
  <c r="O24" i="17"/>
  <c r="O49" i="17"/>
  <c r="P27" i="17"/>
  <c r="P41" i="17"/>
  <c r="Q21" i="17"/>
  <c r="Q22" i="17"/>
  <c r="P24" i="17"/>
  <c r="Q27" i="17"/>
  <c r="O32" i="17"/>
  <c r="O48" i="17"/>
  <c r="Q24" i="17"/>
  <c r="P48" i="17"/>
  <c r="O48" i="16"/>
  <c r="Q48" i="16"/>
  <c r="O14" i="16"/>
  <c r="P14" i="16"/>
  <c r="P19" i="16"/>
  <c r="P22" i="16"/>
  <c r="P25" i="16"/>
  <c r="O37" i="16"/>
  <c r="Q38" i="16"/>
  <c r="O46" i="16"/>
  <c r="O49" i="16"/>
  <c r="Q14" i="16"/>
  <c r="Q19" i="16"/>
  <c r="P46" i="16"/>
  <c r="O16" i="15"/>
  <c r="P19" i="15"/>
  <c r="O25" i="15"/>
  <c r="P30" i="15"/>
  <c r="Q20" i="15"/>
  <c r="Q32" i="15"/>
  <c r="O23" i="15"/>
  <c r="Q25" i="15"/>
  <c r="O20" i="15"/>
  <c r="Q38" i="15"/>
  <c r="Q40" i="15"/>
  <c r="O48" i="15"/>
  <c r="P23" i="15"/>
  <c r="Q13" i="15"/>
  <c r="O14" i="15"/>
  <c r="P22" i="15"/>
  <c r="O40" i="15"/>
  <c r="J50" i="15"/>
  <c r="P13" i="15"/>
  <c r="P14" i="15"/>
  <c r="Q16" i="15"/>
  <c r="P17" i="15"/>
  <c r="Q19" i="15"/>
  <c r="Q26" i="15"/>
  <c r="O32" i="15"/>
  <c r="O35" i="15"/>
  <c r="Q37" i="15"/>
  <c r="O38" i="15"/>
  <c r="P40" i="15"/>
  <c r="O41" i="15"/>
  <c r="P43" i="15"/>
  <c r="P45" i="15"/>
  <c r="P46" i="15"/>
  <c r="Q48" i="15"/>
  <c r="P49" i="15"/>
  <c r="O17" i="16"/>
  <c r="O21" i="16"/>
  <c r="Q22" i="16"/>
  <c r="Q25" i="16"/>
  <c r="Q29" i="16"/>
  <c r="P30" i="16"/>
  <c r="Q32" i="16"/>
  <c r="Q33" i="16"/>
  <c r="Q35" i="16"/>
  <c r="O38" i="16"/>
  <c r="O40" i="16"/>
  <c r="P41" i="16"/>
  <c r="P43" i="16"/>
  <c r="Q46" i="16"/>
  <c r="Q13" i="17"/>
  <c r="O14" i="17"/>
  <c r="P16" i="17"/>
  <c r="O17" i="17"/>
  <c r="Q19" i="17"/>
  <c r="Q29" i="17"/>
  <c r="O30" i="17"/>
  <c r="Q32" i="17"/>
  <c r="Q37" i="17"/>
  <c r="P37" i="17"/>
  <c r="Q38" i="17"/>
  <c r="O43" i="17"/>
  <c r="P43" i="17"/>
  <c r="P49" i="17"/>
  <c r="Q13" i="19"/>
  <c r="P16" i="19"/>
  <c r="P19" i="19"/>
  <c r="Q30" i="19"/>
  <c r="O35" i="19"/>
  <c r="P41" i="19"/>
  <c r="Q41" i="19"/>
  <c r="Q45" i="19"/>
  <c r="Q17" i="15"/>
  <c r="Q43" i="15"/>
  <c r="Q46" i="15"/>
  <c r="Q49" i="15"/>
  <c r="P17" i="16"/>
  <c r="Q30" i="16"/>
  <c r="P38" i="16"/>
  <c r="Q40" i="16"/>
  <c r="Q41" i="16"/>
  <c r="Q43" i="16"/>
  <c r="J50" i="17"/>
  <c r="Q16" i="17"/>
  <c r="P17" i="17"/>
  <c r="Q30" i="17"/>
  <c r="O35" i="17"/>
  <c r="P35" i="17"/>
  <c r="O41" i="17"/>
  <c r="O25" i="19"/>
  <c r="O27" i="19"/>
  <c r="P32" i="19"/>
  <c r="Q32" i="19"/>
  <c r="P33" i="19"/>
  <c r="O25" i="20"/>
  <c r="P25" i="20"/>
  <c r="O33" i="17"/>
  <c r="Q45" i="17"/>
  <c r="Q21" i="19"/>
  <c r="Q22" i="19"/>
  <c r="Q38" i="19"/>
  <c r="O17" i="15"/>
  <c r="O43" i="15"/>
  <c r="Q45" i="15"/>
  <c r="O49" i="15"/>
  <c r="O32" i="16"/>
  <c r="P35" i="16"/>
  <c r="O45" i="16"/>
  <c r="O16" i="17"/>
  <c r="P19" i="17"/>
  <c r="P21" i="17"/>
  <c r="P33" i="17"/>
  <c r="O38" i="17"/>
  <c r="P45" i="17"/>
  <c r="O19" i="19"/>
  <c r="Q19" i="19"/>
  <c r="O33" i="19"/>
  <c r="P40" i="19"/>
  <c r="Q40" i="19"/>
  <c r="O22" i="20"/>
  <c r="Q22" i="20"/>
  <c r="P22" i="20"/>
  <c r="J50" i="19"/>
  <c r="Q37" i="19"/>
  <c r="P43" i="19"/>
  <c r="O49" i="19"/>
  <c r="O16" i="20"/>
  <c r="P19" i="20"/>
  <c r="Q24" i="20"/>
  <c r="Q37" i="20"/>
  <c r="P40" i="20"/>
  <c r="O41" i="20"/>
  <c r="Q43" i="20"/>
  <c r="O48" i="20"/>
  <c r="Q17" i="21"/>
  <c r="P18" i="21"/>
  <c r="P21" i="21"/>
  <c r="P22" i="21"/>
  <c r="Q25" i="21"/>
  <c r="P26" i="21"/>
  <c r="P29" i="21"/>
  <c r="P30" i="21"/>
  <c r="Q33" i="21"/>
  <c r="P34" i="21"/>
  <c r="P37" i="21"/>
  <c r="P38" i="21"/>
  <c r="Q41" i="21"/>
  <c r="O45" i="21"/>
  <c r="Q47" i="21"/>
  <c r="Q49" i="21"/>
  <c r="J50" i="22"/>
  <c r="P14" i="22"/>
  <c r="O24" i="22"/>
  <c r="P27" i="22"/>
  <c r="P30" i="22"/>
  <c r="O40" i="22"/>
  <c r="P43" i="22"/>
  <c r="P46" i="22"/>
  <c r="J50" i="23"/>
  <c r="Q14" i="23"/>
  <c r="P16" i="23"/>
  <c r="Q16" i="23"/>
  <c r="O17" i="23"/>
  <c r="O22" i="23"/>
  <c r="O33" i="23"/>
  <c r="P33" i="23"/>
  <c r="P48" i="23"/>
  <c r="O48" i="23"/>
  <c r="Q48" i="23"/>
  <c r="Q40" i="20"/>
  <c r="Q13" i="21"/>
  <c r="Q21" i="21"/>
  <c r="Q29" i="21"/>
  <c r="Q37" i="21"/>
  <c r="Q14" i="22"/>
  <c r="Q30" i="22"/>
  <c r="Q46" i="22"/>
  <c r="P48" i="22"/>
  <c r="Q21" i="23"/>
  <c r="O35" i="23"/>
  <c r="P35" i="23"/>
  <c r="Q35" i="23"/>
  <c r="O49" i="23"/>
  <c r="Q49" i="23"/>
  <c r="P49" i="23"/>
  <c r="O19" i="23"/>
  <c r="Q19" i="23"/>
  <c r="P32" i="23"/>
  <c r="O32" i="23"/>
  <c r="Q32" i="23"/>
  <c r="Q37" i="23"/>
  <c r="P37" i="23"/>
  <c r="Q46" i="19"/>
  <c r="Q21" i="20"/>
  <c r="Q27" i="20"/>
  <c r="P33" i="20"/>
  <c r="O40" i="20"/>
  <c r="P43" i="20"/>
  <c r="J50" i="21"/>
  <c r="P13" i="21"/>
  <c r="P43" i="21"/>
  <c r="Q48" i="21"/>
  <c r="Q13" i="22"/>
  <c r="Q16" i="22"/>
  <c r="Q19" i="22"/>
  <c r="Q29" i="22"/>
  <c r="Q32" i="22"/>
  <c r="Q35" i="22"/>
  <c r="Q45" i="22"/>
  <c r="Q48" i="22"/>
  <c r="Q49" i="22"/>
  <c r="P14" i="23"/>
  <c r="P19" i="23"/>
  <c r="Q13" i="23"/>
  <c r="Q29" i="23"/>
  <c r="Q38" i="23"/>
  <c r="Q45" i="23"/>
  <c r="Q19" i="24"/>
  <c r="Q27" i="24"/>
  <c r="O30" i="24"/>
  <c r="O32" i="24"/>
  <c r="Q35" i="24"/>
  <c r="O38" i="24"/>
  <c r="O40" i="24"/>
  <c r="O41" i="24"/>
  <c r="Q45" i="24"/>
  <c r="P46" i="24"/>
  <c r="Q48" i="24"/>
  <c r="P49" i="24"/>
  <c r="J50" i="25"/>
  <c r="Q14" i="25"/>
  <c r="P17" i="25"/>
  <c r="P19" i="25"/>
  <c r="Q25" i="25"/>
  <c r="Q27" i="25"/>
  <c r="Q35" i="25"/>
  <c r="O46" i="25"/>
  <c r="O49" i="25"/>
  <c r="Q46" i="24"/>
  <c r="Q49" i="24"/>
  <c r="Q17" i="25"/>
  <c r="P46" i="25"/>
  <c r="Q48" i="25"/>
  <c r="P49" i="25"/>
  <c r="Q29" i="25"/>
  <c r="Q37" i="25"/>
  <c r="Q46" i="25"/>
  <c r="Q49" i="25"/>
  <c r="J50" i="24"/>
  <c r="P19" i="24"/>
  <c r="P27" i="24"/>
  <c r="P35" i="24"/>
  <c r="Q43" i="24"/>
  <c r="O48" i="24"/>
  <c r="O49" i="24"/>
  <c r="Q13" i="25"/>
  <c r="Q16" i="25"/>
  <c r="Q21" i="25"/>
  <c r="P22" i="25"/>
  <c r="Q24" i="25"/>
  <c r="P27" i="25"/>
  <c r="P35" i="25"/>
  <c r="Q13" i="24"/>
  <c r="Q14" i="20"/>
  <c r="P14" i="20"/>
  <c r="O14" i="20"/>
  <c r="J50" i="20"/>
  <c r="Q13" i="20"/>
  <c r="B15" i="26"/>
  <c r="O20" i="25"/>
  <c r="P20" i="25"/>
  <c r="P28" i="25"/>
  <c r="O31" i="25"/>
  <c r="P36" i="25"/>
  <c r="P15" i="25"/>
  <c r="Q20" i="25"/>
  <c r="P39" i="25"/>
  <c r="O42" i="25"/>
  <c r="O13" i="25"/>
  <c r="Q15" i="25"/>
  <c r="P18" i="25"/>
  <c r="O21" i="25"/>
  <c r="Q23" i="25"/>
  <c r="P26" i="25"/>
  <c r="O29" i="25"/>
  <c r="Q31" i="25"/>
  <c r="P34" i="25"/>
  <c r="O37" i="25"/>
  <c r="Q39" i="25"/>
  <c r="P42" i="25"/>
  <c r="O45" i="25"/>
  <c r="Q47" i="25"/>
  <c r="O28" i="25"/>
  <c r="O44" i="25"/>
  <c r="O15" i="25"/>
  <c r="O39" i="25"/>
  <c r="O18" i="25"/>
  <c r="P23" i="25"/>
  <c r="O26" i="25"/>
  <c r="P31" i="25"/>
  <c r="Q36" i="25"/>
  <c r="P13" i="25"/>
  <c r="O16" i="25"/>
  <c r="Q18" i="25"/>
  <c r="P21" i="25"/>
  <c r="O24" i="25"/>
  <c r="Q26" i="25"/>
  <c r="P29" i="25"/>
  <c r="O32" i="25"/>
  <c r="Q34" i="25"/>
  <c r="P37" i="25"/>
  <c r="O40" i="25"/>
  <c r="Q42" i="25"/>
  <c r="P45" i="25"/>
  <c r="O48" i="25"/>
  <c r="O23" i="25"/>
  <c r="P44" i="25"/>
  <c r="O47" i="25"/>
  <c r="O34" i="25"/>
  <c r="P47" i="25"/>
  <c r="P20" i="24"/>
  <c r="O23" i="24"/>
  <c r="P28" i="24"/>
  <c r="O31" i="24"/>
  <c r="P36" i="24"/>
  <c r="O39" i="24"/>
  <c r="P44" i="24"/>
  <c r="O47" i="24"/>
  <c r="P15" i="24"/>
  <c r="O18" i="24"/>
  <c r="Q20" i="24"/>
  <c r="P23" i="24"/>
  <c r="O26" i="24"/>
  <c r="Q28" i="24"/>
  <c r="P31" i="24"/>
  <c r="O34" i="24"/>
  <c r="Q36" i="24"/>
  <c r="P39" i="24"/>
  <c r="O42" i="24"/>
  <c r="Q44" i="24"/>
  <c r="P47" i="24"/>
  <c r="O20" i="24"/>
  <c r="O36" i="24"/>
  <c r="O29" i="24"/>
  <c r="Q31" i="24"/>
  <c r="P34" i="24"/>
  <c r="P13" i="24"/>
  <c r="Q18" i="24"/>
  <c r="P21" i="24"/>
  <c r="Q26" i="24"/>
  <c r="P29" i="24"/>
  <c r="Q34" i="24"/>
  <c r="P37" i="24"/>
  <c r="Q42" i="24"/>
  <c r="P45" i="24"/>
  <c r="O44" i="24"/>
  <c r="O15" i="24"/>
  <c r="O13" i="24"/>
  <c r="Q15" i="24"/>
  <c r="P18" i="24"/>
  <c r="O21" i="24"/>
  <c r="Q23" i="24"/>
  <c r="P26" i="24"/>
  <c r="O37" i="24"/>
  <c r="Q39" i="24"/>
  <c r="P42" i="24"/>
  <c r="O45" i="24"/>
  <c r="Q47" i="24"/>
  <c r="O20" i="23"/>
  <c r="O15" i="23"/>
  <c r="O39" i="23"/>
  <c r="Q41" i="23"/>
  <c r="P44" i="23"/>
  <c r="P15" i="23"/>
  <c r="O18" i="23"/>
  <c r="Q20" i="23"/>
  <c r="P23" i="23"/>
  <c r="O26" i="23"/>
  <c r="Q28" i="23"/>
  <c r="P31" i="23"/>
  <c r="O34" i="23"/>
  <c r="Q36" i="23"/>
  <c r="P39" i="23"/>
  <c r="O42" i="23"/>
  <c r="Q44" i="23"/>
  <c r="P47" i="23"/>
  <c r="O28" i="23"/>
  <c r="O36" i="23"/>
  <c r="O44" i="23"/>
  <c r="Q17" i="23"/>
  <c r="P20" i="23"/>
  <c r="O23" i="23"/>
  <c r="Q25" i="23"/>
  <c r="P28" i="23"/>
  <c r="O31" i="23"/>
  <c r="Q33" i="23"/>
  <c r="P36" i="23"/>
  <c r="O47" i="23"/>
  <c r="O13" i="23"/>
  <c r="Q15" i="23"/>
  <c r="P18" i="23"/>
  <c r="O21" i="23"/>
  <c r="Q23" i="23"/>
  <c r="P26" i="23"/>
  <c r="O29" i="23"/>
  <c r="Q31" i="23"/>
  <c r="P34" i="23"/>
  <c r="O37" i="23"/>
  <c r="Q39" i="23"/>
  <c r="P42" i="23"/>
  <c r="O45" i="23"/>
  <c r="Q47" i="23"/>
  <c r="Q18" i="23"/>
  <c r="Q26" i="23"/>
  <c r="Q34" i="23"/>
  <c r="Q42" i="23"/>
  <c r="O36" i="22"/>
  <c r="O44" i="22"/>
  <c r="O15" i="22"/>
  <c r="O23" i="22"/>
  <c r="Q25" i="22"/>
  <c r="P28" i="22"/>
  <c r="O31" i="22"/>
  <c r="Q33" i="22"/>
  <c r="P36" i="22"/>
  <c r="O47" i="22"/>
  <c r="P15" i="22"/>
  <c r="O18" i="22"/>
  <c r="Q20" i="22"/>
  <c r="P23" i="22"/>
  <c r="O26" i="22"/>
  <c r="Q28" i="22"/>
  <c r="P31" i="22"/>
  <c r="O34" i="22"/>
  <c r="Q36" i="22"/>
  <c r="P39" i="22"/>
  <c r="O42" i="22"/>
  <c r="Q44" i="22"/>
  <c r="P47" i="22"/>
  <c r="O20" i="22"/>
  <c r="O28" i="22"/>
  <c r="Q17" i="22"/>
  <c r="P20" i="22"/>
  <c r="O39" i="22"/>
  <c r="Q41" i="22"/>
  <c r="P44" i="22"/>
  <c r="O13" i="22"/>
  <c r="Q15" i="22"/>
  <c r="P18" i="22"/>
  <c r="O21" i="22"/>
  <c r="Q23" i="22"/>
  <c r="P26" i="22"/>
  <c r="O29" i="22"/>
  <c r="Q31" i="22"/>
  <c r="P34" i="22"/>
  <c r="O37" i="22"/>
  <c r="Q39" i="22"/>
  <c r="P42" i="22"/>
  <c r="O45" i="22"/>
  <c r="Q47" i="22"/>
  <c r="Q18" i="22"/>
  <c r="Q26" i="22"/>
  <c r="Q34" i="22"/>
  <c r="Q42" i="22"/>
  <c r="Q27" i="21"/>
  <c r="Q35" i="21"/>
  <c r="Q43" i="21"/>
  <c r="O20" i="21"/>
  <c r="Q22" i="21"/>
  <c r="O44" i="21"/>
  <c r="Q46" i="21"/>
  <c r="O15" i="21"/>
  <c r="P20" i="21"/>
  <c r="O23" i="21"/>
  <c r="P28" i="21"/>
  <c r="O31" i="21"/>
  <c r="P36" i="21"/>
  <c r="O39" i="21"/>
  <c r="P44" i="21"/>
  <c r="O47" i="21"/>
  <c r="Q19" i="21"/>
  <c r="Q14" i="21"/>
  <c r="O28" i="21"/>
  <c r="Q30" i="21"/>
  <c r="O36" i="21"/>
  <c r="Q38" i="21"/>
  <c r="P15" i="21"/>
  <c r="O18" i="21"/>
  <c r="Q20" i="21"/>
  <c r="P23" i="21"/>
  <c r="O26" i="21"/>
  <c r="Q28" i="21"/>
  <c r="P31" i="21"/>
  <c r="O34" i="21"/>
  <c r="Q36" i="21"/>
  <c r="P39" i="21"/>
  <c r="O42" i="21"/>
  <c r="Q44" i="21"/>
  <c r="P47" i="21"/>
  <c r="O28" i="20"/>
  <c r="O15" i="20"/>
  <c r="Q17" i="20"/>
  <c r="P20" i="20"/>
  <c r="O23" i="20"/>
  <c r="Q25" i="20"/>
  <c r="P28" i="20"/>
  <c r="Q41" i="20"/>
  <c r="P44" i="20"/>
  <c r="O47" i="20"/>
  <c r="Q49" i="20"/>
  <c r="P15" i="20"/>
  <c r="O18" i="20"/>
  <c r="Q20" i="20"/>
  <c r="P23" i="20"/>
  <c r="O26" i="20"/>
  <c r="Q28" i="20"/>
  <c r="P31" i="20"/>
  <c r="O34" i="20"/>
  <c r="Q36" i="20"/>
  <c r="P39" i="20"/>
  <c r="O42" i="20"/>
  <c r="Q44" i="20"/>
  <c r="P47" i="20"/>
  <c r="O36" i="20"/>
  <c r="O44" i="20"/>
  <c r="O31" i="20"/>
  <c r="Q33" i="20"/>
  <c r="P36" i="20"/>
  <c r="O39" i="20"/>
  <c r="O13" i="20"/>
  <c r="Q15" i="20"/>
  <c r="P18" i="20"/>
  <c r="O21" i="20"/>
  <c r="Q23" i="20"/>
  <c r="P26" i="20"/>
  <c r="O29" i="20"/>
  <c r="Q31" i="20"/>
  <c r="P34" i="20"/>
  <c r="O37" i="20"/>
  <c r="Q39" i="20"/>
  <c r="P42" i="20"/>
  <c r="O45" i="20"/>
  <c r="Q47" i="20"/>
  <c r="O20" i="20"/>
  <c r="Q18" i="20"/>
  <c r="Q26" i="20"/>
  <c r="Q34" i="20"/>
  <c r="Q42" i="20"/>
  <c r="O44" i="19"/>
  <c r="P20" i="19"/>
  <c r="P36" i="19"/>
  <c r="O39" i="19"/>
  <c r="P44" i="19"/>
  <c r="O47" i="19"/>
  <c r="P15" i="19"/>
  <c r="O18" i="19"/>
  <c r="Q20" i="19"/>
  <c r="P23" i="19"/>
  <c r="O26" i="19"/>
  <c r="Q28" i="19"/>
  <c r="P31" i="19"/>
  <c r="O34" i="19"/>
  <c r="Q36" i="19"/>
  <c r="P39" i="19"/>
  <c r="O42" i="19"/>
  <c r="Q44" i="19"/>
  <c r="P47" i="19"/>
  <c r="O28" i="19"/>
  <c r="O36" i="19"/>
  <c r="O23" i="19"/>
  <c r="P28" i="19"/>
  <c r="O31" i="19"/>
  <c r="O13" i="19"/>
  <c r="Q15" i="19"/>
  <c r="P18" i="19"/>
  <c r="O21" i="19"/>
  <c r="Q23" i="19"/>
  <c r="P26" i="19"/>
  <c r="O37" i="19"/>
  <c r="Q39" i="19"/>
  <c r="P42" i="19"/>
  <c r="O45" i="19"/>
  <c r="Q47" i="19"/>
  <c r="P13" i="19"/>
  <c r="O16" i="19"/>
  <c r="Q18" i="19"/>
  <c r="P21" i="19"/>
  <c r="O24" i="19"/>
  <c r="Q26" i="19"/>
  <c r="P29" i="19"/>
  <c r="O32" i="19"/>
  <c r="Q34" i="19"/>
  <c r="P37" i="19"/>
  <c r="O40" i="19"/>
  <c r="Q42" i="19"/>
  <c r="P45" i="19"/>
  <c r="O48" i="19"/>
  <c r="O15" i="19"/>
  <c r="O29" i="19"/>
  <c r="Q31" i="19"/>
  <c r="P34" i="19"/>
  <c r="O44" i="17"/>
  <c r="Q17" i="17"/>
  <c r="P20" i="17"/>
  <c r="P36" i="17"/>
  <c r="O39" i="17"/>
  <c r="P44" i="17"/>
  <c r="O47" i="17"/>
  <c r="Q49" i="17"/>
  <c r="P15" i="17"/>
  <c r="O18" i="17"/>
  <c r="Q20" i="17"/>
  <c r="P23" i="17"/>
  <c r="O26" i="17"/>
  <c r="Q28" i="17"/>
  <c r="P31" i="17"/>
  <c r="O34" i="17"/>
  <c r="Q36" i="17"/>
  <c r="P39" i="17"/>
  <c r="O42" i="17"/>
  <c r="Q44" i="17"/>
  <c r="P47" i="17"/>
  <c r="O20" i="17"/>
  <c r="O28" i="17"/>
  <c r="O15" i="17"/>
  <c r="O23" i="17"/>
  <c r="Q25" i="17"/>
  <c r="P28" i="17"/>
  <c r="O31" i="17"/>
  <c r="O13" i="17"/>
  <c r="Q15" i="17"/>
  <c r="P18" i="17"/>
  <c r="O21" i="17"/>
  <c r="Q23" i="17"/>
  <c r="P26" i="17"/>
  <c r="O29" i="17"/>
  <c r="Q31" i="17"/>
  <c r="P34" i="17"/>
  <c r="O37" i="17"/>
  <c r="Q39" i="17"/>
  <c r="P42" i="17"/>
  <c r="O45" i="17"/>
  <c r="Q47" i="17"/>
  <c r="O36" i="17"/>
  <c r="Q18" i="17"/>
  <c r="Q26" i="17"/>
  <c r="Q34" i="17"/>
  <c r="Q42" i="17"/>
  <c r="Q39" i="16"/>
  <c r="P39" i="16"/>
  <c r="O39" i="16"/>
  <c r="J50" i="16"/>
  <c r="Q20" i="16"/>
  <c r="P20" i="16"/>
  <c r="Q44" i="16"/>
  <c r="P44" i="16"/>
  <c r="O44" i="16"/>
  <c r="Q36" i="16"/>
  <c r="P36" i="16"/>
  <c r="O36" i="16"/>
  <c r="O20" i="16"/>
  <c r="Q28" i="16"/>
  <c r="P28" i="16"/>
  <c r="O28" i="16"/>
  <c r="Q13" i="16"/>
  <c r="Q15" i="16"/>
  <c r="P15" i="16"/>
  <c r="O15" i="16"/>
  <c r="Q18" i="16"/>
  <c r="P18" i="16"/>
  <c r="O18" i="16"/>
  <c r="Q47" i="16"/>
  <c r="P47" i="16"/>
  <c r="O47" i="16"/>
  <c r="Q21" i="16"/>
  <c r="Q23" i="16"/>
  <c r="P23" i="16"/>
  <c r="O23" i="16"/>
  <c r="Q31" i="16"/>
  <c r="P31" i="16"/>
  <c r="O31" i="16"/>
  <c r="O26" i="16"/>
  <c r="O34" i="16"/>
  <c r="O42" i="16"/>
  <c r="P26" i="16"/>
  <c r="P34" i="16"/>
  <c r="P42" i="16"/>
  <c r="P13" i="16"/>
  <c r="P21" i="16"/>
  <c r="Q26" i="16"/>
  <c r="P29" i="16"/>
  <c r="Q34" i="16"/>
  <c r="P37" i="16"/>
  <c r="Q42" i="16"/>
  <c r="P45" i="16"/>
  <c r="O21" i="15"/>
  <c r="O29" i="15"/>
  <c r="O36" i="15"/>
  <c r="O44" i="15"/>
  <c r="O24" i="15"/>
  <c r="P29" i="15"/>
  <c r="O39" i="15"/>
  <c r="P44" i="15"/>
  <c r="O47" i="15"/>
  <c r="P15" i="15"/>
  <c r="O18" i="15"/>
  <c r="Q21" i="15"/>
  <c r="P24" i="15"/>
  <c r="O27" i="15"/>
  <c r="Q29" i="15"/>
  <c r="P31" i="15"/>
  <c r="O34" i="15"/>
  <c r="Q36" i="15"/>
  <c r="P39" i="15"/>
  <c r="O42" i="15"/>
  <c r="Q44" i="15"/>
  <c r="P47" i="15"/>
  <c r="O15" i="15"/>
  <c r="P21" i="15"/>
  <c r="O31" i="15"/>
  <c r="P36" i="15"/>
  <c r="O13" i="15"/>
  <c r="Q15" i="15"/>
  <c r="P18" i="15"/>
  <c r="O22" i="15"/>
  <c r="Q24" i="15"/>
  <c r="P27" i="15"/>
  <c r="O30" i="15"/>
  <c r="Q31" i="15"/>
  <c r="P34" i="15"/>
  <c r="O37" i="15"/>
  <c r="Q39" i="15"/>
  <c r="P42" i="15"/>
  <c r="O45" i="15"/>
  <c r="Q47" i="15"/>
  <c r="Q18" i="15"/>
  <c r="Q27" i="15"/>
  <c r="Q34" i="15"/>
  <c r="Q42" i="15"/>
  <c r="M13" i="14"/>
  <c r="N13" i="14" s="1"/>
  <c r="L13" i="14"/>
  <c r="K13" i="14"/>
  <c r="J13" i="14"/>
  <c r="J50" i="14" s="1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M13" i="13"/>
  <c r="N13" i="13" s="1"/>
  <c r="L13" i="13"/>
  <c r="K13" i="13"/>
  <c r="F6" i="26"/>
  <c r="F11" i="26"/>
  <c r="F13" i="26"/>
  <c r="F7" i="26"/>
  <c r="F5" i="26"/>
  <c r="F3" i="26"/>
  <c r="F12" i="26"/>
  <c r="F8" i="26"/>
  <c r="F10" i="26"/>
  <c r="F4" i="26"/>
  <c r="F9" i="26"/>
  <c r="E5" i="26" l="1"/>
  <c r="E11" i="26"/>
  <c r="E12" i="26"/>
  <c r="E6" i="26"/>
  <c r="E13" i="26"/>
  <c r="E4" i="26"/>
  <c r="E8" i="26"/>
  <c r="E10" i="26"/>
  <c r="E3" i="26"/>
  <c r="E7" i="26"/>
  <c r="E9" i="26"/>
  <c r="Q13" i="13"/>
  <c r="Q13" i="14"/>
  <c r="J50" i="13"/>
  <c r="O13" i="13"/>
  <c r="P13" i="14"/>
  <c r="O13" i="14"/>
  <c r="P13" i="13"/>
  <c r="F2" i="26"/>
  <c r="E2" i="26" l="1"/>
  <c r="E15" i="26" s="1"/>
  <c r="F15" i="26"/>
  <c r="D2" i="2" l="1"/>
  <c r="D3" i="2"/>
  <c r="D4" i="2"/>
  <c r="D5" i="2"/>
  <c r="D8" i="2"/>
  <c r="D9" i="2"/>
  <c r="D10" i="2"/>
  <c r="D11" i="2"/>
  <c r="D12" i="2"/>
  <c r="D1" i="2"/>
  <c r="D7" i="2" l="1"/>
  <c r="D6" i="2"/>
  <c r="R14" i="14" l="1"/>
  <c r="I14" i="14" s="1"/>
  <c r="S14" i="14"/>
  <c r="R16" i="13"/>
  <c r="I16" i="13" s="1"/>
  <c r="S20" i="14"/>
  <c r="R29" i="13"/>
  <c r="I29" i="13" s="1"/>
  <c r="R33" i="13"/>
  <c r="I33" i="13" s="1"/>
  <c r="S36" i="13"/>
  <c r="S22" i="13"/>
  <c r="R26" i="14"/>
  <c r="I26" i="14" s="1"/>
  <c r="S31" i="13"/>
  <c r="S27" i="14"/>
  <c r="S22" i="14"/>
  <c r="R24" i="13"/>
  <c r="I24" i="13" s="1"/>
  <c r="S27" i="13"/>
  <c r="S19" i="14"/>
  <c r="R19" i="14"/>
  <c r="I19" i="14" s="1"/>
  <c r="R40" i="13"/>
  <c r="R15" i="13"/>
  <c r="I15" i="13" s="1"/>
  <c r="S18" i="14"/>
  <c r="S29" i="14"/>
  <c r="S30" i="13"/>
  <c r="R38" i="14"/>
  <c r="S44" i="13"/>
  <c r="R23" i="13"/>
  <c r="I23" i="13" s="1"/>
  <c r="S17" i="14"/>
  <c r="S41" i="13"/>
  <c r="S31" i="14"/>
  <c r="R31" i="14"/>
  <c r="I31" i="14" s="1"/>
  <c r="R21" i="13"/>
  <c r="I21" i="13" s="1"/>
  <c r="R20" i="14"/>
  <c r="I20" i="14" s="1"/>
  <c r="R41" i="14"/>
  <c r="I41" i="14" s="1"/>
  <c r="S39" i="14"/>
  <c r="R25" i="14"/>
  <c r="I25" i="14" s="1"/>
  <c r="R31" i="13"/>
  <c r="I31" i="13" s="1"/>
  <c r="R49" i="14"/>
  <c r="R34" i="14"/>
  <c r="I34" i="14" s="1"/>
  <c r="S29" i="13"/>
  <c r="R24" i="19"/>
  <c r="I24" i="19" s="1"/>
  <c r="R46" i="16"/>
  <c r="I46" i="16" s="1"/>
  <c r="R45" i="24"/>
  <c r="I45" i="24" s="1"/>
  <c r="R42" i="23"/>
  <c r="I42" i="23" s="1"/>
  <c r="R37" i="17"/>
  <c r="I37" i="17" s="1"/>
  <c r="R30" i="15"/>
  <c r="I30" i="15" s="1"/>
  <c r="R32" i="19"/>
  <c r="I32" i="19" s="1"/>
  <c r="R49" i="20"/>
  <c r="I49" i="20" s="1"/>
  <c r="R45" i="22"/>
  <c r="I45" i="22" s="1"/>
  <c r="S43" i="17"/>
  <c r="S31" i="22"/>
  <c r="S48" i="23"/>
  <c r="S16" i="16"/>
  <c r="S25" i="22"/>
  <c r="R32" i="24"/>
  <c r="I32" i="24" s="1"/>
  <c r="S13" i="25"/>
  <c r="S41" i="20"/>
  <c r="S19" i="19"/>
  <c r="S37" i="17"/>
  <c r="S25" i="15"/>
  <c r="R25" i="16"/>
  <c r="I25" i="16" s="1"/>
  <c r="R34" i="24"/>
  <c r="I34" i="24" s="1"/>
  <c r="R17" i="16"/>
  <c r="I17" i="16" s="1"/>
  <c r="S45" i="25"/>
  <c r="R22" i="19"/>
  <c r="I22" i="19" s="1"/>
  <c r="R49" i="23"/>
  <c r="I49" i="23" s="1"/>
  <c r="R26" i="20"/>
  <c r="I26" i="20" s="1"/>
  <c r="R26" i="22"/>
  <c r="I26" i="22" s="1"/>
  <c r="R38" i="19"/>
  <c r="I38" i="19" s="1"/>
  <c r="R45" i="21"/>
  <c r="I45" i="21" s="1"/>
  <c r="S19" i="23"/>
  <c r="R43" i="19"/>
  <c r="I43" i="19" s="1"/>
  <c r="S28" i="15"/>
  <c r="S15" i="22"/>
  <c r="R29" i="23"/>
  <c r="I29" i="23" s="1"/>
  <c r="S21" i="25"/>
  <c r="S21" i="20"/>
  <c r="S22" i="19"/>
  <c r="R26" i="16"/>
  <c r="I26" i="16" s="1"/>
  <c r="R36" i="24"/>
  <c r="I36" i="24" s="1"/>
  <c r="R42" i="22"/>
  <c r="I42" i="22" s="1"/>
  <c r="R22" i="16"/>
  <c r="I22" i="16" s="1"/>
  <c r="R26" i="25"/>
  <c r="I26" i="25" s="1"/>
  <c r="R16" i="15"/>
  <c r="I16" i="15" s="1"/>
  <c r="R33" i="20"/>
  <c r="I33" i="20" s="1"/>
  <c r="R46" i="25"/>
  <c r="I46" i="25" s="1"/>
  <c r="S37" i="19"/>
  <c r="S47" i="21"/>
  <c r="S18" i="24"/>
  <c r="S32" i="20"/>
  <c r="R40" i="21"/>
  <c r="I40" i="21" s="1"/>
  <c r="R43" i="22"/>
  <c r="I43" i="22" s="1"/>
  <c r="R40" i="24"/>
  <c r="I40" i="24" s="1"/>
  <c r="S13" i="20"/>
  <c r="S41" i="19"/>
  <c r="R37" i="16"/>
  <c r="I37" i="16" s="1"/>
  <c r="S40" i="15"/>
  <c r="S32" i="16"/>
  <c r="S37" i="15"/>
  <c r="R49" i="25"/>
  <c r="I49" i="25" s="1"/>
  <c r="S44" i="19"/>
  <c r="S34" i="24"/>
  <c r="S26" i="20"/>
  <c r="S49" i="15"/>
  <c r="R21" i="17"/>
  <c r="I21" i="17" s="1"/>
  <c r="R35" i="19"/>
  <c r="I35" i="19" s="1"/>
  <c r="S40" i="16"/>
  <c r="S31" i="19"/>
  <c r="S41" i="15"/>
  <c r="R32" i="20"/>
  <c r="I32" i="20" s="1"/>
  <c r="S39" i="21"/>
  <c r="R19" i="23"/>
  <c r="I19" i="23" s="1"/>
  <c r="S19" i="22"/>
  <c r="R35" i="17"/>
  <c r="I35" i="17" s="1"/>
  <c r="S26" i="25"/>
  <c r="S29" i="25"/>
  <c r="S23" i="25"/>
  <c r="S16" i="15"/>
  <c r="S23" i="17"/>
  <c r="R14" i="19"/>
  <c r="I14" i="19" s="1"/>
  <c r="S21" i="17"/>
  <c r="R27" i="19"/>
  <c r="I27" i="19" s="1"/>
  <c r="S49" i="19"/>
  <c r="S40" i="21"/>
  <c r="S18" i="21"/>
  <c r="S15" i="20"/>
  <c r="S27" i="22"/>
  <c r="S23" i="23"/>
  <c r="S35" i="24"/>
  <c r="R25" i="25"/>
  <c r="I25" i="25" s="1"/>
  <c r="R21" i="25"/>
  <c r="I21" i="25" s="1"/>
  <c r="R37" i="19"/>
  <c r="I37" i="19" s="1"/>
  <c r="R16" i="16"/>
  <c r="I16" i="16" s="1"/>
  <c r="S17" i="17"/>
  <c r="S43" i="15"/>
  <c r="S25" i="17"/>
  <c r="S22" i="15"/>
  <c r="S40" i="17"/>
  <c r="R45" i="17"/>
  <c r="I45" i="17" s="1"/>
  <c r="S34" i="20"/>
  <c r="R48" i="21"/>
  <c r="I48" i="21" s="1"/>
  <c r="S37" i="22"/>
  <c r="S32" i="22"/>
  <c r="S17" i="20"/>
  <c r="S39" i="22"/>
  <c r="S42" i="23"/>
  <c r="R16" i="25"/>
  <c r="I16" i="25" s="1"/>
  <c r="R48" i="24"/>
  <c r="I48" i="24" s="1"/>
  <c r="S35" i="25"/>
  <c r="R43" i="15"/>
  <c r="I43" i="15" s="1"/>
  <c r="R16" i="20"/>
  <c r="I16" i="20" s="1"/>
  <c r="R48" i="25"/>
  <c r="I48" i="25" s="1"/>
  <c r="R40" i="23"/>
  <c r="I40" i="23" s="1"/>
  <c r="S16" i="17"/>
  <c r="R22" i="15"/>
  <c r="I22" i="15" s="1"/>
  <c r="S42" i="17"/>
  <c r="S24" i="16"/>
  <c r="R33" i="17"/>
  <c r="I33" i="17" s="1"/>
  <c r="S14" i="19"/>
  <c r="S35" i="20"/>
  <c r="S17" i="22"/>
  <c r="S25" i="20"/>
  <c r="S35" i="22"/>
  <c r="S46" i="19"/>
  <c r="S24" i="22"/>
  <c r="S43" i="23"/>
  <c r="S40" i="25"/>
  <c r="S27" i="24"/>
  <c r="S29" i="24"/>
  <c r="S20" i="25"/>
  <c r="S14" i="23"/>
  <c r="S46" i="23"/>
  <c r="R44" i="23"/>
  <c r="I44" i="23" s="1"/>
  <c r="S46" i="22"/>
  <c r="R41" i="13"/>
  <c r="I41" i="13" s="1"/>
  <c r="R36" i="13"/>
  <c r="I36" i="13" s="1"/>
  <c r="R42" i="13"/>
  <c r="I42" i="13" s="1"/>
  <c r="S16" i="14"/>
  <c r="R45" i="13"/>
  <c r="I45" i="13" s="1"/>
  <c r="R44" i="13"/>
  <c r="R25" i="13"/>
  <c r="I25" i="13" s="1"/>
  <c r="R46" i="14"/>
  <c r="I46" i="14" s="1"/>
  <c r="S23" i="13"/>
  <c r="R43" i="14"/>
  <c r="I43" i="14" s="1"/>
  <c r="R49" i="13"/>
  <c r="I49" i="13" s="1"/>
  <c r="S18" i="13"/>
  <c r="S19" i="13"/>
  <c r="S15" i="14"/>
  <c r="R36" i="14"/>
  <c r="I36" i="14" s="1"/>
  <c r="R37" i="13"/>
  <c r="I37" i="13" s="1"/>
  <c r="S45" i="13"/>
  <c r="R45" i="14"/>
  <c r="I45" i="14" s="1"/>
  <c r="R33" i="14"/>
  <c r="I33" i="14" s="1"/>
  <c r="R30" i="13"/>
  <c r="I30" i="13" s="1"/>
  <c r="S36" i="14"/>
  <c r="S16" i="13"/>
  <c r="S28" i="13"/>
  <c r="S24" i="14"/>
  <c r="S33" i="13"/>
  <c r="R16" i="14"/>
  <c r="I16" i="14" s="1"/>
  <c r="S26" i="14"/>
  <c r="S20" i="13"/>
  <c r="R22" i="14"/>
  <c r="I22" i="14" s="1"/>
  <c r="R26" i="13"/>
  <c r="I26" i="13" s="1"/>
  <c r="S34" i="14"/>
  <c r="R17" i="14"/>
  <c r="I17" i="14" s="1"/>
  <c r="S40" i="13"/>
  <c r="S33" i="14"/>
  <c r="R34" i="13"/>
  <c r="I34" i="13" s="1"/>
  <c r="S23" i="14"/>
  <c r="R19" i="16"/>
  <c r="I19" i="16" s="1"/>
  <c r="R18" i="17"/>
  <c r="I18" i="17" s="1"/>
  <c r="R25" i="15"/>
  <c r="I25" i="15" s="1"/>
  <c r="R18" i="24"/>
  <c r="I18" i="24" s="1"/>
  <c r="R49" i="17"/>
  <c r="I49" i="17" s="1"/>
  <c r="S48" i="17"/>
  <c r="R46" i="19"/>
  <c r="I46" i="19" s="1"/>
  <c r="R33" i="21"/>
  <c r="I33" i="21" s="1"/>
  <c r="S32" i="23"/>
  <c r="S28" i="21"/>
  <c r="R24" i="23"/>
  <c r="I24" i="23" s="1"/>
  <c r="R19" i="25"/>
  <c r="I19" i="25" s="1"/>
  <c r="S33" i="21"/>
  <c r="S13" i="23"/>
  <c r="R16" i="24"/>
  <c r="I16" i="24" s="1"/>
  <c r="S31" i="25"/>
  <c r="S39" i="20"/>
  <c r="S15" i="17"/>
  <c r="S33" i="16"/>
  <c r="S39" i="15"/>
  <c r="R34" i="16"/>
  <c r="I34" i="16" s="1"/>
  <c r="R41" i="24"/>
  <c r="I41" i="24" s="1"/>
  <c r="R26" i="23"/>
  <c r="I26" i="23" s="1"/>
  <c r="R29" i="17"/>
  <c r="I29" i="17" s="1"/>
  <c r="R41" i="25"/>
  <c r="I41" i="25" s="1"/>
  <c r="R25" i="19"/>
  <c r="I25" i="19" s="1"/>
  <c r="R41" i="20"/>
  <c r="I41" i="20" s="1"/>
  <c r="S47" i="22"/>
  <c r="S49" i="16"/>
  <c r="S36" i="21"/>
  <c r="R25" i="23"/>
  <c r="I25" i="23" s="1"/>
  <c r="S35" i="19"/>
  <c r="S42" i="15"/>
  <c r="R25" i="22"/>
  <c r="I25" i="22" s="1"/>
  <c r="S33" i="23"/>
  <c r="R33" i="25"/>
  <c r="I33" i="25" s="1"/>
  <c r="R35" i="20"/>
  <c r="I35" i="20" s="1"/>
  <c r="S26" i="19"/>
  <c r="R38" i="16"/>
  <c r="I38" i="16" s="1"/>
  <c r="R42" i="24"/>
  <c r="I42" i="24" s="1"/>
  <c r="R34" i="23"/>
  <c r="I34" i="23" s="1"/>
  <c r="R34" i="17"/>
  <c r="I34" i="17" s="1"/>
  <c r="R42" i="25"/>
  <c r="I42" i="25" s="1"/>
  <c r="R26" i="19"/>
  <c r="I26" i="19" s="1"/>
  <c r="R42" i="20"/>
  <c r="I42" i="20" s="1"/>
  <c r="S19" i="15"/>
  <c r="S18" i="16"/>
  <c r="S29" i="22"/>
  <c r="S26" i="24"/>
  <c r="S32" i="17"/>
  <c r="R32" i="21"/>
  <c r="I32" i="21" s="1"/>
  <c r="S17" i="23"/>
  <c r="S22" i="25"/>
  <c r="S23" i="20"/>
  <c r="R29" i="19"/>
  <c r="I29" i="19" s="1"/>
  <c r="S48" i="15"/>
  <c r="S24" i="15"/>
  <c r="R29" i="16"/>
  <c r="I29" i="16" s="1"/>
  <c r="R30" i="25"/>
  <c r="I30" i="25" s="1"/>
  <c r="R19" i="20"/>
  <c r="I19" i="20" s="1"/>
  <c r="R16" i="21"/>
  <c r="I16" i="21" s="1"/>
  <c r="R48" i="19"/>
  <c r="I48" i="19" s="1"/>
  <c r="S38" i="19"/>
  <c r="S15" i="15"/>
  <c r="S27" i="17"/>
  <c r="R45" i="19"/>
  <c r="I45" i="19" s="1"/>
  <c r="S45" i="16"/>
  <c r="R25" i="20"/>
  <c r="I25" i="20" s="1"/>
  <c r="S42" i="19"/>
  <c r="S36" i="20"/>
  <c r="R17" i="22"/>
  <c r="I17" i="22" s="1"/>
  <c r="S27" i="20"/>
  <c r="R42" i="16"/>
  <c r="I42" i="16" s="1"/>
  <c r="R27" i="15"/>
  <c r="I27" i="15" s="1"/>
  <c r="R24" i="21"/>
  <c r="I24" i="21" s="1"/>
  <c r="S18" i="15"/>
  <c r="S30" i="25"/>
  <c r="S30" i="15"/>
  <c r="S28" i="17"/>
  <c r="S45" i="19"/>
  <c r="R32" i="17"/>
  <c r="I32" i="17" s="1"/>
  <c r="R16" i="17"/>
  <c r="I16" i="17" s="1"/>
  <c r="S33" i="20"/>
  <c r="R19" i="22"/>
  <c r="I19" i="22" s="1"/>
  <c r="R37" i="21"/>
  <c r="I37" i="21" s="1"/>
  <c r="S47" i="20"/>
  <c r="S43" i="22"/>
  <c r="S28" i="23"/>
  <c r="R24" i="25"/>
  <c r="I24" i="25" s="1"/>
  <c r="R46" i="24"/>
  <c r="I46" i="24" s="1"/>
  <c r="R48" i="14"/>
  <c r="I48" i="14" s="1"/>
  <c r="R18" i="14"/>
  <c r="I18" i="14" s="1"/>
  <c r="R38" i="13"/>
  <c r="I38" i="13" s="1"/>
  <c r="S41" i="14"/>
  <c r="S32" i="13"/>
  <c r="R22" i="13"/>
  <c r="I22" i="13" s="1"/>
  <c r="S26" i="13"/>
  <c r="S40" i="14"/>
  <c r="R17" i="13"/>
  <c r="I17" i="13" s="1"/>
  <c r="S38" i="14"/>
  <c r="R32" i="13"/>
  <c r="I32" i="13" s="1"/>
  <c r="S44" i="14"/>
  <c r="S14" i="13"/>
  <c r="S46" i="14"/>
  <c r="R30" i="14"/>
  <c r="I30" i="14" s="1"/>
  <c r="S37" i="14"/>
  <c r="S21" i="13"/>
  <c r="R28" i="14"/>
  <c r="I28" i="14" s="1"/>
  <c r="S49" i="14"/>
  <c r="S38" i="13"/>
  <c r="R48" i="13"/>
  <c r="I48" i="13" s="1"/>
  <c r="S46" i="13"/>
  <c r="S24" i="13"/>
  <c r="S47" i="13"/>
  <c r="S25" i="13"/>
  <c r="R47" i="14"/>
  <c r="I47" i="14" s="1"/>
  <c r="R15" i="14"/>
  <c r="I15" i="14" s="1"/>
  <c r="S28" i="14"/>
  <c r="R20" i="13"/>
  <c r="I20" i="13" s="1"/>
  <c r="S39" i="13"/>
  <c r="R44" i="14"/>
  <c r="I44" i="14" s="1"/>
  <c r="R39" i="13"/>
  <c r="I39" i="13" s="1"/>
  <c r="S42" i="13"/>
  <c r="R14" i="13"/>
  <c r="I14" i="13" s="1"/>
  <c r="R42" i="14"/>
  <c r="I42" i="14" s="1"/>
  <c r="R23" i="14"/>
  <c r="I23" i="14" s="1"/>
  <c r="R21" i="16"/>
  <c r="I21" i="16" s="1"/>
  <c r="R30" i="24"/>
  <c r="I30" i="24" s="1"/>
  <c r="R48" i="15"/>
  <c r="I48" i="15" s="1"/>
  <c r="S41" i="25"/>
  <c r="R21" i="19"/>
  <c r="I21" i="19" s="1"/>
  <c r="R18" i="23"/>
  <c r="I18" i="23" s="1"/>
  <c r="R17" i="20"/>
  <c r="I17" i="20" s="1"/>
  <c r="R18" i="22"/>
  <c r="I18" i="22" s="1"/>
  <c r="S49" i="24"/>
  <c r="R37" i="22"/>
  <c r="I37" i="22" s="1"/>
  <c r="S34" i="23"/>
  <c r="S37" i="20"/>
  <c r="S45" i="21"/>
  <c r="S16" i="23"/>
  <c r="S15" i="25"/>
  <c r="S48" i="25"/>
  <c r="S13" i="19"/>
  <c r="S20" i="17"/>
  <c r="S21" i="16"/>
  <c r="R35" i="15"/>
  <c r="I35" i="15" s="1"/>
  <c r="R49" i="16"/>
  <c r="I49" i="16" s="1"/>
  <c r="R13" i="25"/>
  <c r="I13" i="25" s="1"/>
  <c r="R45" i="23"/>
  <c r="I45" i="23" s="1"/>
  <c r="R42" i="17"/>
  <c r="I42" i="17" s="1"/>
  <c r="R42" i="15"/>
  <c r="I42" i="15" s="1"/>
  <c r="R34" i="19"/>
  <c r="I34" i="19" s="1"/>
  <c r="R18" i="21"/>
  <c r="I18" i="21" s="1"/>
  <c r="S47" i="24"/>
  <c r="S21" i="15"/>
  <c r="R24" i="22"/>
  <c r="I24" i="22" s="1"/>
  <c r="S42" i="24"/>
  <c r="S35" i="17"/>
  <c r="S20" i="21"/>
  <c r="R27" i="22"/>
  <c r="I27" i="22" s="1"/>
  <c r="R43" i="23"/>
  <c r="I43" i="23" s="1"/>
  <c r="S28" i="20"/>
  <c r="S27" i="19"/>
  <c r="S29" i="17"/>
  <c r="R13" i="17"/>
  <c r="I13" i="17" s="1"/>
  <c r="R18" i="25"/>
  <c r="I18" i="25" s="1"/>
  <c r="R14" i="24"/>
  <c r="I14" i="24" s="1"/>
  <c r="R43" i="17"/>
  <c r="I43" i="17" s="1"/>
  <c r="R45" i="15"/>
  <c r="I45" i="15" s="1"/>
  <c r="R36" i="19"/>
  <c r="I36" i="19" s="1"/>
  <c r="R25" i="21"/>
  <c r="I25" i="21" s="1"/>
  <c r="S42" i="20"/>
  <c r="S49" i="21"/>
  <c r="S20" i="22"/>
  <c r="S34" i="25"/>
  <c r="R40" i="16"/>
  <c r="I40" i="16" s="1"/>
  <c r="S18" i="22"/>
  <c r="S36" i="23"/>
  <c r="R40" i="25"/>
  <c r="I40" i="25" s="1"/>
  <c r="S17" i="19"/>
  <c r="S13" i="17"/>
  <c r="S17" i="15"/>
  <c r="S35" i="15"/>
  <c r="R37" i="24"/>
  <c r="I37" i="24" s="1"/>
  <c r="R18" i="15"/>
  <c r="I18" i="15" s="1"/>
  <c r="S48" i="16"/>
  <c r="S17" i="21"/>
  <c r="R29" i="24"/>
  <c r="I29" i="24" s="1"/>
  <c r="S34" i="17"/>
  <c r="S33" i="15"/>
  <c r="R13" i="19"/>
  <c r="I13" i="19" s="1"/>
  <c r="R40" i="15"/>
  <c r="I40" i="15" s="1"/>
  <c r="R19" i="17"/>
  <c r="I19" i="17" s="1"/>
  <c r="R41" i="16"/>
  <c r="I41" i="16" s="1"/>
  <c r="S47" i="17"/>
  <c r="S43" i="20"/>
  <c r="R33" i="22"/>
  <c r="I33" i="22" s="1"/>
  <c r="S13" i="21"/>
  <c r="R44" i="24"/>
  <c r="I44" i="24" s="1"/>
  <c r="R28" i="19"/>
  <c r="I28" i="19" s="1"/>
  <c r="R27" i="23"/>
  <c r="I27" i="23" s="1"/>
  <c r="S42" i="21"/>
  <c r="R21" i="20"/>
  <c r="I21" i="20" s="1"/>
  <c r="R27" i="16"/>
  <c r="I27" i="16" s="1"/>
  <c r="S36" i="17"/>
  <c r="S17" i="16"/>
  <c r="R38" i="17"/>
  <c r="I38" i="17" s="1"/>
  <c r="S33" i="19"/>
  <c r="R13" i="21"/>
  <c r="I13" i="21" s="1"/>
  <c r="R35" i="22"/>
  <c r="I35" i="22" s="1"/>
  <c r="S21" i="21"/>
  <c r="S15" i="21"/>
  <c r="S49" i="22"/>
  <c r="S40" i="23"/>
  <c r="S49" i="23"/>
  <c r="S31" i="24"/>
  <c r="R48" i="17"/>
  <c r="I48" i="17" s="1"/>
  <c r="S34" i="22"/>
  <c r="S20" i="23"/>
  <c r="S24" i="19"/>
  <c r="S36" i="15"/>
  <c r="S15" i="19"/>
  <c r="S24" i="17"/>
  <c r="S30" i="19"/>
  <c r="R40" i="19"/>
  <c r="I40" i="19" s="1"/>
  <c r="S16" i="21"/>
  <c r="S21" i="22"/>
  <c r="R43" i="20"/>
  <c r="I43" i="20" s="1"/>
  <c r="S29" i="21"/>
  <c r="S23" i="22"/>
  <c r="R32" i="23"/>
  <c r="I32" i="23" s="1"/>
  <c r="S23" i="24"/>
  <c r="S46" i="25"/>
  <c r="S49" i="25"/>
  <c r="R32" i="14"/>
  <c r="R35" i="13"/>
  <c r="S43" i="14"/>
  <c r="S35" i="14"/>
  <c r="R39" i="14"/>
  <c r="I39" i="14" s="1"/>
  <c r="S17" i="13"/>
  <c r="S47" i="14"/>
  <c r="S21" i="14"/>
  <c r="R37" i="14"/>
  <c r="R33" i="16"/>
  <c r="I33" i="16" s="1"/>
  <c r="R34" i="25"/>
  <c r="I34" i="25" s="1"/>
  <c r="S48" i="19"/>
  <c r="R13" i="22"/>
  <c r="I13" i="22" s="1"/>
  <c r="S34" i="19"/>
  <c r="R24" i="17"/>
  <c r="I24" i="17" s="1"/>
  <c r="R34" i="22"/>
  <c r="I34" i="22" s="1"/>
  <c r="S41" i="21"/>
  <c r="S25" i="21"/>
  <c r="R41" i="19"/>
  <c r="I41" i="19" s="1"/>
  <c r="R22" i="24"/>
  <c r="I22" i="24" s="1"/>
  <c r="R42" i="21"/>
  <c r="I42" i="21" s="1"/>
  <c r="S39" i="25"/>
  <c r="S42" i="25"/>
  <c r="S26" i="16"/>
  <c r="S45" i="22"/>
  <c r="S16" i="19"/>
  <c r="S23" i="19"/>
  <c r="R41" i="23"/>
  <c r="I41" i="23" s="1"/>
  <c r="S29" i="16"/>
  <c r="R19" i="19"/>
  <c r="I19" i="19" s="1"/>
  <c r="R13" i="24"/>
  <c r="I13" i="24" s="1"/>
  <c r="S16" i="25"/>
  <c r="R26" i="21"/>
  <c r="I26" i="21" s="1"/>
  <c r="S47" i="23"/>
  <c r="S41" i="17"/>
  <c r="S25" i="19"/>
  <c r="S45" i="20"/>
  <c r="R24" i="20"/>
  <c r="I24" i="20" s="1"/>
  <c r="S49" i="20"/>
  <c r="S15" i="24"/>
  <c r="R27" i="25"/>
  <c r="I27" i="25" s="1"/>
  <c r="R26" i="24"/>
  <c r="I26" i="24" s="1"/>
  <c r="R49" i="21"/>
  <c r="I49" i="21" s="1"/>
  <c r="S45" i="15"/>
  <c r="S14" i="25"/>
  <c r="S32" i="15"/>
  <c r="S26" i="15"/>
  <c r="R30" i="16"/>
  <c r="I30" i="16" s="1"/>
  <c r="S47" i="19"/>
  <c r="S32" i="21"/>
  <c r="R48" i="23"/>
  <c r="I48" i="23" s="1"/>
  <c r="R35" i="23"/>
  <c r="I35" i="23" s="1"/>
  <c r="R29" i="20"/>
  <c r="I29" i="20" s="1"/>
  <c r="S26" i="23"/>
  <c r="R40" i="20"/>
  <c r="I40" i="20" s="1"/>
  <c r="S24" i="25"/>
  <c r="R29" i="25"/>
  <c r="I29" i="25" s="1"/>
  <c r="S22" i="23"/>
  <c r="R28" i="23"/>
  <c r="I28" i="23" s="1"/>
  <c r="S38" i="22"/>
  <c r="S43" i="21"/>
  <c r="S38" i="21"/>
  <c r="R14" i="20"/>
  <c r="I14" i="20" s="1"/>
  <c r="S38" i="20"/>
  <c r="S36" i="19"/>
  <c r="S47" i="16"/>
  <c r="R14" i="15"/>
  <c r="I14" i="15" s="1"/>
  <c r="R41" i="15"/>
  <c r="I41" i="15" s="1"/>
  <c r="S38" i="16"/>
  <c r="R47" i="17"/>
  <c r="I47" i="17" s="1"/>
  <c r="R46" i="15"/>
  <c r="I46" i="15" s="1"/>
  <c r="S48" i="21"/>
  <c r="R27" i="24"/>
  <c r="I27" i="24" s="1"/>
  <c r="S32" i="24"/>
  <c r="R15" i="25"/>
  <c r="I15" i="25" s="1"/>
  <c r="S28" i="24"/>
  <c r="R46" i="22"/>
  <c r="I46" i="22" s="1"/>
  <c r="R19" i="21"/>
  <c r="I19" i="21" s="1"/>
  <c r="R44" i="21"/>
  <c r="I44" i="21" s="1"/>
  <c r="R39" i="20"/>
  <c r="I39" i="20" s="1"/>
  <c r="R39" i="17"/>
  <c r="I39" i="17" s="1"/>
  <c r="R47" i="16"/>
  <c r="I47" i="16" s="1"/>
  <c r="S26" i="22"/>
  <c r="S43" i="24"/>
  <c r="R20" i="25"/>
  <c r="I20" i="25" s="1"/>
  <c r="S14" i="24"/>
  <c r="S46" i="24"/>
  <c r="R22" i="23"/>
  <c r="I22" i="23" s="1"/>
  <c r="R36" i="22"/>
  <c r="I36" i="22" s="1"/>
  <c r="R27" i="21"/>
  <c r="I27" i="21" s="1"/>
  <c r="R20" i="19"/>
  <c r="I20" i="19" s="1"/>
  <c r="R47" i="19"/>
  <c r="I47" i="19" s="1"/>
  <c r="S36" i="16"/>
  <c r="S14" i="15"/>
  <c r="R15" i="15"/>
  <c r="I15" i="15" s="1"/>
  <c r="R23" i="21"/>
  <c r="I23" i="21" s="1"/>
  <c r="S22" i="17"/>
  <c r="R15" i="17"/>
  <c r="I15" i="17" s="1"/>
  <c r="S37" i="24"/>
  <c r="R23" i="24"/>
  <c r="I23" i="24" s="1"/>
  <c r="R39" i="22"/>
  <c r="I39" i="22" s="1"/>
  <c r="S45" i="14"/>
  <c r="R19" i="13"/>
  <c r="I19" i="13" s="1"/>
  <c r="R27" i="14"/>
  <c r="R35" i="14"/>
  <c r="I35" i="14" s="1"/>
  <c r="R40" i="14"/>
  <c r="S48" i="13"/>
  <c r="S42" i="14"/>
  <c r="S37" i="13"/>
  <c r="S15" i="13"/>
  <c r="R38" i="24"/>
  <c r="I38" i="24" s="1"/>
  <c r="R19" i="15"/>
  <c r="I19" i="15" s="1"/>
  <c r="R41" i="22"/>
  <c r="I41" i="22" s="1"/>
  <c r="S17" i="24"/>
  <c r="S39" i="17"/>
  <c r="R28" i="15"/>
  <c r="I28" i="15" s="1"/>
  <c r="R49" i="19"/>
  <c r="I49" i="19" s="1"/>
  <c r="S31" i="23"/>
  <c r="S41" i="22"/>
  <c r="S44" i="17"/>
  <c r="R17" i="19"/>
  <c r="I17" i="19" s="1"/>
  <c r="S40" i="19"/>
  <c r="R37" i="15"/>
  <c r="I37" i="15" s="1"/>
  <c r="S29" i="19"/>
  <c r="R49" i="22"/>
  <c r="I49" i="22" s="1"/>
  <c r="R35" i="25"/>
  <c r="I35" i="25" s="1"/>
  <c r="S29" i="15"/>
  <c r="S48" i="20"/>
  <c r="R48" i="20"/>
  <c r="I48" i="20" s="1"/>
  <c r="S41" i="16"/>
  <c r="S49" i="17"/>
  <c r="R21" i="22"/>
  <c r="I21" i="22" s="1"/>
  <c r="R17" i="17"/>
  <c r="I17" i="17" s="1"/>
  <c r="S45" i="24"/>
  <c r="S18" i="17"/>
  <c r="R18" i="20"/>
  <c r="I18" i="20" s="1"/>
  <c r="S19" i="17"/>
  <c r="S31" i="21"/>
  <c r="R29" i="21"/>
  <c r="I29" i="21" s="1"/>
  <c r="S28" i="22"/>
  <c r="S41" i="24"/>
  <c r="S48" i="24"/>
  <c r="R25" i="24"/>
  <c r="I25" i="24" s="1"/>
  <c r="S32" i="19"/>
  <c r="S13" i="15"/>
  <c r="R27" i="17"/>
  <c r="I27" i="17" s="1"/>
  <c r="R24" i="16"/>
  <c r="I24" i="16" s="1"/>
  <c r="S47" i="15"/>
  <c r="S42" i="16"/>
  <c r="S16" i="20"/>
  <c r="R41" i="21"/>
  <c r="I41" i="21" s="1"/>
  <c r="R21" i="21"/>
  <c r="I21" i="21" s="1"/>
  <c r="S37" i="21"/>
  <c r="S44" i="21"/>
  <c r="S16" i="24"/>
  <c r="R37" i="23"/>
  <c r="I37" i="23" s="1"/>
  <c r="S41" i="23"/>
  <c r="R39" i="25"/>
  <c r="I39" i="25" s="1"/>
  <c r="S30" i="23"/>
  <c r="R36" i="23"/>
  <c r="I36" i="23" s="1"/>
  <c r="R14" i="22"/>
  <c r="I14" i="22" s="1"/>
  <c r="S14" i="21"/>
  <c r="S46" i="21"/>
  <c r="R22" i="20"/>
  <c r="I22" i="20" s="1"/>
  <c r="S46" i="20"/>
  <c r="R39" i="16"/>
  <c r="I39" i="16" s="1"/>
  <c r="R31" i="16"/>
  <c r="I31" i="16" s="1"/>
  <c r="R38" i="15"/>
  <c r="I38" i="15" s="1"/>
  <c r="S46" i="15"/>
  <c r="S20" i="15"/>
  <c r="R36" i="16"/>
  <c r="I36" i="16" s="1"/>
  <c r="R21" i="23"/>
  <c r="I21" i="23" s="1"/>
  <c r="S27" i="23"/>
  <c r="R14" i="25"/>
  <c r="I14" i="25" s="1"/>
  <c r="S40" i="24"/>
  <c r="S28" i="25"/>
  <c r="R14" i="23"/>
  <c r="I14" i="23" s="1"/>
  <c r="R15" i="22"/>
  <c r="I15" i="22" s="1"/>
  <c r="R30" i="21"/>
  <c r="I30" i="21" s="1"/>
  <c r="R39" i="21"/>
  <c r="I39" i="21" s="1"/>
  <c r="R44" i="19"/>
  <c r="I44" i="19" s="1"/>
  <c r="S20" i="16"/>
  <c r="S27" i="16"/>
  <c r="S42" i="22"/>
  <c r="S19" i="25"/>
  <c r="R28" i="25"/>
  <c r="I28" i="25" s="1"/>
  <c r="S22" i="24"/>
  <c r="R28" i="24"/>
  <c r="I28" i="24" s="1"/>
  <c r="R38" i="23"/>
  <c r="I38" i="23" s="1"/>
  <c r="R44" i="22"/>
  <c r="I44" i="22" s="1"/>
  <c r="R20" i="21"/>
  <c r="I20" i="21" s="1"/>
  <c r="R23" i="19"/>
  <c r="I23" i="19" s="1"/>
  <c r="R22" i="17"/>
  <c r="I22" i="17" s="1"/>
  <c r="S15" i="16"/>
  <c r="R26" i="15"/>
  <c r="I26" i="15" s="1"/>
  <c r="R31" i="15"/>
  <c r="I31" i="15" s="1"/>
  <c r="S14" i="20"/>
  <c r="R31" i="20"/>
  <c r="I31" i="20" s="1"/>
  <c r="S38" i="17"/>
  <c r="S39" i="16"/>
  <c r="S47" i="25"/>
  <c r="R37" i="25"/>
  <c r="I37" i="25" s="1"/>
  <c r="R31" i="25"/>
  <c r="I31" i="25" s="1"/>
  <c r="R31" i="24"/>
  <c r="I31" i="24" s="1"/>
  <c r="R31" i="23"/>
  <c r="I31" i="23" s="1"/>
  <c r="S30" i="22"/>
  <c r="R14" i="21"/>
  <c r="I14" i="21" s="1"/>
  <c r="R20" i="20"/>
  <c r="I20" i="20" s="1"/>
  <c r="R30" i="17"/>
  <c r="I30" i="17" s="1"/>
  <c r="R44" i="17"/>
  <c r="I44" i="17" s="1"/>
  <c r="R20" i="15"/>
  <c r="I20" i="15" s="1"/>
  <c r="R44" i="15"/>
  <c r="I44" i="15" s="1"/>
  <c r="S43" i="13"/>
  <c r="S49" i="13"/>
  <c r="R28" i="13"/>
  <c r="I28" i="13" s="1"/>
  <c r="R26" i="17"/>
  <c r="I26" i="17" s="1"/>
  <c r="S18" i="19"/>
  <c r="S27" i="15"/>
  <c r="S44" i="20"/>
  <c r="S40" i="20"/>
  <c r="R13" i="20"/>
  <c r="I13" i="20" s="1"/>
  <c r="R24" i="24"/>
  <c r="I24" i="24" s="1"/>
  <c r="R43" i="16"/>
  <c r="I43" i="16" s="1"/>
  <c r="S21" i="19"/>
  <c r="S36" i="22"/>
  <c r="S21" i="24"/>
  <c r="S39" i="19"/>
  <c r="S33" i="17"/>
  <c r="R32" i="22"/>
  <c r="I32" i="22" s="1"/>
  <c r="S24" i="23"/>
  <c r="R21" i="24"/>
  <c r="I21" i="24" s="1"/>
  <c r="S24" i="20"/>
  <c r="S34" i="15"/>
  <c r="R30" i="19"/>
  <c r="I30" i="19" s="1"/>
  <c r="S23" i="21"/>
  <c r="S16" i="22"/>
  <c r="S45" i="23"/>
  <c r="R33" i="24"/>
  <c r="I33" i="24" s="1"/>
  <c r="R47" i="24"/>
  <c r="I47" i="24" s="1"/>
  <c r="R38" i="22"/>
  <c r="I38" i="22" s="1"/>
  <c r="S30" i="21"/>
  <c r="R46" i="20"/>
  <c r="I46" i="20" s="1"/>
  <c r="R18" i="16"/>
  <c r="I18" i="16" s="1"/>
  <c r="R39" i="15"/>
  <c r="I39" i="15" s="1"/>
  <c r="S30" i="16"/>
  <c r="R43" i="25"/>
  <c r="I43" i="25" s="1"/>
  <c r="R32" i="25"/>
  <c r="I32" i="25" s="1"/>
  <c r="R39" i="23"/>
  <c r="I39" i="23" s="1"/>
  <c r="R35" i="21"/>
  <c r="I35" i="21" s="1"/>
  <c r="R23" i="17"/>
  <c r="I23" i="17" s="1"/>
  <c r="R49" i="24"/>
  <c r="I49" i="24" s="1"/>
  <c r="S36" i="25"/>
  <c r="S44" i="24"/>
  <c r="R46" i="21"/>
  <c r="I46" i="21" s="1"/>
  <c r="R44" i="16"/>
  <c r="I44" i="16" s="1"/>
  <c r="R49" i="15"/>
  <c r="I49" i="15" s="1"/>
  <c r="R28" i="20"/>
  <c r="I28" i="20" s="1"/>
  <c r="R28" i="17"/>
  <c r="I28" i="17" s="1"/>
  <c r="S27" i="25"/>
  <c r="R15" i="24"/>
  <c r="I15" i="24" s="1"/>
  <c r="S14" i="22"/>
  <c r="R28" i="21"/>
  <c r="I28" i="21" s="1"/>
  <c r="S30" i="17"/>
  <c r="R29" i="15"/>
  <c r="I29" i="15" s="1"/>
  <c r="R44" i="20"/>
  <c r="I44" i="20" s="1"/>
  <c r="S32" i="25"/>
  <c r="R44" i="25"/>
  <c r="I44" i="25" s="1"/>
  <c r="R15" i="23"/>
  <c r="I15" i="23" s="1"/>
  <c r="S22" i="20"/>
  <c r="R43" i="13"/>
  <c r="I43" i="13" s="1"/>
  <c r="S48" i="14"/>
  <c r="R46" i="13"/>
  <c r="I46" i="13" s="1"/>
  <c r="R21" i="14"/>
  <c r="I21" i="14" s="1"/>
  <c r="R29" i="14"/>
  <c r="I29" i="14" s="1"/>
  <c r="S32" i="14"/>
  <c r="R47" i="13"/>
  <c r="I47" i="13" s="1"/>
  <c r="R24" i="14"/>
  <c r="I24" i="14" s="1"/>
  <c r="R18" i="13"/>
  <c r="I18" i="13" s="1"/>
  <c r="R16" i="23"/>
  <c r="I16" i="23" s="1"/>
  <c r="R37" i="20"/>
  <c r="I37" i="20" s="1"/>
  <c r="S18" i="23"/>
  <c r="S37" i="25"/>
  <c r="R13" i="15"/>
  <c r="I13" i="15" s="1"/>
  <c r="R20" i="24"/>
  <c r="I20" i="24" s="1"/>
  <c r="R34" i="21"/>
  <c r="I34" i="21" s="1"/>
  <c r="R17" i="25"/>
  <c r="I17" i="25" s="1"/>
  <c r="S33" i="25"/>
  <c r="R25" i="17"/>
  <c r="I25" i="17" s="1"/>
  <c r="R48" i="22"/>
  <c r="I48" i="22" s="1"/>
  <c r="R17" i="21"/>
  <c r="I17" i="21" s="1"/>
  <c r="S13" i="22"/>
  <c r="S45" i="17"/>
  <c r="R34" i="20"/>
  <c r="I34" i="20" s="1"/>
  <c r="S37" i="16"/>
  <c r="S31" i="17"/>
  <c r="S15" i="23"/>
  <c r="S33" i="24"/>
  <c r="R40" i="17"/>
  <c r="I40" i="17" s="1"/>
  <c r="S24" i="21"/>
  <c r="S21" i="23"/>
  <c r="R17" i="24"/>
  <c r="I17" i="24" s="1"/>
  <c r="R17" i="23"/>
  <c r="I17" i="23" s="1"/>
  <c r="S31" i="15"/>
  <c r="R35" i="16"/>
  <c r="I35" i="16" s="1"/>
  <c r="S44" i="15"/>
  <c r="R16" i="22"/>
  <c r="I16" i="22" s="1"/>
  <c r="S48" i="22"/>
  <c r="S44" i="22"/>
  <c r="R38" i="25"/>
  <c r="I38" i="25" s="1"/>
  <c r="S25" i="23"/>
  <c r="R18" i="19"/>
  <c r="I18" i="19" s="1"/>
  <c r="R29" i="22"/>
  <c r="I29" i="22" s="1"/>
  <c r="S29" i="23"/>
  <c r="S25" i="16"/>
  <c r="S26" i="17"/>
  <c r="R41" i="17"/>
  <c r="I41" i="17" s="1"/>
  <c r="R33" i="19"/>
  <c r="I33" i="19" s="1"/>
  <c r="S29" i="20"/>
  <c r="S33" i="22"/>
  <c r="S34" i="21"/>
  <c r="S37" i="23"/>
  <c r="S40" i="22"/>
  <c r="S24" i="24"/>
  <c r="S39" i="23"/>
  <c r="S39" i="24"/>
  <c r="R39" i="24"/>
  <c r="I39" i="24" s="1"/>
  <c r="S38" i="23"/>
  <c r="R30" i="22"/>
  <c r="I30" i="22" s="1"/>
  <c r="R43" i="21"/>
  <c r="I43" i="21" s="1"/>
  <c r="S22" i="21"/>
  <c r="R36" i="21"/>
  <c r="I36" i="21" s="1"/>
  <c r="R30" i="20"/>
  <c r="I30" i="20" s="1"/>
  <c r="S20" i="19"/>
  <c r="S28" i="16"/>
  <c r="S19" i="16"/>
  <c r="R17" i="15"/>
  <c r="I17" i="15" s="1"/>
  <c r="R24" i="15"/>
  <c r="I24" i="15" s="1"/>
  <c r="R23" i="15"/>
  <c r="I23" i="15" s="1"/>
  <c r="R23" i="16"/>
  <c r="I23" i="16" s="1"/>
  <c r="S31" i="20"/>
  <c r="S44" i="23"/>
  <c r="S43" i="25"/>
  <c r="S18" i="25"/>
  <c r="R47" i="25"/>
  <c r="I47" i="25" s="1"/>
  <c r="R23" i="23"/>
  <c r="I23" i="23" s="1"/>
  <c r="R31" i="22"/>
  <c r="I31" i="22" s="1"/>
  <c r="R38" i="21"/>
  <c r="I38" i="21" s="1"/>
  <c r="R38" i="20"/>
  <c r="I38" i="20" s="1"/>
  <c r="R15" i="19"/>
  <c r="I15" i="19" s="1"/>
  <c r="S44" i="16"/>
  <c r="S22" i="16"/>
  <c r="R35" i="24"/>
  <c r="I35" i="24" s="1"/>
  <c r="S25" i="25"/>
  <c r="R23" i="25"/>
  <c r="I23" i="25" s="1"/>
  <c r="S30" i="24"/>
  <c r="S36" i="24"/>
  <c r="R20" i="22"/>
  <c r="I20" i="22" s="1"/>
  <c r="S19" i="21"/>
  <c r="R15" i="21"/>
  <c r="I15" i="21" s="1"/>
  <c r="S28" i="19"/>
  <c r="R20" i="16"/>
  <c r="I20" i="16" s="1"/>
  <c r="S23" i="16"/>
  <c r="S38" i="15"/>
  <c r="R47" i="15"/>
  <c r="I47" i="15" s="1"/>
  <c r="S30" i="20"/>
  <c r="R14" i="17"/>
  <c r="I14" i="17" s="1"/>
  <c r="R20" i="17"/>
  <c r="I20" i="17" s="1"/>
  <c r="S31" i="16"/>
  <c r="R22" i="25"/>
  <c r="I22" i="25" s="1"/>
  <c r="S13" i="16"/>
  <c r="S44" i="25"/>
  <c r="R30" i="23"/>
  <c r="I30" i="23" s="1"/>
  <c r="R47" i="23"/>
  <c r="I47" i="23" s="1"/>
  <c r="R22" i="22"/>
  <c r="I22" i="22" s="1"/>
  <c r="S27" i="21"/>
  <c r="R36" i="20"/>
  <c r="I36" i="20" s="1"/>
  <c r="S14" i="17"/>
  <c r="R31" i="17"/>
  <c r="I31" i="17" s="1"/>
  <c r="R21" i="15"/>
  <c r="I21" i="15" s="1"/>
  <c r="R33" i="15"/>
  <c r="I33" i="15" s="1"/>
  <c r="S25" i="14"/>
  <c r="S35" i="13"/>
  <c r="S34" i="13"/>
  <c r="R27" i="13"/>
  <c r="I27" i="13" s="1"/>
  <c r="S30" i="14"/>
  <c r="R45" i="25"/>
  <c r="I45" i="25" s="1"/>
  <c r="R40" i="22"/>
  <c r="I40" i="22" s="1"/>
  <c r="S38" i="25"/>
  <c r="R16" i="19"/>
  <c r="I16" i="19" s="1"/>
  <c r="S34" i="16"/>
  <c r="R34" i="15"/>
  <c r="I34" i="15" s="1"/>
  <c r="S35" i="23"/>
  <c r="R32" i="15"/>
  <c r="I32" i="15" s="1"/>
  <c r="R45" i="16"/>
  <c r="I45" i="16" s="1"/>
  <c r="S26" i="21"/>
  <c r="R32" i="16"/>
  <c r="I32" i="16" s="1"/>
  <c r="S43" i="19"/>
  <c r="R14" i="16"/>
  <c r="I14" i="16" s="1"/>
  <c r="R48" i="16"/>
  <c r="I48" i="16" s="1"/>
  <c r="R27" i="20"/>
  <c r="I27" i="20" s="1"/>
  <c r="S13" i="24"/>
  <c r="R19" i="24"/>
  <c r="I19" i="24" s="1"/>
  <c r="R13" i="23"/>
  <c r="I13" i="23" s="1"/>
  <c r="S25" i="24"/>
  <c r="S18" i="20"/>
  <c r="R42" i="19"/>
  <c r="I42" i="19" s="1"/>
  <c r="R33" i="23"/>
  <c r="I33" i="23" s="1"/>
  <c r="S19" i="20"/>
  <c r="R43" i="24"/>
  <c r="I43" i="24" s="1"/>
  <c r="S17" i="25"/>
  <c r="R20" i="23"/>
  <c r="I20" i="23" s="1"/>
  <c r="R22" i="21"/>
  <c r="I22" i="21" s="1"/>
  <c r="R31" i="21"/>
  <c r="I31" i="21" s="1"/>
  <c r="R31" i="19"/>
  <c r="I31" i="19" s="1"/>
  <c r="S14" i="16"/>
  <c r="S23" i="15"/>
  <c r="R36" i="17"/>
  <c r="I36" i="17" s="1"/>
  <c r="R45" i="20"/>
  <c r="I45" i="20" s="1"/>
  <c r="S19" i="24"/>
  <c r="S20" i="24"/>
  <c r="R47" i="22"/>
  <c r="I47" i="22" s="1"/>
  <c r="R23" i="20"/>
  <c r="I23" i="20" s="1"/>
  <c r="R28" i="16"/>
  <c r="I28" i="16" s="1"/>
  <c r="S20" i="20"/>
  <c r="R13" i="16"/>
  <c r="I13" i="16" s="1"/>
  <c r="S38" i="24"/>
  <c r="R28" i="22"/>
  <c r="I28" i="22" s="1"/>
  <c r="R47" i="21"/>
  <c r="I47" i="21" s="1"/>
  <c r="R39" i="19"/>
  <c r="I39" i="19" s="1"/>
  <c r="S35" i="16"/>
  <c r="S35" i="21"/>
  <c r="R46" i="17"/>
  <c r="I46" i="17" s="1"/>
  <c r="S46" i="16"/>
  <c r="R36" i="25"/>
  <c r="I36" i="25" s="1"/>
  <c r="R46" i="23"/>
  <c r="I46" i="23" s="1"/>
  <c r="R23" i="22"/>
  <c r="I23" i="22" s="1"/>
  <c r="R15" i="20"/>
  <c r="I15" i="20" s="1"/>
  <c r="R15" i="16"/>
  <c r="I15" i="16" s="1"/>
  <c r="S22" i="22"/>
  <c r="S46" i="17"/>
  <c r="R47" i="20"/>
  <c r="I47" i="20" s="1"/>
  <c r="R36" i="15"/>
  <c r="I36" i="15" s="1"/>
  <c r="S43" i="16"/>
  <c r="I44" i="13"/>
  <c r="I38" i="14"/>
  <c r="I40" i="14"/>
  <c r="R13" i="13"/>
  <c r="I13" i="13" s="1"/>
  <c r="S13" i="14"/>
  <c r="I37" i="14"/>
  <c r="S13" i="13"/>
  <c r="I27" i="14"/>
  <c r="R13" i="14"/>
  <c r="I13" i="14" s="1"/>
  <c r="I40" i="13"/>
  <c r="I32" i="14"/>
  <c r="I49" i="14"/>
  <c r="I35" i="13"/>
  <c r="I50" i="23" l="1"/>
  <c r="I50" i="15"/>
  <c r="I50" i="24"/>
  <c r="I50" i="21"/>
  <c r="I50" i="17"/>
  <c r="I50" i="25"/>
  <c r="I50" i="16"/>
  <c r="I50" i="20"/>
  <c r="I50" i="22"/>
  <c r="I50" i="19"/>
  <c r="I50" i="13"/>
  <c r="I50" i="14"/>
  <c r="D11" i="26"/>
  <c r="D12" i="26"/>
  <c r="D10" i="26"/>
  <c r="D6" i="26"/>
  <c r="D3" i="26"/>
  <c r="D7" i="26"/>
  <c r="D8" i="26"/>
  <c r="D4" i="26"/>
  <c r="D9" i="26"/>
  <c r="D2" i="26"/>
  <c r="D5" i="26"/>
  <c r="D13" i="26"/>
  <c r="C5" i="26" l="1"/>
  <c r="C12" i="26"/>
  <c r="C8" i="26"/>
  <c r="C13" i="26"/>
  <c r="C10" i="26"/>
  <c r="C7" i="26"/>
  <c r="C9" i="26"/>
  <c r="C4" i="26"/>
  <c r="C6" i="26"/>
  <c r="C11" i="26"/>
  <c r="C3" i="26"/>
  <c r="C2" i="26"/>
  <c r="D15" i="26"/>
  <c r="C15" i="26" l="1"/>
</calcChain>
</file>

<file path=xl/sharedStrings.xml><?xml version="1.0" encoding="utf-8"?>
<sst xmlns="http://schemas.openxmlformats.org/spreadsheetml/2006/main" count="615" uniqueCount="130">
  <si>
    <t>Date</t>
  </si>
  <si>
    <t>Service</t>
  </si>
  <si>
    <t>Horaire</t>
  </si>
  <si>
    <t>début</t>
  </si>
  <si>
    <t>Fin</t>
  </si>
  <si>
    <t>heures jour dimanche</t>
  </si>
  <si>
    <t>heures jour fériés</t>
  </si>
  <si>
    <t>Lundi de Pâques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</si>
  <si>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</si>
  <si>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</si>
  <si>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</si>
  <si>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</si>
  <si>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</si>
  <si>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</si>
  <si>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</si>
  <si>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</si>
  <si>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</si>
  <si>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</si>
  <si>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</si>
  <si>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</si>
  <si>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</si>
  <si>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</si>
  <si>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Mois concerné</t>
  </si>
  <si>
    <t>Matricule:</t>
  </si>
  <si>
    <t>Département:</t>
  </si>
  <si>
    <t>Pause</t>
  </si>
  <si>
    <t>Payée</t>
  </si>
  <si>
    <t>Non payée</t>
  </si>
  <si>
    <t>Début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</si>
  <si>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</si>
  <si>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</si>
  <si>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</si>
  <si>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</si>
  <si>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</si>
  <si>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</si>
  <si>
    <t xml:space="preserve">                   DQ RH00008</t>
  </si>
  <si>
    <t xml:space="preserve">Prénom: </t>
  </si>
  <si>
    <t xml:space="preserve">      RELEVE MENSUEL DES HEURES EFFECTUEES</t>
  </si>
  <si>
    <t>Vendredi Saint</t>
  </si>
  <si>
    <t>Restauration republique</t>
  </si>
  <si>
    <t>RESERVE</t>
  </si>
  <si>
    <t>Nouvel An</t>
  </si>
  <si>
    <t>Jeudi ascension</t>
  </si>
  <si>
    <t>Lundi de pentecote</t>
  </si>
  <si>
    <t>Fete nationale</t>
  </si>
  <si>
    <t>jeune Genevois</t>
  </si>
  <si>
    <t xml:space="preserve">Noel </t>
  </si>
  <si>
    <t xml:space="preserve">Nom:   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</si>
  <si>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</si>
  <si>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</si>
  <si>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</si>
  <si>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</si>
  <si>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</si>
  <si>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</si>
  <si>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</si>
  <si>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</si>
  <si>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</si>
  <si>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</si>
  <si>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</si>
  <si>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</si>
  <si>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</si>
  <si>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</t>
  </si>
  <si>
    <t>Maladie</t>
  </si>
  <si>
    <t>Totaux
sans
majoration</t>
  </si>
  <si>
    <t>MAJORATIONS</t>
  </si>
  <si>
    <t xml:space="preserve">TOTAL DE JOURS TRAVAILLES </t>
  </si>
  <si>
    <t>HEURES</t>
  </si>
  <si>
    <t xml:space="preserve">TOTAL SANS MAJORATION </t>
  </si>
  <si>
    <t>CCT</t>
  </si>
  <si>
    <t>Admin</t>
  </si>
  <si>
    <t>17J</t>
  </si>
  <si>
    <t>17N</t>
  </si>
  <si>
    <t>18N</t>
  </si>
  <si>
    <t>19J</t>
  </si>
  <si>
    <t>19N</t>
  </si>
  <si>
    <t>20J</t>
  </si>
  <si>
    <t>20N</t>
  </si>
  <si>
    <t>21J</t>
  </si>
  <si>
    <t>21N</t>
  </si>
  <si>
    <t>22J</t>
  </si>
  <si>
    <t>22N</t>
  </si>
  <si>
    <t>23N</t>
  </si>
  <si>
    <t>24J</t>
  </si>
  <si>
    <t>24N</t>
  </si>
  <si>
    <t>25J</t>
  </si>
  <si>
    <t>25N</t>
  </si>
  <si>
    <t>26N</t>
  </si>
  <si>
    <t>27N</t>
  </si>
  <si>
    <t>28J</t>
  </si>
  <si>
    <t>28N</t>
  </si>
  <si>
    <t>29N</t>
  </si>
  <si>
    <t>31N</t>
  </si>
  <si>
    <t>32N</t>
  </si>
  <si>
    <t>36N</t>
  </si>
  <si>
    <t>37N</t>
  </si>
  <si>
    <t>38N</t>
  </si>
  <si>
    <t>39N</t>
  </si>
  <si>
    <t>40N</t>
  </si>
  <si>
    <t>42N</t>
  </si>
  <si>
    <t>43N</t>
  </si>
  <si>
    <t>44N</t>
  </si>
  <si>
    <t>46N</t>
  </si>
  <si>
    <t>47N</t>
  </si>
  <si>
    <t>48N</t>
  </si>
  <si>
    <t>49N</t>
  </si>
  <si>
    <t>51N</t>
  </si>
  <si>
    <t xml:space="preserve">           DQ RH00008</t>
  </si>
  <si>
    <t>Nom:</t>
  </si>
  <si>
    <t>debut</t>
  </si>
  <si>
    <t>fin</t>
  </si>
  <si>
    <t>Services</t>
  </si>
  <si>
    <t>16N</t>
  </si>
  <si>
    <t>27J.SD</t>
  </si>
  <si>
    <t>27J.LV</t>
  </si>
  <si>
    <t>40J.SD</t>
  </si>
  <si>
    <t>40J.LV</t>
  </si>
  <si>
    <t>41N.V</t>
  </si>
  <si>
    <t>45N.LV</t>
  </si>
  <si>
    <t>45N.SD</t>
  </si>
  <si>
    <t>41N.C</t>
  </si>
  <si>
    <t>maladie</t>
  </si>
  <si>
    <t>réunion</t>
  </si>
  <si>
    <t>form Quadri</t>
  </si>
  <si>
    <t>form annuel</t>
  </si>
  <si>
    <t>tir</t>
  </si>
  <si>
    <t>récuperations</t>
  </si>
  <si>
    <t>vacances 173</t>
  </si>
  <si>
    <t>vacances 150</t>
  </si>
  <si>
    <t>vacances  150</t>
  </si>
  <si>
    <t>vacances  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</si>
</sst>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m\-yy;@"/>
    <numFmt numFmtId="169" formatCode="[h]:mm:ss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Impac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1"/>
      <name val="Arial"/>
      <family val="2"/>
    </font>
    <font>
      <sz val="18"/>
      <color rgb="FFFF0000"/>
      <name val="Calibri"/>
      <family val="2"/>
    </font>
    <font>
      <sz val="14"/>
      <color rgb="FFFF0000"/>
      <name val="Calibri"/>
      <family val="2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8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5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5" fontId="12" fillId="2" borderId="1" xfId="0" applyNumberFormat="1" applyFont="1" applyFill="1" applyBorder="1" applyAlignment="1" applyProtection="1">
      <alignment horizontal="center" vertical="center"/>
      <protection locked="0"/>
    </xf>
    <xf numFmtId="165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/>
    <xf numFmtId="0" fontId="7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vertical="center"/>
    </xf>
    <xf numFmtId="0" fontId="15" fillId="0" borderId="13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15" fillId="0" borderId="14" xfId="0" applyFont="1" applyBorder="1" applyAlignment="1" applyProtection="1">
      <alignment horizontal="center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43" fontId="3" fillId="5" borderId="1" xfId="1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43" fontId="3" fillId="3" borderId="3" xfId="1" applyFont="1" applyFill="1" applyBorder="1" applyAlignment="1" applyProtection="1">
      <alignment horizontal="center" vertical="center"/>
    </xf>
    <xf numFmtId="43" fontId="3" fillId="0" borderId="7" xfId="1" applyFont="1" applyFill="1" applyBorder="1" applyAlignment="1" applyProtection="1">
      <alignment horizontal="center" vertical="center"/>
    </xf>
    <xf numFmtId="167" fontId="3" fillId="3" borderId="7" xfId="0" applyNumberFormat="1" applyFont="1" applyFill="1" applyBorder="1" applyAlignment="1" applyProtection="1">
      <alignment horizontal="center" vertical="center"/>
    </xf>
    <xf numFmtId="43" fontId="3" fillId="3" borderId="7" xfId="1" applyFont="1" applyFill="1" applyBorder="1" applyAlignment="1" applyProtection="1">
      <alignment horizontal="center" vertical="center"/>
    </xf>
    <xf numFmtId="43" fontId="3" fillId="3" borderId="8" xfId="1" applyFont="1" applyFill="1" applyBorder="1" applyAlignment="1" applyProtection="1">
      <alignment horizontal="center" vertical="center"/>
    </xf>
    <xf numFmtId="43" fontId="12" fillId="5" borderId="1" xfId="1" applyNumberFormat="1" applyFont="1" applyFill="1" applyBorder="1" applyAlignment="1" applyProtection="1">
      <alignment horizontal="center" vertical="center"/>
    </xf>
    <xf numFmtId="43" fontId="12" fillId="0" borderId="1" xfId="1" applyNumberFormat="1" applyFont="1" applyFill="1" applyBorder="1" applyAlignment="1" applyProtection="1">
      <alignment horizontal="center" vertical="center"/>
    </xf>
    <xf numFmtId="167" fontId="12" fillId="3" borderId="3" xfId="0" applyNumberFormat="1" applyFont="1" applyFill="1" applyBorder="1" applyAlignment="1" applyProtection="1">
      <alignment horizontal="center" vertical="center"/>
    </xf>
    <xf numFmtId="167" fontId="12" fillId="3" borderId="30" xfId="0" applyNumberFormat="1" applyFont="1" applyFill="1" applyBorder="1" applyAlignment="1" applyProtection="1">
      <alignment horizontal="center" vertical="center"/>
    </xf>
    <xf numFmtId="43" fontId="12" fillId="3" borderId="30" xfId="1" applyNumberFormat="1" applyFont="1" applyFill="1" applyBorder="1" applyAlignment="1" applyProtection="1">
      <alignment horizontal="center" vertical="center"/>
    </xf>
    <xf numFmtId="43" fontId="12" fillId="5" borderId="7" xfId="1" applyNumberFormat="1" applyFont="1" applyFill="1" applyBorder="1" applyAlignment="1" applyProtection="1">
      <alignment horizontal="center" vertical="center"/>
    </xf>
    <xf numFmtId="43" fontId="12" fillId="0" borderId="7" xfId="1" applyNumberFormat="1" applyFont="1" applyFill="1" applyBorder="1" applyAlignment="1" applyProtection="1">
      <alignment horizontal="center" vertical="center"/>
    </xf>
    <xf numFmtId="167" fontId="12" fillId="3" borderId="8" xfId="0" applyNumberFormat="1" applyFont="1" applyFill="1" applyBorder="1" applyAlignment="1" applyProtection="1">
      <alignment horizontal="center" vertical="center"/>
    </xf>
    <xf numFmtId="167" fontId="12" fillId="3" borderId="9" xfId="0" applyNumberFormat="1" applyFont="1" applyFill="1" applyBorder="1" applyAlignment="1" applyProtection="1">
      <alignment horizontal="center" vertical="center"/>
    </xf>
    <xf numFmtId="43" fontId="12" fillId="3" borderId="9" xfId="1" applyNumberFormat="1" applyFont="1" applyFill="1" applyBorder="1" applyAlignment="1" applyProtection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/>
    </xf>
    <xf numFmtId="43" fontId="3" fillId="0" borderId="1" xfId="1" applyNumberFormat="1" applyFont="1" applyFill="1" applyBorder="1" applyAlignment="1" applyProtection="1">
      <alignment horizontal="center" vertical="center"/>
    </xf>
    <xf numFmtId="167" fontId="3" fillId="3" borderId="3" xfId="0" applyNumberFormat="1" applyFont="1" applyFill="1" applyBorder="1" applyAlignment="1" applyProtection="1">
      <alignment horizontal="center" vertical="center"/>
    </xf>
    <xf numFmtId="167" fontId="3" fillId="3" borderId="30" xfId="0" applyNumberFormat="1" applyFont="1" applyFill="1" applyBorder="1" applyAlignment="1" applyProtection="1">
      <alignment horizontal="center" vertical="center"/>
    </xf>
    <xf numFmtId="43" fontId="3" fillId="3" borderId="30" xfId="1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2" fontId="9" fillId="5" borderId="21" xfId="0" applyNumberFormat="1" applyFont="1" applyFill="1" applyBorder="1" applyAlignment="1" applyProtection="1">
      <alignment horizontal="center" vertical="center"/>
    </xf>
    <xf numFmtId="2" fontId="10" fillId="0" borderId="21" xfId="0" applyNumberFormat="1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>
      <alignment horizontal="center" vertical="center"/>
    </xf>
    <xf numFmtId="168" fontId="14" fillId="0" borderId="11" xfId="0" applyNumberFormat="1" applyFont="1" applyBorder="1" applyAlignment="1" applyProtection="1"/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9" fontId="2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32" xfId="0" applyFont="1" applyFill="1" applyBorder="1" applyAlignment="1">
      <alignment horizontal="center" vertical="center" wrapText="1"/>
    </xf>
    <xf numFmtId="0" fontId="0" fillId="0" borderId="33" xfId="0" applyNumberForma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165" fontId="21" fillId="0" borderId="36" xfId="0" applyNumberFormat="1" applyFont="1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169" fontId="22" fillId="0" borderId="43" xfId="0" applyNumberFormat="1" applyFont="1" applyFill="1" applyBorder="1" applyAlignment="1">
      <alignment horizontal="center" vertical="center"/>
    </xf>
    <xf numFmtId="2" fontId="19" fillId="0" borderId="44" xfId="0" applyNumberFormat="1" applyFont="1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11" fillId="0" borderId="10" xfId="0" applyFont="1" applyBorder="1" applyAlignment="1" applyProtection="1">
      <alignment vertical="center"/>
    </xf>
    <xf numFmtId="0" fontId="13" fillId="0" borderId="11" xfId="0" applyFont="1" applyBorder="1" applyAlignment="1" applyProtection="1">
      <alignment horizontal="left" vertical="center"/>
    </xf>
    <xf numFmtId="168" fontId="14" fillId="0" borderId="12" xfId="0" applyNumberFormat="1" applyFont="1" applyBorder="1" applyAlignment="1" applyProtection="1"/>
    <xf numFmtId="0" fontId="13" fillId="0" borderId="16" xfId="0" applyFont="1" applyBorder="1" applyAlignment="1" applyProtection="1">
      <alignment horizontal="left" vertical="center"/>
    </xf>
    <xf numFmtId="0" fontId="16" fillId="6" borderId="2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right" indent="1"/>
    </xf>
    <xf numFmtId="166" fontId="3" fillId="0" borderId="1" xfId="0" applyNumberFormat="1" applyFont="1" applyFill="1" applyBorder="1" applyAlignment="1" applyProtection="1">
      <alignment horizontal="center"/>
    </xf>
    <xf numFmtId="166" fontId="3" fillId="3" borderId="1" xfId="0" applyNumberFormat="1" applyFont="1" applyFill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right" indent="1"/>
    </xf>
    <xf numFmtId="20" fontId="0" fillId="0" borderId="0" xfId="0" applyNumberFormat="1" applyProtection="1"/>
    <xf numFmtId="0" fontId="17" fillId="7" borderId="1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20" fontId="0" fillId="9" borderId="1" xfId="0" applyNumberFormat="1" applyFill="1" applyBorder="1" applyAlignment="1" applyProtection="1">
      <alignment horizontal="center" vertical="center"/>
    </xf>
    <xf numFmtId="0" fontId="0" fillId="9" borderId="7" xfId="0" applyFill="1" applyBorder="1" applyAlignment="1" applyProtection="1">
      <alignment horizontal="center" vertical="center"/>
    </xf>
    <xf numFmtId="20" fontId="0" fillId="9" borderId="7" xfId="0" applyNumberForma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vertical="center"/>
      <protection locked="0"/>
    </xf>
    <xf numFmtId="0" fontId="13" fillId="0" borderId="16" xfId="0" applyFont="1" applyBorder="1" applyAlignment="1" applyProtection="1">
      <alignment horizontal="left" vertical="center"/>
      <protection locked="0"/>
    </xf>
    <xf numFmtId="169" fontId="21" fillId="0" borderId="36" xfId="0" applyNumberFormat="1" applyFont="1" applyFill="1" applyBorder="1" applyAlignment="1">
      <alignment horizontal="center" vertical="center"/>
    </xf>
    <xf numFmtId="169" fontId="21" fillId="0" borderId="38" xfId="0" applyNumberFormat="1" applyFont="1" applyFill="1" applyBorder="1" applyAlignment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/>
    </xf>
    <xf numFmtId="0" fontId="11" fillId="0" borderId="3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2" fontId="0" fillId="5" borderId="1" xfId="0" applyNumberFormat="1" applyFont="1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top"/>
    </xf>
    <xf numFmtId="0" fontId="6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left"/>
    </xf>
    <xf numFmtId="0" fontId="23" fillId="0" borderId="0" xfId="0" applyFont="1" applyAlignment="1" applyProtection="1">
      <alignment horizontal="left" vertical="center"/>
    </xf>
    <xf numFmtId="0" fontId="0" fillId="0" borderId="24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13" fillId="0" borderId="11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7" fillId="7" borderId="0" xfId="0" applyFont="1" applyFill="1" applyAlignment="1" applyProtection="1">
      <alignment horizontal="center" vertical="center"/>
    </xf>
    <xf numFmtId="20" fontId="17" fillId="7" borderId="0" xfId="0" applyNumberFormat="1" applyFont="1" applyFill="1" applyAlignment="1" applyProtection="1">
      <alignment horizontal="center" vertical="center"/>
    </xf>
    <xf numFmtId="20" fontId="17" fillId="7" borderId="1" xfId="0" applyNumberFormat="1" applyFont="1" applyFill="1" applyBorder="1" applyAlignment="1" applyProtection="1">
      <alignment horizontal="center" vertical="center"/>
    </xf>
    <xf numFmtId="168" fontId="13" fillId="0" borderId="11" xfId="0" applyNumberFormat="1" applyFont="1" applyBorder="1" applyAlignment="1" applyProtection="1"/>
    <xf numFmtId="0" fontId="0" fillId="6" borderId="7" xfId="0" applyFill="1" applyBorder="1" applyAlignment="1" applyProtection="1">
      <alignment horizontal="center" vertical="center"/>
    </xf>
    <xf numFmtId="20" fontId="0" fillId="6" borderId="7" xfId="0" applyNumberFormat="1" applyFill="1" applyBorder="1" applyAlignment="1" applyProtection="1">
      <alignment horizontal="center" vertical="center"/>
    </xf>
    <xf numFmtId="0" fontId="0" fillId="10" borderId="7" xfId="0" applyFill="1" applyBorder="1" applyAlignment="1" applyProtection="1">
      <alignment horizontal="center" vertical="center"/>
    </xf>
    <xf numFmtId="20" fontId="0" fillId="10" borderId="7" xfId="0" applyNumberFormat="1" applyFill="1" applyBorder="1" applyAlignment="1" applyProtection="1">
      <alignment horizontal="center" vertical="center"/>
    </xf>
    <xf numFmtId="0" fontId="0" fillId="10" borderId="7" xfId="0" applyNumberFormat="1" applyFill="1" applyBorder="1" applyAlignment="1" applyProtection="1">
      <alignment horizontal="center" vertical="center"/>
    </xf>
    <xf numFmtId="165" fontId="26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33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1813560</xdr:colOff>
          <xdr:row>16</xdr:row>
          <xdr:rowOff>0</xdr:rowOff>
        </xdr:from>
        <xdr:to>
          <xdr:col>3</xdr:col>
          <xdr:colOff>1409700</xdr:colOff>
          <xdr:row>19</xdr:row>
          <xdr:rowOff>15240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Impression Totaux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7</xdr:row>
          <xdr:rowOff>7620</xdr:rowOff>
        </xdr:from>
        <xdr:to>
          <xdr:col>3</xdr:col>
          <xdr:colOff>746760</xdr:colOff>
          <xdr:row>10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REINITIALISATION DU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23</xdr:row>
      <xdr:rowOff>25400</xdr:rowOff>
    </xdr:from>
    <xdr:to>
      <xdr:col>6</xdr:col>
      <xdr:colOff>501650</xdr:colOff>
      <xdr:row>29</xdr:row>
      <xdr:rowOff>6350</xdr:rowOff>
    </xdr:to>
    <xdr:sp macro="" textlink="">
      <xdr:nvSpPr>
        <xdr:cNvPr id="2" name="Rectangle à coins arrondis 1"/>
        <xdr:cNvSpPr/>
      </xdr:nvSpPr>
      <xdr:spPr>
        <a:xfrm>
          <a:off x="4286250" y="4260850"/>
          <a:ext cx="2584450" cy="1085850"/>
        </a:xfrm>
        <a:prstGeom prst="wedgeRoundRectCallout">
          <a:avLst>
            <a:gd name="adj1" fmla="val -77835"/>
            <a:gd name="adj2" fmla="val -2054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la peine de mettre de</a:t>
          </a:r>
          <a:r>
            <a:rPr lang="fr-FR" sz="1100" baseline="0"/>
            <a:t> RESERVE </a:t>
          </a:r>
        </a:p>
        <a:p>
          <a:pPr algn="l"/>
          <a:r>
            <a:rPr lang="fr-FR" sz="1100" baseline="0"/>
            <a:t>j'ai mis en tableau, les nouveaux éléments seront pris en compte automatiquement</a:t>
          </a:r>
          <a:endParaRPr lang="fr-FR" sz="1100"/>
        </a:p>
      </xdr:txBody>
    </xdr:sp>
    <xdr:clientData/>
  </xdr:twoCellAnchor>
  <xdr:twoCellAnchor>
    <xdr:from>
      <xdr:col>1</xdr:col>
      <xdr:colOff>975360</xdr:colOff>
      <xdr:row>63</xdr:row>
      <xdr:rowOff>22860</xdr:rowOff>
    </xdr:from>
    <xdr:to>
      <xdr:col>3</xdr:col>
      <xdr:colOff>495300</xdr:colOff>
      <xdr:row>68</xdr:row>
      <xdr:rowOff>53340</xdr:rowOff>
    </xdr:to>
    <xdr:sp macro="" textlink="">
      <xdr:nvSpPr>
        <xdr:cNvPr id="3" name="Légende encadrée 1 2"/>
        <xdr:cNvSpPr/>
      </xdr:nvSpPr>
      <xdr:spPr>
        <a:xfrm>
          <a:off x="2438400" y="11544300"/>
          <a:ext cx="2278380" cy="94488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Ces services en jaunes ne doivent pas etre majorés les dimanches et jours ferié . Les heures saisies correspondent aux heures aui nous sont remunérées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0</xdr:row>
          <xdr:rowOff>182880</xdr:rowOff>
        </xdr:from>
        <xdr:to>
          <xdr:col>19</xdr:col>
          <xdr:colOff>784860</xdr:colOff>
          <xdr:row>4</xdr:row>
          <xdr:rowOff>53340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22860</xdr:colOff>
      <xdr:row>9</xdr:row>
      <xdr:rowOff>114300</xdr:rowOff>
    </xdr:from>
    <xdr:to>
      <xdr:col>19</xdr:col>
      <xdr:colOff>121920</xdr:colOff>
      <xdr:row>17</xdr:row>
      <xdr:rowOff>121920</xdr:rowOff>
    </xdr:to>
    <xdr:sp macro="" textlink="">
      <xdr:nvSpPr>
        <xdr:cNvPr id="2" name="Ellipse 1"/>
        <xdr:cNvSpPr/>
      </xdr:nvSpPr>
      <xdr:spPr>
        <a:xfrm>
          <a:off x="6004560" y="1821180"/>
          <a:ext cx="868680" cy="12877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632460</xdr:colOff>
      <xdr:row>7</xdr:row>
      <xdr:rowOff>83820</xdr:rowOff>
    </xdr:from>
    <xdr:to>
      <xdr:col>22</xdr:col>
      <xdr:colOff>160020</xdr:colOff>
      <xdr:row>13</xdr:row>
      <xdr:rowOff>0</xdr:rowOff>
    </xdr:to>
    <xdr:sp macro="" textlink="">
      <xdr:nvSpPr>
        <xdr:cNvPr id="3" name="Légende encadrée 1 2"/>
        <xdr:cNvSpPr/>
      </xdr:nvSpPr>
      <xdr:spPr>
        <a:xfrm>
          <a:off x="7383780" y="1455420"/>
          <a:ext cx="1905000" cy="80010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Seul</a:t>
          </a:r>
          <a:r>
            <a:rPr lang="fr-FR" sz="1100" baseline="0"/>
            <a:t> le total doit apparaitre en fonction des heures saisies dans la feuille JF sur les service en jaune</a:t>
          </a:r>
          <a:endParaRPr lang="fr-FR" sz="1100"/>
        </a:p>
      </xdr:txBody>
    </xdr:sp>
    <xdr:clientData/>
  </xdr:twoCellAnchor>
  <xdr:twoCellAnchor>
    <xdr:from>
      <xdr:col>4</xdr:col>
      <xdr:colOff>251460</xdr:colOff>
      <xdr:row>15</xdr:row>
      <xdr:rowOff>152400</xdr:rowOff>
    </xdr:from>
    <xdr:to>
      <xdr:col>7</xdr:col>
      <xdr:colOff>53340</xdr:colOff>
      <xdr:row>23</xdr:row>
      <xdr:rowOff>175260</xdr:rowOff>
    </xdr:to>
    <xdr:sp macro="" textlink="">
      <xdr:nvSpPr>
        <xdr:cNvPr id="7" name="Légende encadrée 1 6"/>
        <xdr:cNvSpPr/>
      </xdr:nvSpPr>
      <xdr:spPr>
        <a:xfrm flipH="1">
          <a:off x="3535680" y="2773680"/>
          <a:ext cx="1226820" cy="1485900"/>
        </a:xfrm>
        <a:prstGeom prst="borderCallout1">
          <a:avLst>
            <a:gd name="adj1" fmla="val 18750"/>
            <a:gd name="adj2" fmla="val -8333"/>
            <a:gd name="adj3" fmla="val -29782"/>
            <a:gd name="adj4" fmla="val -625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Ne doit pas etre calculés les jours feriés</a:t>
          </a:r>
          <a:r>
            <a:rPr lang="fr-FR" sz="1100" baseline="0"/>
            <a:t> et les dimanches</a:t>
          </a:r>
          <a:r>
            <a:rPr lang="fr-FR" sz="1100"/>
            <a:t> quand les services en jaunes de la feuille JF sont saisis</a:t>
          </a:r>
        </a:p>
      </xdr:txBody>
    </xdr:sp>
    <xdr:clientData/>
  </xdr:twoCellAnchor>
  <xdr:twoCellAnchor>
    <xdr:from>
      <xdr:col>0</xdr:col>
      <xdr:colOff>426720</xdr:colOff>
      <xdr:row>18</xdr:row>
      <xdr:rowOff>53340</xdr:rowOff>
    </xdr:from>
    <xdr:to>
      <xdr:col>1</xdr:col>
      <xdr:colOff>510540</xdr:colOff>
      <xdr:row>26</xdr:row>
      <xdr:rowOff>15240</xdr:rowOff>
    </xdr:to>
    <xdr:sp macro="" textlink="">
      <xdr:nvSpPr>
        <xdr:cNvPr id="8" name="Légende encadrée 1 7"/>
        <xdr:cNvSpPr/>
      </xdr:nvSpPr>
      <xdr:spPr>
        <a:xfrm flipH="1">
          <a:off x="426720" y="3223260"/>
          <a:ext cx="1303020" cy="1424940"/>
        </a:xfrm>
        <a:prstGeom prst="borderCallout1">
          <a:avLst>
            <a:gd name="adj1" fmla="val 18750"/>
            <a:gd name="adj2" fmla="val -8333"/>
            <a:gd name="adj3" fmla="val -66548"/>
            <a:gd name="adj4" fmla="val -547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horaires doivent etre</a:t>
          </a:r>
          <a:r>
            <a:rPr lang="fr-FR" sz="1100" baseline="0"/>
            <a:t> masqués uniquement quand les services en jaunes de la feuille JF sont saisis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0</xdr:row>
          <xdr:rowOff>152400</xdr:rowOff>
        </xdr:from>
        <xdr:to>
          <xdr:col>20</xdr:col>
          <xdr:colOff>784860</xdr:colOff>
          <xdr:row>4</xdr:row>
          <xdr:rowOff>38100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784860</xdr:colOff>
          <xdr:row>0</xdr:row>
          <xdr:rowOff>160020</xdr:rowOff>
        </xdr:from>
        <xdr:to>
          <xdr:col>19</xdr:col>
          <xdr:colOff>784860</xdr:colOff>
          <xdr:row>4</xdr:row>
          <xdr:rowOff>30480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175260</xdr:rowOff>
        </xdr:from>
        <xdr:to>
          <xdr:col>20</xdr:col>
          <xdr:colOff>0</xdr:colOff>
          <xdr:row>4</xdr:row>
          <xdr:rowOff>45720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182880</xdr:rowOff>
        </xdr:from>
        <xdr:to>
          <xdr:col>20</xdr:col>
          <xdr:colOff>0</xdr:colOff>
          <xdr:row>4</xdr:row>
          <xdr:rowOff>53340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167640</xdr:rowOff>
        </xdr:from>
        <xdr:to>
          <xdr:col>20</xdr:col>
          <xdr:colOff>0</xdr:colOff>
          <xdr:row>4</xdr:row>
          <xdr:rowOff>38100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175260</xdr:rowOff>
        </xdr:from>
        <xdr:to>
          <xdr:col>20</xdr:col>
          <xdr:colOff>0</xdr:colOff>
          <xdr:row>4</xdr:row>
          <xdr:rowOff>45720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190500</xdr:rowOff>
        </xdr:from>
        <xdr:to>
          <xdr:col>19</xdr:col>
          <xdr:colOff>777240</xdr:colOff>
          <xdr:row>4</xdr:row>
          <xdr:rowOff>60960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777240</xdr:colOff>
          <xdr:row>0</xdr:row>
          <xdr:rowOff>175260</xdr:rowOff>
        </xdr:from>
        <xdr:to>
          <xdr:col>19</xdr:col>
          <xdr:colOff>777240</xdr:colOff>
          <xdr:row>4</xdr:row>
          <xdr:rowOff>45720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167640</xdr:rowOff>
        </xdr:from>
        <xdr:to>
          <xdr:col>20</xdr:col>
          <xdr:colOff>0</xdr:colOff>
          <xdr:row>4</xdr:row>
          <xdr:rowOff>38100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2:C78" totalsRowShown="0" headerRowDxfId="329" dataDxfId="328" tableBorderDxfId="327">
  <autoFilter ref="A22:C78"/>
  <sortState ref="A23:C71">
    <sortCondition ref="A22:A71"/>
  </sortState>
  <tableColumns count="3">
    <tableColumn id="1" name="Services" dataDxfId="326"/>
    <tableColumn id="2" name="debut" dataDxfId="325"/>
    <tableColumn id="3" name="fin" dataDxfId="324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5" name="Horaires356" displayName="Horaires356" ref="A12:S49" totalsRowShown="0" headerRowDxfId="323" dataDxfId="321" headerRowBorderDxfId="322" tableBorderDxfId="320" totalsRowBorderDxfId="319">
  <autoFilter ref="A12:S49"/>
  <tableColumns count="19">
    <tableColumn id="1" name="Date" dataDxfId="318"/>
    <tableColumn id="2" name="Service" dataDxfId="317"/>
    <tableColumn id="3" name="début" dataDxfId="316"/>
    <tableColumn id="4" name="Fin" dataDxfId="315"/>
    <tableColumn id="5" name="PP Début" dataDxfId="314"/>
    <tableColumn id="6" name="PP Fin" dataDxfId="313"/>
    <tableColumn id="7" name="PNP Début" dataDxfId="312"/>
    <tableColumn id="8" name="PNP Fin" dataDxfId="311"/>
    <tableColumn id="10" name="Majoration" dataDxfId="310" dataCellStyle="Milliers">
      <calculatedColumnFormula>0.1*(Horaires356[[#This Row],[Heures de nuit]]+Horaires356[[#This Row],[heures jour dimanche]]+Horaires356[[#This Row],[heures jour fériés]])</calculatedColumnFormula>
    </tableColumn>
    <tableColumn id="9" name="Heures totales payées" dataDxfId="309" dataCellStyle="Milliers">
      <calculatedColumnFormula>(MOD(Horaires356[[#This Row],[Fin]]-Horaires356[[#This Row],[début]],1)-MOD(Horaires356[[#This Row],[PNP Fin]]-Horaires356[[#This Row],[PNP Début]],1))*24</calculatedColumnFormula>
    </tableColumn>
    <tableColumn id="15" name="PNP Début corrigé" dataDxfId="308">
      <calculatedColumnFormula>IF(Horaires356[[#This Row],[PNP Début]]=0,0,IF(Horaires356[[#This Row],[PNP Début]]&lt;Horaires356[[#This Row],[début]],1,0)+Horaires356[[#This Row],[PNP Début]])</calculatedColumnFormula>
    </tableColumn>
    <tableColumn id="16" name="PNP Fin corrigée" dataDxfId="307">
      <calculatedColumnFormula>IF(Horaires356[[#This Row],[PNP Fin]]=0,0,IF(Horaires356[[#This Row],[PNP Fin]]&lt;Horaires356[[#This Row],[début]],1,0)+Horaires356[[#This Row],[PNP Fin]])</calculatedColumnFormula>
    </tableColumn>
    <tableColumn id="14" name="Fin corrigée si nuit" dataDxfId="306">
      <calculatedColumnFormula>IF(Horaires356[[#This Row],[Fin]]&lt;Horaires356[[#This Row],[début]],1,0)+Horaires356[[#This Row],[Fin]]</calculatedColumnFormula>
    </tableColumn>
    <tableColumn id="13" name="Heures de nuit" dataDxfId="305" dataCellStyle="Milliers">
      <calculatedColumnFormula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calculatedColumnFormula>
    </tableColumn>
    <tableColumn id="17" name="Heures de nuit hors PNP" dataDxfId="304" dataCellStyle="Milliers">
      <calculatedColumnFormula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calculatedColumnFormula>
    </tableColumn>
    <tableColumn id="18" name="heures jour dimanche" dataDxfId="303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calculatedColumnFormula>
    </tableColumn>
    <tableColumn id="11" name="heures jour dimanche hors PNP" dataDxfId="302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calculatedColumnFormula>
    </tableColumn>
    <tableColumn id="19" name="heures jour fériés" dataDxfId="301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calculatedColumnFormula>
    </tableColumn>
    <tableColumn id="12" name="heures jour fériés hors PNP" dataDxfId="300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Horaires3567" displayName="Horaires3567" ref="A12:S49" totalsRowShown="0" headerRowDxfId="299" dataDxfId="297" headerRowBorderDxfId="298" tableBorderDxfId="296" totalsRowBorderDxfId="295">
  <autoFilter ref="A12:S49"/>
  <tableColumns count="19">
    <tableColumn id="1" name="Date" dataDxfId="294"/>
    <tableColumn id="2" name="Service" dataDxfId="293"/>
    <tableColumn id="3" name="début" dataDxfId="292"/>
    <tableColumn id="4" name="Fin" dataDxfId="291"/>
    <tableColumn id="5" name="PP Début" dataDxfId="290"/>
    <tableColumn id="6" name="PP Fin" dataDxfId="289"/>
    <tableColumn id="7" name="PNP Début" dataDxfId="288"/>
    <tableColumn id="8" name="PNP Fin" dataDxfId="287"/>
    <tableColumn id="10" name="Majoration" dataDxfId="286" dataCellStyle="Milliers">
      <calculatedColumnFormula>0.1*(Horaires3567[[#This Row],[Heures de nuit]]+Horaires3567[[#This Row],[heures jour dimanche]]+Horaires3567[[#This Row],[heures jour fériés]])</calculatedColumnFormula>
    </tableColumn>
    <tableColumn id="9" name="Heures totales payées" dataDxfId="285" dataCellStyle="Milliers">
      <calculatedColumnFormula>(MOD(Horaires3567[[#This Row],[Fin]]-Horaires3567[[#This Row],[début]],1)-MOD(Horaires3567[[#This Row],[PNP Fin]]-Horaires3567[[#This Row],[PNP Début]],1))*24</calculatedColumnFormula>
    </tableColumn>
    <tableColumn id="15" name="PNP Début corrigé" dataDxfId="284">
      <calculatedColumnFormula>IF(Horaires3567[[#This Row],[PNP Début]]=0,0,IF(Horaires3567[[#This Row],[PNP Début]]&lt;Horaires3567[[#This Row],[début]],1,0)+Horaires3567[[#This Row],[PNP Début]])</calculatedColumnFormula>
    </tableColumn>
    <tableColumn id="16" name="PNP Fin corrigée" dataDxfId="283">
      <calculatedColumnFormula>IF(Horaires3567[[#This Row],[PNP Fin]]=0,0,IF(Horaires3567[[#This Row],[PNP Fin]]&lt;Horaires3567[[#This Row],[début]],1,0)+Horaires3567[[#This Row],[PNP Fin]])</calculatedColumnFormula>
    </tableColumn>
    <tableColumn id="14" name="Fin corrigée si nuit" dataDxfId="282">
      <calculatedColumnFormula>IF(Horaires3567[[#This Row],[Fin]]&lt;Horaires3567[[#This Row],[début]],1,0)+Horaires3567[[#This Row],[Fin]]</calculatedColumnFormula>
    </tableColumn>
    <tableColumn id="13" name="Heures de nuit" dataDxfId="281" dataCellStyle="Milliers">
      <calculatedColumnFormula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calculatedColumnFormula>
    </tableColumn>
    <tableColumn id="17" name="Heures de nuit hors PNP" dataDxfId="280" dataCellStyle="Milliers">
      <calculatedColumnFormula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calculatedColumnFormula>
    </tableColumn>
    <tableColumn id="18" name="heures jour dimanche" dataDxfId="279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calculatedColumnFormula>
    </tableColumn>
    <tableColumn id="11" name="heures jour dimanche hors PNP" dataDxfId="278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calculatedColumnFormula>
    </tableColumn>
    <tableColumn id="19" name="heures jour fériés" dataDxfId="277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calculatedColumnFormula>
    </tableColumn>
    <tableColumn id="12" name="heures jour fériés hors PNP" dataDxfId="276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Horaires35673" displayName="Horaires35673" ref="A12:S49" totalsRowShown="0" headerRowDxfId="275" dataDxfId="273" headerRowBorderDxfId="274" tableBorderDxfId="272" totalsRowBorderDxfId="271">
  <autoFilter ref="A12:S49"/>
  <sortState ref="A13:S49">
    <sortCondition ref="A13"/>
  </sortState>
  <tableColumns count="19">
    <tableColumn id="1" name="Date" dataDxfId="270"/>
    <tableColumn id="2" name="Service" dataDxfId="269"/>
    <tableColumn id="3" name="début" dataDxfId="268"/>
    <tableColumn id="4" name="Fin" dataDxfId="267"/>
    <tableColumn id="5" name="PP Début" dataDxfId="266"/>
    <tableColumn id="6" name="PP Fin" dataDxfId="265"/>
    <tableColumn id="7" name="PNP Début" dataDxfId="264"/>
    <tableColumn id="8" name="PNP Fin" dataDxfId="263"/>
    <tableColumn id="10" name="Majoration" dataDxfId="262" dataCellStyle="Milliers">
      <calculatedColumnFormula>0.1*(Horaires35673[[#This Row],[Heures de nuit]]+Horaires35673[[#This Row],[heures jour dimanche]]+Horaires35673[[#This Row],[heures jour fériés]])</calculatedColumnFormula>
    </tableColumn>
    <tableColumn id="9" name="Heures totales payées" dataDxfId="261" dataCellStyle="Milliers">
      <calculatedColumnFormula>(MOD(Horaires35673[[#This Row],[Fin]]-Horaires35673[[#This Row],[début]],1)-MOD(Horaires35673[[#This Row],[PNP Fin]]-Horaires35673[[#This Row],[PNP Début]],1))*24</calculatedColumnFormula>
    </tableColumn>
    <tableColumn id="15" name="PNP Début corrigé" dataDxfId="260">
      <calculatedColumnFormula>IF(Horaires35673[[#This Row],[PNP Début]]=0,0,IF(Horaires35673[[#This Row],[PNP Début]]&lt;Horaires35673[[#This Row],[début]],1,0)+Horaires35673[[#This Row],[PNP Début]])</calculatedColumnFormula>
    </tableColumn>
    <tableColumn id="16" name="PNP Fin corrigée" dataDxfId="259">
      <calculatedColumnFormula>IF(Horaires35673[[#This Row],[PNP Fin]]=0,0,IF(Horaires35673[[#This Row],[PNP Fin]]&lt;Horaires35673[[#This Row],[début]],1,0)+Horaires35673[[#This Row],[PNP Fin]])</calculatedColumnFormula>
    </tableColumn>
    <tableColumn id="14" name="Fin corrigée si nuit" dataDxfId="258">
      <calculatedColumnFormula>IF(Horaires35673[[#This Row],[Fin]]&lt;Horaires35673[[#This Row],[début]],1,0)+Horaires35673[[#This Row],[Fin]]</calculatedColumnFormula>
    </tableColumn>
    <tableColumn id="13" name="Heures de nuit" dataDxfId="257" dataCellStyle="Milliers">
      <calculatedColumnFormula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calculatedColumnFormula>
    </tableColumn>
    <tableColumn id="17" name="Heures de nuit hors PNP" dataDxfId="256" dataCellStyle="Milliers">
      <calculatedColumnFormula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calculatedColumnFormula>
    </tableColumn>
    <tableColumn id="18" name="heures jour dimanche" dataDxfId="255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calculatedColumnFormula>
    </tableColumn>
    <tableColumn id="11" name="heures jour dimanche hors PNP" dataDxfId="254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calculatedColumnFormula>
    </tableColumn>
    <tableColumn id="19" name="heures jour fériés" dataDxfId="253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calculatedColumnFormula>
    </tableColumn>
    <tableColumn id="12" name="heures jour fériés hors PNP" dataDxfId="252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Horaires356734" displayName="Horaires356734" ref="A12:S49" totalsRowShown="0" headerRowDxfId="251" dataDxfId="249" headerRowBorderDxfId="250" tableBorderDxfId="248" totalsRowBorderDxfId="247">
  <autoFilter ref="A12:S49"/>
  <tableColumns count="19">
    <tableColumn id="1" name="Date" dataDxfId="246"/>
    <tableColumn id="2" name="Service" dataDxfId="245"/>
    <tableColumn id="3" name="début" dataDxfId="244"/>
    <tableColumn id="4" name="Fin" dataDxfId="243"/>
    <tableColumn id="5" name="PP Début" dataDxfId="242"/>
    <tableColumn id="6" name="PP Fin" dataDxfId="241"/>
    <tableColumn id="7" name="PNP Début" dataDxfId="240"/>
    <tableColumn id="8" name="PNP Fin" dataDxfId="239"/>
    <tableColumn id="10" name="Majoration" dataDxfId="238" dataCellStyle="Milliers">
      <calculatedColumnFormula>0.1*(Horaires356734[[#This Row],[Heures de nuit]]+Horaires356734[[#This Row],[heures jour dimanche]]+Horaires356734[[#This Row],[heures jour fériés]])</calculatedColumnFormula>
    </tableColumn>
    <tableColumn id="9" name="Heures totales payées" dataDxfId="237" dataCellStyle="Milliers">
      <calculatedColumnFormula>(MOD(Horaires356734[[#This Row],[Fin]]-Horaires356734[[#This Row],[début]],1)-MOD(Horaires356734[[#This Row],[PNP Fin]]-Horaires356734[[#This Row],[PNP Début]],1))*24</calculatedColumnFormula>
    </tableColumn>
    <tableColumn id="15" name="PNP Début corrigé" dataDxfId="236">
      <calculatedColumnFormula>IF(Horaires356734[[#This Row],[PNP Début]]=0,0,IF(Horaires356734[[#This Row],[PNP Début]]&lt;Horaires356734[[#This Row],[début]],1,0)+Horaires356734[[#This Row],[PNP Début]])</calculatedColumnFormula>
    </tableColumn>
    <tableColumn id="16" name="PNP Fin corrigée" dataDxfId="235">
      <calculatedColumnFormula>IF(Horaires356734[[#This Row],[PNP Fin]]=0,0,IF(Horaires356734[[#This Row],[PNP Fin]]&lt;Horaires356734[[#This Row],[début]],1,0)+Horaires356734[[#This Row],[PNP Fin]])</calculatedColumnFormula>
    </tableColumn>
    <tableColumn id="14" name="Fin corrigée si nuit" dataDxfId="234">
      <calculatedColumnFormula>IF(Horaires356734[[#This Row],[Fin]]&lt;Horaires356734[[#This Row],[début]],1,0)+Horaires356734[[#This Row],[Fin]]</calculatedColumnFormula>
    </tableColumn>
    <tableColumn id="13" name="Heures de nuit" dataDxfId="233" dataCellStyle="Milliers">
      <calculatedColumnFormula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calculatedColumnFormula>
    </tableColumn>
    <tableColumn id="17" name="Heures de nuit hors PNP" dataDxfId="232" dataCellStyle="Milliers">
      <calculatedColumnFormula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calculatedColumnFormula>
    </tableColumn>
    <tableColumn id="18" name="heures jour dimanche" dataDxfId="231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calculatedColumnFormula>
    </tableColumn>
    <tableColumn id="11" name="heures jour dimanche hors PNP" dataDxfId="230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calculatedColumnFormula>
    </tableColumn>
    <tableColumn id="19" name="heures jour fériés" dataDxfId="229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calculatedColumnFormula>
    </tableColumn>
    <tableColumn id="12" name="heures jour fériés hors PNP" dataDxfId="228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4" name="Horaires3567345" displayName="Horaires3567345" ref="A12:S49" totalsRowShown="0" headerRowDxfId="227" dataDxfId="225" headerRowBorderDxfId="226" tableBorderDxfId="224" totalsRowBorderDxfId="223">
  <autoFilter ref="A12:S49"/>
  <tableColumns count="19">
    <tableColumn id="1" name="Date" dataDxfId="222"/>
    <tableColumn id="2" name="Service" dataDxfId="221"/>
    <tableColumn id="3" name="début" dataDxfId="220"/>
    <tableColumn id="4" name="Fin" dataDxfId="219"/>
    <tableColumn id="5" name="PP Début" dataDxfId="218"/>
    <tableColumn id="6" name="PP Fin" dataDxfId="217"/>
    <tableColumn id="7" name="PNP Début" dataDxfId="216"/>
    <tableColumn id="8" name="PNP Fin" dataDxfId="215"/>
    <tableColumn id="10" name="Majoration" dataDxfId="214" dataCellStyle="Milliers">
      <calculatedColumnFormula>0.1*(Horaires3567345[[#This Row],[Heures de nuit]]+Horaires3567345[[#This Row],[heures jour dimanche]]+Horaires3567345[[#This Row],[heures jour fériés]])</calculatedColumnFormula>
    </tableColumn>
    <tableColumn id="9" name="Heures totales payées" dataDxfId="213" dataCellStyle="Milliers">
      <calculatedColumnFormula>(MOD(Horaires3567345[[#This Row],[Fin]]-Horaires3567345[[#This Row],[début]],1)-MOD(Horaires3567345[[#This Row],[PNP Fin]]-Horaires3567345[[#This Row],[PNP Début]],1))*24</calculatedColumnFormula>
    </tableColumn>
    <tableColumn id="15" name="PNP Début corrigé" dataDxfId="212">
      <calculatedColumnFormula>IF(Horaires3567345[[#This Row],[PNP Début]]=0,0,IF(Horaires3567345[[#This Row],[PNP Début]]&lt;Horaires3567345[[#This Row],[début]],1,0)+Horaires3567345[[#This Row],[PNP Début]])</calculatedColumnFormula>
    </tableColumn>
    <tableColumn id="16" name="PNP Fin corrigée" dataDxfId="211">
      <calculatedColumnFormula>IF(Horaires3567345[[#This Row],[PNP Fin]]=0,0,IF(Horaires3567345[[#This Row],[PNP Fin]]&lt;Horaires3567345[[#This Row],[début]],1,0)+Horaires3567345[[#This Row],[PNP Fin]])</calculatedColumnFormula>
    </tableColumn>
    <tableColumn id="14" name="Fin corrigée si nuit" dataDxfId="210">
      <calculatedColumnFormula>IF(Horaires3567345[[#This Row],[Fin]]&lt;Horaires3567345[[#This Row],[début]],1,0)+Horaires3567345[[#This Row],[Fin]]</calculatedColumnFormula>
    </tableColumn>
    <tableColumn id="13" name="Heures de nuit" dataDxfId="209" dataCellStyle="Milliers">
      <calculatedColumnFormula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calculatedColumnFormula>
    </tableColumn>
    <tableColumn id="17" name="Heures de nuit hors PNP" dataDxfId="208" dataCellStyle="Milliers">
      <calculatedColumnFormula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calculatedColumnFormula>
    </tableColumn>
    <tableColumn id="18" name="heures jour dimanche" dataDxfId="207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calculatedColumnFormula>
    </tableColumn>
    <tableColumn id="11" name="heures jour dimanche hors PNP" dataDxfId="206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calculatedColumnFormula>
    </tableColumn>
    <tableColumn id="19" name="heures jour fériés" dataDxfId="205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calculatedColumnFormula>
    </tableColumn>
    <tableColumn id="12" name="heures jour fériés hors PNP" dataDxfId="204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Horaires356739" displayName="Horaires356739" ref="A12:S49" totalsRowShown="0" headerRowDxfId="203" dataDxfId="201" headerRowBorderDxfId="202" tableBorderDxfId="200" totalsRowBorderDxfId="199">
  <autoFilter ref="A12:S49"/>
  <tableColumns count="19">
    <tableColumn id="1" name="Date" dataDxfId="198"/>
    <tableColumn id="2" name="Service" dataDxfId="197"/>
    <tableColumn id="3" name="début" dataDxfId="196"/>
    <tableColumn id="4" name="Fin" dataDxfId="195"/>
    <tableColumn id="5" name="PP Début" dataDxfId="194"/>
    <tableColumn id="6" name="PP Fin" dataDxfId="193"/>
    <tableColumn id="7" name="PNP Début" dataDxfId="192"/>
    <tableColumn id="8" name="PNP Fin" dataDxfId="191"/>
    <tableColumn id="10" name="Majoration" dataDxfId="190" dataCellStyle="Milliers">
      <calculatedColumnFormula>0.1*(Horaires356739[[#This Row],[Heures de nuit]]+Horaires356739[[#This Row],[heures jour dimanche]]+Horaires356739[[#This Row],[heures jour fériés]])</calculatedColumnFormula>
    </tableColumn>
    <tableColumn id="9" name="Heures totales payées" dataDxfId="189" dataCellStyle="Milliers">
      <calculatedColumnFormula>(MOD(Horaires356739[[#This Row],[Fin]]-Horaires356739[[#This Row],[début]],1)-MOD(Horaires356739[[#This Row],[PNP Fin]]-Horaires356739[[#This Row],[PNP Début]],1))*24</calculatedColumnFormula>
    </tableColumn>
    <tableColumn id="15" name="PNP Début corrigé" dataDxfId="188">
      <calculatedColumnFormula>IF(Horaires356739[[#This Row],[PNP Début]]=0,0,IF(Horaires356739[[#This Row],[PNP Début]]&lt;Horaires356739[[#This Row],[début]],1,0)+Horaires356739[[#This Row],[PNP Début]])</calculatedColumnFormula>
    </tableColumn>
    <tableColumn id="16" name="PNP Fin corrigée" dataDxfId="187">
      <calculatedColumnFormula>IF(Horaires356739[[#This Row],[PNP Fin]]=0,0,IF(Horaires356739[[#This Row],[PNP Fin]]&lt;Horaires356739[[#This Row],[début]],1,0)+Horaires356739[[#This Row],[PNP Fin]])</calculatedColumnFormula>
    </tableColumn>
    <tableColumn id="14" name="Fin corrigée si nuit" dataDxfId="186">
      <calculatedColumnFormula>IF(Horaires356739[[#This Row],[Fin]]&lt;Horaires356739[[#This Row],[début]],1,0)+Horaires356739[[#This Row],[Fin]]</calculatedColumnFormula>
    </tableColumn>
    <tableColumn id="13" name="Heures de nuit" dataDxfId="185" dataCellStyle="Milliers">
      <calculatedColumnFormula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calculatedColumnFormula>
    </tableColumn>
    <tableColumn id="17" name="Heures de nuit hors PNP" dataDxfId="184" dataCellStyle="Milliers">
      <calculatedColumnFormula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calculatedColumnFormula>
    </tableColumn>
    <tableColumn id="18" name="heures jour dimanche" dataDxfId="183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calculatedColumnFormula>
    </tableColumn>
    <tableColumn id="11" name="heures jour dimanche hors PNP" dataDxfId="182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calculatedColumnFormula>
    </tableColumn>
    <tableColumn id="19" name="heures jour fériés" dataDxfId="181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calculatedColumnFormula>
    </tableColumn>
    <tableColumn id="12" name="heures jour fériés hors PNP" dataDxfId="180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Horaires3567310" displayName="Horaires3567310" ref="A12:S49" totalsRowShown="0" headerRowDxfId="179" dataDxfId="177" headerRowBorderDxfId="178" tableBorderDxfId="176" totalsRowBorderDxfId="175">
  <autoFilter ref="A12:S49"/>
  <tableColumns count="19">
    <tableColumn id="1" name="Date" dataDxfId="174"/>
    <tableColumn id="2" name="Service" dataDxfId="173"/>
    <tableColumn id="3" name="début" dataDxfId="172"/>
    <tableColumn id="4" name="Fin" dataDxfId="171"/>
    <tableColumn id="5" name="PP Début" dataDxfId="170"/>
    <tableColumn id="6" name="PP Fin" dataDxfId="169"/>
    <tableColumn id="7" name="PNP Début" dataDxfId="168"/>
    <tableColumn id="8" name="PNP Fin" dataDxfId="167"/>
    <tableColumn id="10" name="Majoration" dataDxfId="166" dataCellStyle="Milliers">
      <calculatedColumnFormula>0.1*(Horaires3567310[[#This Row],[Heures de nuit]]+Horaires3567310[[#This Row],[heures jour dimanche]]+Horaires3567310[[#This Row],[heures jour fériés]])</calculatedColumnFormula>
    </tableColumn>
    <tableColumn id="9" name="Heures totales payées" dataDxfId="165" dataCellStyle="Milliers">
      <calculatedColumnFormula>(MOD(Horaires3567310[[#This Row],[Fin]]-Horaires3567310[[#This Row],[début]],1)-MOD(Horaires3567310[[#This Row],[PNP Fin]]-Horaires3567310[[#This Row],[PNP Début]],1))*24</calculatedColumnFormula>
    </tableColumn>
    <tableColumn id="15" name="PNP Début corrigé" dataDxfId="164">
      <calculatedColumnFormula>IF(Horaires3567310[[#This Row],[PNP Début]]=0,0,IF(Horaires3567310[[#This Row],[PNP Début]]&lt;Horaires3567310[[#This Row],[début]],1,0)+Horaires3567310[[#This Row],[PNP Début]])</calculatedColumnFormula>
    </tableColumn>
    <tableColumn id="16" name="PNP Fin corrigée" dataDxfId="163">
      <calculatedColumnFormula>IF(Horaires3567310[[#This Row],[PNP Fin]]=0,0,IF(Horaires3567310[[#This Row],[PNP Fin]]&lt;Horaires3567310[[#This Row],[début]],1,0)+Horaires3567310[[#This Row],[PNP Fin]])</calculatedColumnFormula>
    </tableColumn>
    <tableColumn id="14" name="Fin corrigée si nuit" dataDxfId="162">
      <calculatedColumnFormula>IF(Horaires3567310[[#This Row],[Fin]]&lt;Horaires3567310[[#This Row],[début]],1,0)+Horaires3567310[[#This Row],[Fin]]</calculatedColumnFormula>
    </tableColumn>
    <tableColumn id="13" name="Heures de nuit" dataDxfId="161" dataCellStyle="Milliers">
      <calculatedColumnFormula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calculatedColumnFormula>
    </tableColumn>
    <tableColumn id="17" name="Heures de nuit hors PNP" dataDxfId="160" dataCellStyle="Milliers">
      <calculatedColumnFormula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calculatedColumnFormula>
    </tableColumn>
    <tableColumn id="18" name="heures jour dimanche" dataDxfId="159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calculatedColumnFormula>
    </tableColumn>
    <tableColumn id="11" name="heures jour dimanche hors PNP" dataDxfId="158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calculatedColumnFormula>
    </tableColumn>
    <tableColumn id="19" name="heures jour fériés" dataDxfId="157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calculatedColumnFormula>
    </tableColumn>
    <tableColumn id="12" name="heures jour fériés hors PNP" dataDxfId="156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4" name="Horaires356715" displayName="Horaires356715" ref="A12:S49" totalsRowShown="0" headerRowDxfId="155" dataDxfId="153" headerRowBorderDxfId="154" tableBorderDxfId="152" totalsRowBorderDxfId="151">
  <autoFilter ref="A12:S49"/>
  <tableColumns count="19">
    <tableColumn id="1" name="Date" dataDxfId="150"/>
    <tableColumn id="2" name="Service" dataDxfId="149"/>
    <tableColumn id="3" name="début" dataDxfId="148"/>
    <tableColumn id="4" name="Fin" dataDxfId="147"/>
    <tableColumn id="5" name="PP Début" dataDxfId="146"/>
    <tableColumn id="6" name="PP Fin" dataDxfId="145"/>
    <tableColumn id="7" name="PNP Début" dataDxfId="144"/>
    <tableColumn id="8" name="PNP Fin" dataDxfId="143"/>
    <tableColumn id="10" name="Majoration" dataDxfId="142" dataCellStyle="Milliers">
      <calculatedColumnFormula>0.1*(Horaires356715[[#This Row],[Heures de nuit]]+Horaires356715[[#This Row],[heures jour dimanche]]+Horaires356715[[#This Row],[heures jour fériés]])</calculatedColumnFormula>
    </tableColumn>
    <tableColumn id="9" name="Heures totales payées" dataDxfId="141" dataCellStyle="Milliers">
      <calculatedColumnFormula>(MOD(Horaires356715[[#This Row],[Fin]]-Horaires356715[[#This Row],[début]],1)-MOD(Horaires356715[[#This Row],[PNP Fin]]-Horaires356715[[#This Row],[PNP Début]],1))*24</calculatedColumnFormula>
    </tableColumn>
    <tableColumn id="15" name="PNP Début corrigé" dataDxfId="140">
      <calculatedColumnFormula>IF(Horaires356715[[#This Row],[PNP Début]]=0,0,IF(Horaires356715[[#This Row],[PNP Début]]&lt;Horaires356715[[#This Row],[début]],1,0)+Horaires356715[[#This Row],[PNP Début]])</calculatedColumnFormula>
    </tableColumn>
    <tableColumn id="16" name="PNP Fin corrigée" dataDxfId="139">
      <calculatedColumnFormula>IF(Horaires356715[[#This Row],[PNP Fin]]=0,0,IF(Horaires356715[[#This Row],[PNP Fin]]&lt;Horaires356715[[#This Row],[début]],1,0)+Horaires356715[[#This Row],[PNP Fin]])</calculatedColumnFormula>
    </tableColumn>
    <tableColumn id="14" name="Fin corrigée si nuit" dataDxfId="138">
      <calculatedColumnFormula>IF(Horaires356715[[#This Row],[Fin]]&lt;Horaires356715[[#This Row],[début]],1,0)+Horaires356715[[#This Row],[Fin]]</calculatedColumnFormula>
    </tableColumn>
    <tableColumn id="13" name="Heures de nuit" dataDxfId="137" dataCellStyle="Milliers">
      <calculatedColumnFormula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calculatedColumnFormula>
    </tableColumn>
    <tableColumn id="17" name="Heures de nuit hors PNP" dataDxfId="136" dataCellStyle="Milliers">
      <calculatedColumnFormula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calculatedColumnFormula>
    </tableColumn>
    <tableColumn id="18" name="heures jour dimanche" dataDxfId="135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calculatedColumnFormula>
    </tableColumn>
    <tableColumn id="11" name="heures jour dimanche hors PNP" dataDxfId="134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calculatedColumnFormula>
    </tableColumn>
    <tableColumn id="19" name="heures jour fériés" dataDxfId="133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calculatedColumnFormula>
    </tableColumn>
    <tableColumn id="12" name="heures jour fériés hors PNP" dataDxfId="132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Horaires3567314" displayName="Horaires3567314" ref="A12:S49" totalsRowShown="0" headerRowDxfId="131" dataDxfId="129" headerRowBorderDxfId="130" tableBorderDxfId="128" totalsRowBorderDxfId="127">
  <autoFilter ref="A12:S49"/>
  <tableColumns count="19">
    <tableColumn id="1" name="Date" dataDxfId="126"/>
    <tableColumn id="2" name="Service" dataDxfId="125"/>
    <tableColumn id="3" name="début" dataDxfId="124"/>
    <tableColumn id="4" name="Fin" dataDxfId="123"/>
    <tableColumn id="5" name="PP Début" dataDxfId="122"/>
    <tableColumn id="6" name="PP Fin" dataDxfId="121"/>
    <tableColumn id="7" name="PNP Début" dataDxfId="120"/>
    <tableColumn id="8" name="PNP Fin" dataDxfId="119"/>
    <tableColumn id="10" name="Majoration" dataDxfId="118" dataCellStyle="Milliers">
      <calculatedColumnFormula>0.1*(Horaires3567314[[#This Row],[Heures de nuit]]+Horaires3567314[[#This Row],[heures jour dimanche]]+Horaires3567314[[#This Row],[heures jour fériés]])</calculatedColumnFormula>
    </tableColumn>
    <tableColumn id="9" name="Heures totales payées" dataDxfId="117" dataCellStyle="Milliers">
      <calculatedColumnFormula>(MOD(Horaires3567314[[#This Row],[Fin]]-Horaires3567314[[#This Row],[début]],1)-MOD(Horaires3567314[[#This Row],[PNP Fin]]-Horaires3567314[[#This Row],[PNP Début]],1))*24</calculatedColumnFormula>
    </tableColumn>
    <tableColumn id="15" name="PNP Début corrigé" dataDxfId="116">
      <calculatedColumnFormula>IF(Horaires3567314[[#This Row],[PNP Début]]=0,0,IF(Horaires3567314[[#This Row],[PNP Début]]&lt;Horaires3567314[[#This Row],[début]],1,0)+Horaires3567314[[#This Row],[PNP Début]])</calculatedColumnFormula>
    </tableColumn>
    <tableColumn id="16" name="PNP Fin corrigée" dataDxfId="115">
      <calculatedColumnFormula>IF(Horaires3567314[[#This Row],[PNP Fin]]=0,0,IF(Horaires3567314[[#This Row],[PNP Fin]]&lt;Horaires3567314[[#This Row],[début]],1,0)+Horaires3567314[[#This Row],[PNP Fin]])</calculatedColumnFormula>
    </tableColumn>
    <tableColumn id="14" name="Fin corrigée si nuit" dataDxfId="114">
      <calculatedColumnFormula>IF(Horaires3567314[[#This Row],[Fin]]&lt;Horaires3567314[[#This Row],[début]],1,0)+Horaires3567314[[#This Row],[Fin]]</calculatedColumnFormula>
    </tableColumn>
    <tableColumn id="13" name="Heures de nuit" dataDxfId="113" dataCellStyle="Milliers">
      <calculatedColumnFormula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calculatedColumnFormula>
    </tableColumn>
    <tableColumn id="17" name="Heures de nuit hors PNP" dataDxfId="112" dataCellStyle="Milliers">
      <calculatedColumnFormula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calculatedColumnFormula>
    </tableColumn>
    <tableColumn id="18" name="heures jour dimanche" dataDxfId="111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calculatedColumnFormula>
    </tableColumn>
    <tableColumn id="11" name="heures jour dimanche hors PNP" dataDxfId="110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calculatedColumnFormula>
    </tableColumn>
    <tableColumn id="19" name="heures jour fériés" dataDxfId="109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calculatedColumnFormula>
    </tableColumn>
    <tableColumn id="12" name="heures jour fériés hors PNP" dataDxfId="108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2" name="Horaires35673413" displayName="Horaires35673413" ref="A12:S49" totalsRowShown="0" headerRowDxfId="107" dataDxfId="105" headerRowBorderDxfId="106" tableBorderDxfId="104" totalsRowBorderDxfId="103">
  <autoFilter ref="A12:S49"/>
  <tableColumns count="19">
    <tableColumn id="1" name="Date" dataDxfId="102"/>
    <tableColumn id="2" name="Service" dataDxfId="101"/>
    <tableColumn id="3" name="début" dataDxfId="100"/>
    <tableColumn id="4" name="Fin" dataDxfId="99"/>
    <tableColumn id="5" name="PP Début" dataDxfId="98"/>
    <tableColumn id="6" name="PP Fin" dataDxfId="97"/>
    <tableColumn id="7" name="PNP Début" dataDxfId="96"/>
    <tableColumn id="8" name="PNP Fin" dataDxfId="95"/>
    <tableColumn id="10" name="Majoration" dataDxfId="94" dataCellStyle="Milliers">
      <calculatedColumnFormula>0.1*(Horaires35673413[[#This Row],[Heures de nuit]]+Horaires35673413[[#This Row],[heures jour dimanche]]+Horaires35673413[[#This Row],[heures jour fériés]])</calculatedColumnFormula>
    </tableColumn>
    <tableColumn id="9" name="Heures totales payées" dataDxfId="93" dataCellStyle="Milliers">
      <calculatedColumnFormula>(MOD(Horaires35673413[[#This Row],[Fin]]-Horaires35673413[[#This Row],[début]],1)-MOD(Horaires35673413[[#This Row],[PNP Fin]]-Horaires35673413[[#This Row],[PNP Début]],1))*24</calculatedColumnFormula>
    </tableColumn>
    <tableColumn id="15" name="PNP Début corrigé" dataDxfId="92">
      <calculatedColumnFormula>IF(Horaires35673413[[#This Row],[PNP Début]]=0,0,IF(Horaires35673413[[#This Row],[PNP Début]]&lt;Horaires35673413[[#This Row],[début]],1,0)+Horaires35673413[[#This Row],[PNP Début]])</calculatedColumnFormula>
    </tableColumn>
    <tableColumn id="16" name="PNP Fin corrigée" dataDxfId="91">
      <calculatedColumnFormula>IF(Horaires35673413[[#This Row],[PNP Fin]]=0,0,IF(Horaires35673413[[#This Row],[PNP Fin]]&lt;Horaires35673413[[#This Row],[début]],1,0)+Horaires35673413[[#This Row],[PNP Fin]])</calculatedColumnFormula>
    </tableColumn>
    <tableColumn id="14" name="Fin corrigée si nuit" dataDxfId="90">
      <calculatedColumnFormula>IF(Horaires35673413[[#This Row],[Fin]]&lt;Horaires35673413[[#This Row],[début]],1,0)+Horaires35673413[[#This Row],[Fin]]</calculatedColumnFormula>
    </tableColumn>
    <tableColumn id="13" name="Heures de nuit" dataDxfId="89" dataCellStyle="Milliers">
      <calculatedColumnFormula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calculatedColumnFormula>
    </tableColumn>
    <tableColumn id="17" name="Heures de nuit hors PNP" dataDxfId="88" dataCellStyle="Milliers">
      <calculatedColumnFormula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calculatedColumnFormula>
    </tableColumn>
    <tableColumn id="18" name="heures jour dimanche" dataDxfId="87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calculatedColumnFormula>
    </tableColumn>
    <tableColumn id="11" name="heures jour dimanche hors PNP" dataDxfId="86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calculatedColumnFormula>
    </tableColumn>
    <tableColumn id="19" name="heures jour fériés" dataDxfId="85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calculatedColumnFormula>
    </tableColumn>
    <tableColumn id="12" name="heures jour fériés hors PNP" dataDxfId="84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Horaires356734512" displayName="Horaires356734512" ref="A12:S49" totalsRowShown="0" headerRowDxfId="83" dataDxfId="81" headerRowBorderDxfId="82" tableBorderDxfId="80" totalsRowBorderDxfId="79">
  <autoFilter ref="A12:S49"/>
  <tableColumns count="19">
    <tableColumn id="1" name="Date" dataDxfId="78"/>
    <tableColumn id="2" name="Service" dataDxfId="77"/>
    <tableColumn id="3" name="début" dataDxfId="76"/>
    <tableColumn id="4" name="Fin" dataDxfId="75"/>
    <tableColumn id="5" name="PP Début" dataDxfId="74"/>
    <tableColumn id="6" name="PP Fin" dataDxfId="73"/>
    <tableColumn id="7" name="PNP Début" dataDxfId="72"/>
    <tableColumn id="8" name="PNP Fin" dataDxfId="71"/>
    <tableColumn id="10" name="Majoration" dataDxfId="70" dataCellStyle="Milliers">
      <calculatedColumnFormula>0.1*(Horaires356734512[[#This Row],[Heures de nuit]]+Horaires356734512[[#This Row],[heures jour dimanche]]+Horaires356734512[[#This Row],[heures jour fériés]])</calculatedColumnFormula>
    </tableColumn>
    <tableColumn id="9" name="Heures totales payées" dataDxfId="69" dataCellStyle="Milliers">
      <calculatedColumnFormula>(MOD(Horaires356734512[[#This Row],[Fin]]-Horaires356734512[[#This Row],[début]],1)-MOD(Horaires356734512[[#This Row],[PNP Fin]]-Horaires356734512[[#This Row],[PNP Début]],1))*24</calculatedColumnFormula>
    </tableColumn>
    <tableColumn id="15" name="PNP Début corrigé" dataDxfId="68">
      <calculatedColumnFormula>IF(Horaires356734512[[#This Row],[PNP Début]]=0,0,IF(Horaires356734512[[#This Row],[PNP Début]]&lt;Horaires356734512[[#This Row],[début]],1,0)+Horaires356734512[[#This Row],[PNP Début]])</calculatedColumnFormula>
    </tableColumn>
    <tableColumn id="16" name="PNP Fin corrigée" dataDxfId="67">
      <calculatedColumnFormula>IF(Horaires356734512[[#This Row],[PNP Fin]]=0,0,IF(Horaires356734512[[#This Row],[PNP Fin]]&lt;Horaires356734512[[#This Row],[début]],1,0)+Horaires356734512[[#This Row],[PNP Fin]])</calculatedColumnFormula>
    </tableColumn>
    <tableColumn id="14" name="Fin corrigée si nuit" dataDxfId="66">
      <calculatedColumnFormula>IF(Horaires356734512[[#This Row],[Fin]]&lt;Horaires356734512[[#This Row],[début]],1,0)+Horaires356734512[[#This Row],[Fin]]</calculatedColumnFormula>
    </tableColumn>
    <tableColumn id="13" name="Heures de nuit" dataDxfId="65" dataCellStyle="Milliers">
      <calculatedColumnFormula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calculatedColumnFormula>
    </tableColumn>
    <tableColumn id="17" name="Heures de nuit hors PNP" dataDxfId="64" dataCellStyle="Milliers">
      <calculatedColumnFormula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calculatedColumnFormula>
    </tableColumn>
    <tableColumn id="18" name="heures jour dimanche" dataDxfId="63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calculatedColumnFormula>
    </tableColumn>
    <tableColumn id="11" name="heures jour dimanche hors PNP" dataDxfId="62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calculatedColumnFormula>
    </tableColumn>
    <tableColumn id="19" name="heures jour fériés" dataDxfId="61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calculatedColumnFormula>
    </tableColumn>
    <tableColumn id="12" name="heures jour fériés hors PNP" dataDxfId="60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0" name="Horaires356731011" displayName="Horaires356731011" ref="A12:S49" totalsRowShown="0" headerRowDxfId="59" dataDxfId="57" headerRowBorderDxfId="58" tableBorderDxfId="56" totalsRowBorderDxfId="55">
  <autoFilter ref="A12:S49"/>
  <tableColumns count="19">
    <tableColumn id="1" name="Date" dataDxfId="54"/>
    <tableColumn id="2" name="Service" dataDxfId="53"/>
    <tableColumn id="3" name="début" dataDxfId="52"/>
    <tableColumn id="4" name="Fin" dataDxfId="51"/>
    <tableColumn id="5" name="PP Début" dataDxfId="50"/>
    <tableColumn id="6" name="PP Fin" dataDxfId="49"/>
    <tableColumn id="7" name="PNP Début" dataDxfId="48"/>
    <tableColumn id="8" name="PNP Fin" dataDxfId="47"/>
    <tableColumn id="10" name="Majoration" dataDxfId="46" dataCellStyle="Milliers">
      <calculatedColumnFormula>0.1*(Horaires356731011[[#This Row],[Heures de nuit]]+Horaires356731011[[#This Row],[heures jour dimanche]]+Horaires356731011[[#This Row],[heures jour fériés]])</calculatedColumnFormula>
    </tableColumn>
    <tableColumn id="9" name="Heures totales payées" dataDxfId="45" dataCellStyle="Milliers">
      <calculatedColumnFormula>(MOD(Horaires356731011[[#This Row],[Fin]]-Horaires356731011[[#This Row],[début]],1)-MOD(Horaires356731011[[#This Row],[PNP Fin]]-Horaires356731011[[#This Row],[PNP Début]],1))*24</calculatedColumnFormula>
    </tableColumn>
    <tableColumn id="15" name="PNP Début corrigé" dataDxfId="44">
      <calculatedColumnFormula>IF(Horaires356731011[[#This Row],[PNP Début]]=0,0,IF(Horaires356731011[[#This Row],[PNP Début]]&lt;Horaires356731011[[#This Row],[début]],1,0)+Horaires356731011[[#This Row],[PNP Début]])</calculatedColumnFormula>
    </tableColumn>
    <tableColumn id="16" name="PNP Fin corrigée" dataDxfId="43">
      <calculatedColumnFormula>IF(Horaires356731011[[#This Row],[PNP Fin]]=0,0,IF(Horaires356731011[[#This Row],[PNP Fin]]&lt;Horaires356731011[[#This Row],[début]],1,0)+Horaires356731011[[#This Row],[PNP Fin]])</calculatedColumnFormula>
    </tableColumn>
    <tableColumn id="14" name="Fin corrigée si nuit" dataDxfId="42">
      <calculatedColumnFormula>IF(Horaires356731011[[#This Row],[Fin]]&lt;Horaires356731011[[#This Row],[début]],1,0)+Horaires356731011[[#This Row],[Fin]]</calculatedColumnFormula>
    </tableColumn>
    <tableColumn id="13" name="Heures de nuit" dataDxfId="41" dataCellStyle="Milliers">
      <calculatedColumnFormula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calculatedColumnFormula>
    </tableColumn>
    <tableColumn id="17" name="Heures de nuit hors PNP" dataDxfId="40" dataCellStyle="Milliers">
      <calculatedColumnFormula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calculatedColumnFormula>
    </tableColumn>
    <tableColumn id="18" name="heures jour dimanche" dataDxfId="39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calculatedColumnFormula>
    </tableColumn>
    <tableColumn id="11" name="heures jour dimanche hors PNP" dataDxfId="38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calculatedColumnFormula>
    </tableColumn>
    <tableColumn id="19" name="heures jour fériés" dataDxfId="37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calculatedColumnFormula>
    </tableColumn>
    <tableColumn id="12" name="heures jour fériés hors PNP" dataDxfId="36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</sheetPr>
  <dimension ref="A1:H16"/>
  <sheetViews>
    <sheetView workbookViewId="0">
      <selection activeCell="F19" sqref="F19"/>
    </sheetView>
  </sheetViews>
  <sheetFormatPr baseColWidth="10" defaultRowHeight="14.4" x14ac:dyDescent="0.3"/>
  <cols>
    <col min="1" max="1" width="26" style="58" customWidth="1"/>
    <col min="2" max="2" width="21.77734375" style="58" customWidth="1"/>
    <col min="3" max="3" width="15" style="58" customWidth="1"/>
    <col min="4" max="4" width="21" style="58" customWidth="1"/>
    <col min="5" max="5" width="14" style="58" customWidth="1"/>
    <col min="6" max="6" width="19.21875" style="58" customWidth="1"/>
  </cols>
  <sheetData>
    <row r="1" spans="1:8" ht="64.2" customHeight="1" thickBot="1" x14ac:dyDescent="0.35">
      <c r="A1" s="65" t="s">
        <v>48</v>
      </c>
      <c r="B1" s="65" t="s">
        <v>65</v>
      </c>
      <c r="C1" s="67" t="s">
        <v>66</v>
      </c>
      <c r="D1" s="68" t="s">
        <v>64</v>
      </c>
      <c r="E1" s="67" t="s">
        <v>66</v>
      </c>
      <c r="F1" s="68" t="s">
        <v>67</v>
      </c>
      <c r="G1" s="84">
        <v>2018</v>
      </c>
    </row>
    <row r="2" spans="1:8" ht="16.05" customHeight="1" x14ac:dyDescent="0.3">
      <c r="A2" s="71" t="s">
        <v>49</v>
      </c>
      <c r="B2" s="66">
        <f ca="1">COUNTA(INDIRECT("'"&amp;$A2&amp;" "&amp;RIGHT(G$1,2)&amp;"'!A13:A49"))</f>
        <v>3</v>
      </c>
      <c r="C2" s="69">
        <f ca="1">D2/24</f>
        <v>7.7777777777777793E-2</v>
      </c>
      <c r="D2" s="70">
        <f ca="1">INDIRECT("'"&amp;$A2&amp;" "&amp;RIGHT(G$1,2)&amp;"'!I50")</f>
        <v>1.8666666666666669</v>
      </c>
      <c r="E2" s="99">
        <f ca="1">F2/24</f>
        <v>0.77777777777777779</v>
      </c>
      <c r="F2" s="70">
        <f ca="1">INDIRECT("'"&amp;$A2&amp;" "&amp;RIGHT(G$1,2)&amp;"'!J50")</f>
        <v>18.666666666666668</v>
      </c>
    </row>
    <row r="3" spans="1:8" ht="16.05" customHeight="1" x14ac:dyDescent="0.3">
      <c r="A3" s="71" t="s">
        <v>50</v>
      </c>
      <c r="B3" s="66">
        <f t="shared" ref="B3:B13" ca="1" si="0">COUNTA(INDIRECT("'"&amp;$A3&amp;" "&amp;RIGHT(G$1,2)&amp;"'!A13:A49"))</f>
        <v>0</v>
      </c>
      <c r="C3" s="69">
        <f t="shared" ref="C3:C13" ca="1" si="1">D3/24</f>
        <v>0</v>
      </c>
      <c r="D3" s="70">
        <f t="shared" ref="D3:D13" ca="1" si="2">INDIRECT("'"&amp;$A3&amp;" "&amp;RIGHT(G$1,2)&amp;"'!I50")</f>
        <v>0</v>
      </c>
      <c r="E3" s="99">
        <f t="shared" ref="E3:E13" ca="1" si="3">F3/24</f>
        <v>0</v>
      </c>
      <c r="F3" s="70">
        <f t="shared" ref="F3:F13" ca="1" si="4">INDIRECT("'"&amp;$A3&amp;" "&amp;RIGHT(G$1,2)&amp;"'!J50")</f>
        <v>0</v>
      </c>
    </row>
    <row r="4" spans="1:8" ht="16.05" customHeight="1" x14ac:dyDescent="0.3">
      <c r="A4" s="71" t="s">
        <v>51</v>
      </c>
      <c r="B4" s="66">
        <f t="shared" ca="1" si="0"/>
        <v>0</v>
      </c>
      <c r="C4" s="69">
        <f t="shared" ca="1" si="1"/>
        <v>0</v>
      </c>
      <c r="D4" s="70">
        <f t="shared" ca="1" si="2"/>
        <v>0</v>
      </c>
      <c r="E4" s="99">
        <f t="shared" ca="1" si="3"/>
        <v>0</v>
      </c>
      <c r="F4" s="70">
        <f t="shared" ca="1" si="4"/>
        <v>0</v>
      </c>
    </row>
    <row r="5" spans="1:8" ht="16.05" customHeight="1" x14ac:dyDescent="0.3">
      <c r="A5" s="71" t="s">
        <v>52</v>
      </c>
      <c r="B5" s="66">
        <f t="shared" ca="1" si="0"/>
        <v>0</v>
      </c>
      <c r="C5" s="69">
        <f t="shared" ca="1" si="1"/>
        <v>0</v>
      </c>
      <c r="D5" s="70">
        <f t="shared" ca="1" si="2"/>
        <v>0</v>
      </c>
      <c r="E5" s="99">
        <f t="shared" ca="1" si="3"/>
        <v>0.33250000000000002</v>
      </c>
      <c r="F5" s="70">
        <f t="shared" ca="1" si="4"/>
        <v>7.98</v>
      </c>
    </row>
    <row r="6" spans="1:8" ht="16.05" customHeight="1" x14ac:dyDescent="0.3">
      <c r="A6" s="71" t="s">
        <v>53</v>
      </c>
      <c r="B6" s="66">
        <f t="shared" ca="1" si="0"/>
        <v>0</v>
      </c>
      <c r="C6" s="69">
        <f t="shared" ca="1" si="1"/>
        <v>0</v>
      </c>
      <c r="D6" s="70">
        <f t="shared" ca="1" si="2"/>
        <v>0</v>
      </c>
      <c r="E6" s="99">
        <f t="shared" ca="1" si="3"/>
        <v>0</v>
      </c>
      <c r="F6" s="70">
        <f t="shared" ca="1" si="4"/>
        <v>0</v>
      </c>
    </row>
    <row r="7" spans="1:8" ht="16.05" customHeight="1" x14ac:dyDescent="0.3">
      <c r="A7" s="71" t="s">
        <v>54</v>
      </c>
      <c r="B7" s="66">
        <f t="shared" ca="1" si="0"/>
        <v>0</v>
      </c>
      <c r="C7" s="69">
        <f t="shared" ca="1" si="1"/>
        <v>0</v>
      </c>
      <c r="D7" s="70">
        <f t="shared" ca="1" si="2"/>
        <v>0</v>
      </c>
      <c r="E7" s="99">
        <f t="shared" ca="1" si="3"/>
        <v>0</v>
      </c>
      <c r="F7" s="70">
        <f t="shared" ca="1" si="4"/>
        <v>0</v>
      </c>
    </row>
    <row r="8" spans="1:8" ht="16.05" customHeight="1" x14ac:dyDescent="0.3">
      <c r="A8" s="71" t="s">
        <v>55</v>
      </c>
      <c r="B8" s="66">
        <f t="shared" ca="1" si="0"/>
        <v>0</v>
      </c>
      <c r="C8" s="69">
        <f t="shared" ca="1" si="1"/>
        <v>0</v>
      </c>
      <c r="D8" s="70">
        <f t="shared" ca="1" si="2"/>
        <v>0</v>
      </c>
      <c r="E8" s="99">
        <f t="shared" ca="1" si="3"/>
        <v>0</v>
      </c>
      <c r="F8" s="70">
        <f t="shared" ca="1" si="4"/>
        <v>0</v>
      </c>
    </row>
    <row r="9" spans="1:8" ht="16.05" customHeight="1" x14ac:dyDescent="0.3">
      <c r="A9" s="71" t="s">
        <v>56</v>
      </c>
      <c r="B9" s="66">
        <f t="shared" ca="1" si="0"/>
        <v>0</v>
      </c>
      <c r="C9" s="69">
        <f t="shared" ca="1" si="1"/>
        <v>0</v>
      </c>
      <c r="D9" s="70">
        <f t="shared" ca="1" si="2"/>
        <v>0</v>
      </c>
      <c r="E9" s="99">
        <f t="shared" ca="1" si="3"/>
        <v>0</v>
      </c>
      <c r="F9" s="70">
        <f t="shared" ca="1" si="4"/>
        <v>0</v>
      </c>
    </row>
    <row r="10" spans="1:8" ht="16.05" customHeight="1" x14ac:dyDescent="0.3">
      <c r="A10" s="71" t="s">
        <v>57</v>
      </c>
      <c r="B10" s="66">
        <f t="shared" ca="1" si="0"/>
        <v>0</v>
      </c>
      <c r="C10" s="69">
        <f t="shared" ca="1" si="1"/>
        <v>0</v>
      </c>
      <c r="D10" s="70">
        <f t="shared" ca="1" si="2"/>
        <v>0</v>
      </c>
      <c r="E10" s="99">
        <f t="shared" ca="1" si="3"/>
        <v>0</v>
      </c>
      <c r="F10" s="70">
        <f t="shared" ca="1" si="4"/>
        <v>0</v>
      </c>
    </row>
    <row r="11" spans="1:8" ht="16.05" customHeight="1" x14ac:dyDescent="0.3">
      <c r="A11" s="71" t="s">
        <v>58</v>
      </c>
      <c r="B11" s="66">
        <f t="shared" ca="1" si="0"/>
        <v>0</v>
      </c>
      <c r="C11" s="69">
        <f t="shared" ca="1" si="1"/>
        <v>0</v>
      </c>
      <c r="D11" s="70">
        <f t="shared" ca="1" si="2"/>
        <v>0</v>
      </c>
      <c r="E11" s="99">
        <f t="shared" ca="1" si="3"/>
        <v>0</v>
      </c>
      <c r="F11" s="70">
        <f t="shared" ca="1" si="4"/>
        <v>0</v>
      </c>
    </row>
    <row r="12" spans="1:8" ht="16.05" customHeight="1" x14ac:dyDescent="0.3">
      <c r="A12" s="71" t="s">
        <v>59</v>
      </c>
      <c r="B12" s="66">
        <f t="shared" ca="1" si="0"/>
        <v>0</v>
      </c>
      <c r="C12" s="69">
        <f t="shared" ca="1" si="1"/>
        <v>0</v>
      </c>
      <c r="D12" s="70">
        <f t="shared" ca="1" si="2"/>
        <v>0</v>
      </c>
      <c r="E12" s="99">
        <f t="shared" ca="1" si="3"/>
        <v>0</v>
      </c>
      <c r="F12" s="70">
        <f t="shared" ca="1" si="4"/>
        <v>0</v>
      </c>
    </row>
    <row r="13" spans="1:8" ht="16.05" customHeight="1" x14ac:dyDescent="0.3">
      <c r="A13" s="71" t="s">
        <v>60</v>
      </c>
      <c r="B13" s="66">
        <f t="shared" ca="1" si="0"/>
        <v>0</v>
      </c>
      <c r="C13" s="69">
        <f t="shared" ca="1" si="1"/>
        <v>0</v>
      </c>
      <c r="D13" s="70">
        <f t="shared" ca="1" si="2"/>
        <v>0</v>
      </c>
      <c r="E13" s="100">
        <f t="shared" ca="1" si="3"/>
        <v>0</v>
      </c>
      <c r="F13" s="70">
        <f t="shared" ca="1" si="4"/>
        <v>0</v>
      </c>
    </row>
    <row r="14" spans="1:8" ht="3.6" customHeight="1" thickBot="1" x14ac:dyDescent="0.35">
      <c r="A14" s="76"/>
      <c r="B14" s="76"/>
      <c r="C14" s="77"/>
      <c r="D14" s="78"/>
      <c r="E14" s="79"/>
      <c r="F14" s="78"/>
    </row>
    <row r="15" spans="1:8" ht="28.05" customHeight="1" thickBot="1" x14ac:dyDescent="0.35">
      <c r="A15" s="72" t="s">
        <v>61</v>
      </c>
      <c r="B15" s="73">
        <f ca="1">SUM(B2:B14)</f>
        <v>3</v>
      </c>
      <c r="C15" s="74">
        <f ca="1">SUM(C2:C13)</f>
        <v>7.7777777777777793E-2</v>
      </c>
      <c r="D15" s="75">
        <f ca="1">SUM(D2:D14)</f>
        <v>1.8666666666666669</v>
      </c>
      <c r="E15" s="74">
        <f ca="1">SUM(E2:E13)</f>
        <v>1.1102777777777777</v>
      </c>
      <c r="F15" s="75">
        <f ca="1">SUM(F2:F14)</f>
        <v>26.646666666666668</v>
      </c>
    </row>
    <row r="16" spans="1:8" ht="28.05" customHeight="1" x14ac:dyDescent="0.3">
      <c r="A16" s="61"/>
      <c r="B16" s="62"/>
      <c r="C16" s="62"/>
      <c r="D16" s="63"/>
      <c r="E16" s="63"/>
      <c r="F16" s="63"/>
      <c r="G16" s="64"/>
      <c r="H16" s="64"/>
    </row>
  </sheetData>
  <sheetProtection selectLockedCells="1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15 C1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impression">
                <anchor moveWithCells="1" sizeWithCells="1">
                  <from>
                    <xdr:col>1</xdr:col>
                    <xdr:colOff>1813560</xdr:colOff>
                    <xdr:row>16</xdr:row>
                    <xdr:rowOff>0</xdr:rowOff>
                  </from>
                  <to>
                    <xdr:col>3</xdr:col>
                    <xdr:colOff>1409700</xdr:colOff>
                    <xdr:row>19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B4"/>
  <sheetViews>
    <sheetView workbookViewId="0">
      <selection sqref="A1:XFD1048576"/>
    </sheetView>
  </sheetViews>
  <sheetFormatPr baseColWidth="10" defaultRowHeight="14.4" x14ac:dyDescent="0.3"/>
  <cols>
    <col min="1" max="1" width="21.77734375" customWidth="1"/>
  </cols>
  <sheetData>
    <row r="1" spans="1:2" x14ac:dyDescent="0.3">
      <c r="A1" t="s">
        <v>13</v>
      </c>
      <c r="B1" s="7">
        <v>0.95833333333333337</v>
      </c>
    </row>
    <row r="2" spans="1:2" x14ac:dyDescent="0.3">
      <c r="A2" t="s">
        <v>14</v>
      </c>
      <c r="B2" s="8">
        <v>1.25</v>
      </c>
    </row>
    <row r="3" spans="1:2" x14ac:dyDescent="0.3">
      <c r="A3" t="s">
        <v>15</v>
      </c>
      <c r="B3" s="7">
        <v>0.25</v>
      </c>
    </row>
    <row r="4" spans="1:2" x14ac:dyDescent="0.3">
      <c r="A4" t="s">
        <v>16</v>
      </c>
      <c r="B4" s="7">
        <v>0.95833333333333337</v>
      </c>
    </row>
  </sheetData>
  <sheetProtection algorithmName="SHA-512" hashValue="KMsHruO+MYsQPS/1s0UJbzqN5nGUFSCSQMR0kkULnhPIKje7gfOJoeHF+TNaUQih6Sq7w7BfX6UR9Kb2eqsjqg==" saltValue="2WMJww37p9oT+wE0Z/VxEw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init">
                <anchor moveWithCells="1" sizeWithCells="1">
                  <from>
                    <xdr:col>0</xdr:col>
                    <xdr:colOff>342900</xdr:colOff>
                    <xdr:row>7</xdr:row>
                    <xdr:rowOff>7620</xdr:rowOff>
                  </from>
                  <to>
                    <xdr:col>3</xdr:col>
                    <xdr:colOff>746760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F78"/>
  <sheetViews>
    <sheetView showZeros="0" topLeftCell="A64" workbookViewId="0">
      <selection activeCell="D19" sqref="D19"/>
    </sheetView>
  </sheetViews>
  <sheetFormatPr baseColWidth="10" defaultRowHeight="14.4" x14ac:dyDescent="0.3"/>
  <cols>
    <col min="1" max="1" width="21.33203125" style="15" customWidth="1"/>
    <col min="2" max="2" width="23.109375" style="90" customWidth="1"/>
    <col min="3" max="3" width="17.109375" style="15" customWidth="1"/>
    <col min="4" max="4" width="19.21875" style="15" customWidth="1"/>
    <col min="5" max="16384" width="11.5546875" style="15"/>
  </cols>
  <sheetData>
    <row r="1" spans="1:4" x14ac:dyDescent="0.3">
      <c r="A1" s="85">
        <v>2018</v>
      </c>
      <c r="B1" s="86" t="s">
        <v>41</v>
      </c>
      <c r="C1" s="87">
        <v>43101</v>
      </c>
      <c r="D1" s="88">
        <f>IF(WEEKDAY(C1,2)=7,0,C1)</f>
        <v>43101</v>
      </c>
    </row>
    <row r="2" spans="1:4" x14ac:dyDescent="0.3">
      <c r="A2" s="89"/>
      <c r="B2" s="86" t="s">
        <v>38</v>
      </c>
      <c r="C2" s="87">
        <v>43189</v>
      </c>
      <c r="D2" s="88">
        <f t="shared" ref="D2:D12" si="0">IF(WEEKDAY(C2,2)=7,0,C2)</f>
        <v>43189</v>
      </c>
    </row>
    <row r="3" spans="1:4" x14ac:dyDescent="0.3">
      <c r="A3" s="89"/>
      <c r="B3" s="86" t="s">
        <v>7</v>
      </c>
      <c r="C3" s="87">
        <v>43192</v>
      </c>
      <c r="D3" s="88">
        <f t="shared" si="0"/>
        <v>43192</v>
      </c>
    </row>
    <row r="4" spans="1:4" x14ac:dyDescent="0.3">
      <c r="A4" s="89"/>
      <c r="B4" s="86" t="s">
        <v>42</v>
      </c>
      <c r="C4" s="87">
        <v>43230</v>
      </c>
      <c r="D4" s="88">
        <f t="shared" si="0"/>
        <v>43230</v>
      </c>
    </row>
    <row r="5" spans="1:4" x14ac:dyDescent="0.3">
      <c r="A5" s="89"/>
      <c r="B5" s="86" t="s">
        <v>43</v>
      </c>
      <c r="C5" s="87">
        <v>43241</v>
      </c>
      <c r="D5" s="88">
        <f t="shared" si="0"/>
        <v>43241</v>
      </c>
    </row>
    <row r="6" spans="1:4" x14ac:dyDescent="0.3">
      <c r="A6" s="89"/>
      <c r="B6" s="86" t="s">
        <v>44</v>
      </c>
      <c r="C6" s="87">
        <v>43313</v>
      </c>
      <c r="D6" s="88">
        <f t="shared" si="0"/>
        <v>43313</v>
      </c>
    </row>
    <row r="7" spans="1:4" x14ac:dyDescent="0.3">
      <c r="A7" s="89"/>
      <c r="B7" s="86" t="s">
        <v>45</v>
      </c>
      <c r="C7" s="87">
        <v>43349</v>
      </c>
      <c r="D7" s="88">
        <f t="shared" si="0"/>
        <v>43349</v>
      </c>
    </row>
    <row r="8" spans="1:4" x14ac:dyDescent="0.3">
      <c r="A8" s="89"/>
      <c r="B8" s="86" t="s">
        <v>46</v>
      </c>
      <c r="C8" s="87">
        <v>43459</v>
      </c>
      <c r="D8" s="88">
        <f t="shared" si="0"/>
        <v>43459</v>
      </c>
    </row>
    <row r="9" spans="1:4" x14ac:dyDescent="0.3">
      <c r="A9" s="89"/>
      <c r="B9" s="86" t="s">
        <v>39</v>
      </c>
      <c r="C9" s="87">
        <v>43465</v>
      </c>
      <c r="D9" s="88">
        <f t="shared" si="0"/>
        <v>43465</v>
      </c>
    </row>
    <row r="10" spans="1:4" x14ac:dyDescent="0.3">
      <c r="A10" s="89"/>
      <c r="B10" s="86" t="s">
        <v>40</v>
      </c>
      <c r="C10" s="87"/>
      <c r="D10" s="88">
        <f t="shared" si="0"/>
        <v>0</v>
      </c>
    </row>
    <row r="11" spans="1:4" x14ac:dyDescent="0.3">
      <c r="A11" s="89"/>
      <c r="B11" s="86" t="s">
        <v>40</v>
      </c>
      <c r="C11" s="87"/>
      <c r="D11" s="88">
        <f t="shared" si="0"/>
        <v>0</v>
      </c>
    </row>
    <row r="12" spans="1:4" x14ac:dyDescent="0.3">
      <c r="A12" s="89"/>
      <c r="B12" s="86" t="s">
        <v>40</v>
      </c>
      <c r="C12" s="87"/>
      <c r="D12" s="88">
        <f t="shared" si="0"/>
        <v>0</v>
      </c>
    </row>
    <row r="17" spans="1:6" x14ac:dyDescent="0.3">
      <c r="F17" s="91"/>
    </row>
    <row r="18" spans="1:6" x14ac:dyDescent="0.3">
      <c r="A18" s="138" t="s">
        <v>127</v>
      </c>
      <c r="B18" s="139">
        <v>0.375</v>
      </c>
      <c r="C18" s="139">
        <v>0.66319444444444442</v>
      </c>
    </row>
    <row r="19" spans="1:6" x14ac:dyDescent="0.3">
      <c r="A19" s="92" t="s">
        <v>126</v>
      </c>
      <c r="B19" s="140">
        <v>0.41666666666666669</v>
      </c>
      <c r="C19" s="140">
        <v>0.74930555555555556</v>
      </c>
    </row>
    <row r="20" spans="1:6" x14ac:dyDescent="0.3">
      <c r="A20" s="92" t="s">
        <v>62</v>
      </c>
      <c r="B20" s="140">
        <v>0.41666666666666669</v>
      </c>
      <c r="C20" s="140">
        <v>0.65694444444444444</v>
      </c>
    </row>
    <row r="22" spans="1:6" x14ac:dyDescent="0.3">
      <c r="A22" s="15" t="s">
        <v>110</v>
      </c>
      <c r="B22" s="16" t="s">
        <v>108</v>
      </c>
      <c r="C22" s="16" t="s">
        <v>109</v>
      </c>
    </row>
    <row r="23" spans="1:6" x14ac:dyDescent="0.3">
      <c r="A23" s="93" t="s">
        <v>111</v>
      </c>
      <c r="B23" s="94">
        <v>0.75</v>
      </c>
      <c r="C23" s="94">
        <v>0.125</v>
      </c>
    </row>
    <row r="24" spans="1:6" x14ac:dyDescent="0.3">
      <c r="A24" s="93" t="s">
        <v>70</v>
      </c>
      <c r="B24" s="94">
        <v>0.27083333333333331</v>
      </c>
      <c r="C24" s="94">
        <v>0.77083333333333337</v>
      </c>
    </row>
    <row r="25" spans="1:6" x14ac:dyDescent="0.3">
      <c r="A25" s="93" t="s">
        <v>71</v>
      </c>
      <c r="B25" s="94">
        <v>0.77083333333333337</v>
      </c>
      <c r="C25" s="94">
        <v>0.27083333333333331</v>
      </c>
    </row>
    <row r="26" spans="1:6" x14ac:dyDescent="0.3">
      <c r="A26" s="93" t="s">
        <v>72</v>
      </c>
      <c r="B26" s="94">
        <v>0.82291666666666663</v>
      </c>
      <c r="C26" s="94">
        <v>0.28125</v>
      </c>
    </row>
    <row r="27" spans="1:6" x14ac:dyDescent="0.3">
      <c r="A27" s="93" t="s">
        <v>73</v>
      </c>
      <c r="B27" s="94">
        <v>0.29166666666666669</v>
      </c>
      <c r="C27" s="94">
        <v>0.79166666666666663</v>
      </c>
    </row>
    <row r="28" spans="1:6" x14ac:dyDescent="0.3">
      <c r="A28" s="93" t="s">
        <v>74</v>
      </c>
      <c r="B28" s="94">
        <v>0.79166666666666663</v>
      </c>
      <c r="C28" s="94">
        <v>0.29166666666666669</v>
      </c>
    </row>
    <row r="29" spans="1:6" x14ac:dyDescent="0.3">
      <c r="A29" s="93" t="s">
        <v>75</v>
      </c>
      <c r="B29" s="94">
        <v>0.25</v>
      </c>
      <c r="C29" s="94">
        <v>0.75</v>
      </c>
    </row>
    <row r="30" spans="1:6" x14ac:dyDescent="0.3">
      <c r="A30" s="93" t="s">
        <v>76</v>
      </c>
      <c r="B30" s="94">
        <v>0.75</v>
      </c>
      <c r="C30" s="94">
        <v>0.25</v>
      </c>
    </row>
    <row r="31" spans="1:6" x14ac:dyDescent="0.3">
      <c r="A31" s="93" t="s">
        <v>77</v>
      </c>
      <c r="B31" s="94">
        <v>0.25</v>
      </c>
      <c r="C31" s="94">
        <v>0.75</v>
      </c>
    </row>
    <row r="32" spans="1:6" x14ac:dyDescent="0.3">
      <c r="A32" s="93" t="s">
        <v>78</v>
      </c>
      <c r="B32" s="94">
        <v>0.75</v>
      </c>
      <c r="C32" s="94">
        <v>0.25</v>
      </c>
    </row>
    <row r="33" spans="1:3" x14ac:dyDescent="0.3">
      <c r="A33" s="93" t="s">
        <v>79</v>
      </c>
      <c r="B33" s="94">
        <v>0.22916666666666666</v>
      </c>
      <c r="C33" s="94">
        <v>0.72916666666666663</v>
      </c>
    </row>
    <row r="34" spans="1:3" x14ac:dyDescent="0.3">
      <c r="A34" s="93" t="s">
        <v>80</v>
      </c>
      <c r="B34" s="94">
        <v>0.72916666666666663</v>
      </c>
      <c r="C34" s="94">
        <v>0.22916666666666666</v>
      </c>
    </row>
    <row r="35" spans="1:3" x14ac:dyDescent="0.3">
      <c r="A35" s="93" t="s">
        <v>81</v>
      </c>
      <c r="B35" s="94">
        <v>0.83333333333333337</v>
      </c>
      <c r="C35" s="94">
        <v>0.29166666666666669</v>
      </c>
    </row>
    <row r="36" spans="1:3" x14ac:dyDescent="0.3">
      <c r="A36" s="93" t="s">
        <v>82</v>
      </c>
      <c r="B36" s="94">
        <v>0.25</v>
      </c>
      <c r="C36" s="94">
        <v>0.75</v>
      </c>
    </row>
    <row r="37" spans="1:3" x14ac:dyDescent="0.3">
      <c r="A37" s="93" t="s">
        <v>83</v>
      </c>
      <c r="B37" s="94">
        <v>0.75</v>
      </c>
      <c r="C37" s="94">
        <v>0.25</v>
      </c>
    </row>
    <row r="38" spans="1:3" x14ac:dyDescent="0.3">
      <c r="A38" s="93" t="s">
        <v>84</v>
      </c>
      <c r="B38" s="94">
        <v>0.25</v>
      </c>
      <c r="C38" s="94">
        <v>0.75</v>
      </c>
    </row>
    <row r="39" spans="1:3" x14ac:dyDescent="0.3">
      <c r="A39" s="93" t="s">
        <v>85</v>
      </c>
      <c r="B39" s="94">
        <v>0.75</v>
      </c>
      <c r="C39" s="94">
        <v>0.25</v>
      </c>
    </row>
    <row r="40" spans="1:3" x14ac:dyDescent="0.3">
      <c r="A40" s="93" t="s">
        <v>86</v>
      </c>
      <c r="B40" s="94">
        <v>0.85416666666666663</v>
      </c>
      <c r="C40" s="94">
        <v>0.3125</v>
      </c>
    </row>
    <row r="41" spans="1:3" x14ac:dyDescent="0.3">
      <c r="A41" s="93" t="s">
        <v>113</v>
      </c>
      <c r="B41" s="94">
        <v>0.25</v>
      </c>
      <c r="C41" s="94">
        <v>0.75</v>
      </c>
    </row>
    <row r="42" spans="1:3" x14ac:dyDescent="0.3">
      <c r="A42" s="93" t="s">
        <v>112</v>
      </c>
      <c r="B42" s="94">
        <v>0.27083333333333331</v>
      </c>
      <c r="C42" s="94">
        <v>0.77083333333333337</v>
      </c>
    </row>
    <row r="43" spans="1:3" x14ac:dyDescent="0.3">
      <c r="A43" s="93" t="s">
        <v>87</v>
      </c>
      <c r="B43" s="94">
        <v>0.8125</v>
      </c>
      <c r="C43" s="94">
        <v>0.27083333333333331</v>
      </c>
    </row>
    <row r="44" spans="1:3" x14ac:dyDescent="0.3">
      <c r="A44" s="93" t="s">
        <v>88</v>
      </c>
      <c r="B44" s="94">
        <v>0.29166666666666669</v>
      </c>
      <c r="C44" s="94">
        <v>0.79166666666666663</v>
      </c>
    </row>
    <row r="45" spans="1:3" x14ac:dyDescent="0.3">
      <c r="A45" s="93" t="s">
        <v>89</v>
      </c>
      <c r="B45" s="94">
        <v>0.79166666666666663</v>
      </c>
      <c r="C45" s="94">
        <v>0.29166666666666669</v>
      </c>
    </row>
    <row r="46" spans="1:3" x14ac:dyDescent="0.3">
      <c r="A46" s="93" t="s">
        <v>90</v>
      </c>
      <c r="B46" s="94">
        <v>0.72916666666666663</v>
      </c>
      <c r="C46" s="94">
        <v>0.1875</v>
      </c>
    </row>
    <row r="47" spans="1:3" x14ac:dyDescent="0.3">
      <c r="A47" s="93" t="s">
        <v>91</v>
      </c>
      <c r="B47" s="94">
        <v>0.8125</v>
      </c>
      <c r="C47" s="94">
        <v>0.27083333333333331</v>
      </c>
    </row>
    <row r="48" spans="1:3" x14ac:dyDescent="0.3">
      <c r="A48" s="93" t="s">
        <v>92</v>
      </c>
      <c r="B48" s="94">
        <v>0.72916666666666663</v>
      </c>
      <c r="C48" s="94">
        <v>0.1875</v>
      </c>
    </row>
    <row r="49" spans="1:3" x14ac:dyDescent="0.3">
      <c r="A49" s="93" t="s">
        <v>93</v>
      </c>
      <c r="B49" s="94">
        <v>0.77083333333333337</v>
      </c>
      <c r="C49" s="94">
        <v>0.22916666666666666</v>
      </c>
    </row>
    <row r="50" spans="1:3" x14ac:dyDescent="0.3">
      <c r="A50" s="93" t="s">
        <v>94</v>
      </c>
      <c r="B50" s="94">
        <v>0.75</v>
      </c>
      <c r="C50" s="94">
        <v>0.20833333333333334</v>
      </c>
    </row>
    <row r="51" spans="1:3" x14ac:dyDescent="0.3">
      <c r="A51" s="93" t="s">
        <v>95</v>
      </c>
      <c r="B51" s="94">
        <v>0.80208333333333337</v>
      </c>
      <c r="C51" s="94">
        <v>0.26041666666666669</v>
      </c>
    </row>
    <row r="52" spans="1:3" x14ac:dyDescent="0.3">
      <c r="A52" s="93" t="s">
        <v>96</v>
      </c>
      <c r="B52" s="94">
        <v>0.86458333333333337</v>
      </c>
      <c r="C52" s="94">
        <v>0.32291666666666669</v>
      </c>
    </row>
    <row r="53" spans="1:3" x14ac:dyDescent="0.3">
      <c r="A53" s="93" t="s">
        <v>115</v>
      </c>
      <c r="B53" s="94">
        <v>0.25</v>
      </c>
      <c r="C53" s="94">
        <v>0.75</v>
      </c>
    </row>
    <row r="54" spans="1:3" x14ac:dyDescent="0.3">
      <c r="A54" s="93" t="s">
        <v>114</v>
      </c>
      <c r="B54" s="94">
        <v>0.27083333333333331</v>
      </c>
      <c r="C54" s="94">
        <v>0.77083333333333337</v>
      </c>
    </row>
    <row r="55" spans="1:3" x14ac:dyDescent="0.3">
      <c r="A55" s="93" t="s">
        <v>97</v>
      </c>
      <c r="B55" s="94">
        <v>0.75</v>
      </c>
      <c r="C55" s="94">
        <v>0.20833333333333334</v>
      </c>
    </row>
    <row r="56" spans="1:3" x14ac:dyDescent="0.3">
      <c r="A56" s="93" t="s">
        <v>119</v>
      </c>
      <c r="B56" s="94">
        <v>0.71875</v>
      </c>
      <c r="C56" s="94">
        <v>9.375E-2</v>
      </c>
    </row>
    <row r="57" spans="1:3" x14ac:dyDescent="0.3">
      <c r="A57" s="93" t="s">
        <v>116</v>
      </c>
      <c r="B57" s="94">
        <v>0.80208333333333337</v>
      </c>
      <c r="C57" s="94">
        <v>0.26041666666666669</v>
      </c>
    </row>
    <row r="58" spans="1:3" x14ac:dyDescent="0.3">
      <c r="A58" s="93" t="s">
        <v>98</v>
      </c>
      <c r="B58" s="94">
        <v>0.67708333333333337</v>
      </c>
      <c r="C58" s="94">
        <v>5.2083333333333336E-2</v>
      </c>
    </row>
    <row r="59" spans="1:3" x14ac:dyDescent="0.3">
      <c r="A59" s="93" t="s">
        <v>99</v>
      </c>
      <c r="B59" s="94">
        <v>0.83333333333333337</v>
      </c>
      <c r="C59" s="94">
        <v>0.29166666666666669</v>
      </c>
    </row>
    <row r="60" spans="1:3" x14ac:dyDescent="0.3">
      <c r="A60" s="93" t="s">
        <v>100</v>
      </c>
      <c r="B60" s="94">
        <v>0.72916666666666663</v>
      </c>
      <c r="C60" s="94">
        <v>0.1875</v>
      </c>
    </row>
    <row r="61" spans="1:3" x14ac:dyDescent="0.3">
      <c r="A61" s="93" t="s">
        <v>117</v>
      </c>
      <c r="B61" s="94">
        <v>0.70833333333333337</v>
      </c>
      <c r="C61" s="94">
        <v>0.16666666666666666</v>
      </c>
    </row>
    <row r="62" spans="1:3" x14ac:dyDescent="0.3">
      <c r="A62" s="93" t="s">
        <v>118</v>
      </c>
      <c r="B62" s="94">
        <v>0.6875</v>
      </c>
      <c r="C62" s="94">
        <v>0.14583333333333334</v>
      </c>
    </row>
    <row r="63" spans="1:3" x14ac:dyDescent="0.3">
      <c r="A63" s="93" t="s">
        <v>101</v>
      </c>
      <c r="B63" s="94">
        <v>0.75</v>
      </c>
      <c r="C63" s="94">
        <v>8.3333333333333329E-2</v>
      </c>
    </row>
    <row r="64" spans="1:3" x14ac:dyDescent="0.3">
      <c r="A64" s="93" t="s">
        <v>102</v>
      </c>
      <c r="B64" s="94">
        <v>0.73958333333333337</v>
      </c>
      <c r="C64" s="94">
        <v>0.10416666666666667</v>
      </c>
    </row>
    <row r="65" spans="1:3" x14ac:dyDescent="0.3">
      <c r="A65" s="93" t="s">
        <v>103</v>
      </c>
      <c r="B65" s="94">
        <v>0.70833333333333337</v>
      </c>
      <c r="C65" s="94">
        <v>0.16666666666666666</v>
      </c>
    </row>
    <row r="66" spans="1:3" x14ac:dyDescent="0.3">
      <c r="A66" s="95" t="s">
        <v>104</v>
      </c>
      <c r="B66" s="96">
        <v>0.82291666666666663</v>
      </c>
      <c r="C66" s="96">
        <v>0.28125</v>
      </c>
    </row>
    <row r="67" spans="1:3" x14ac:dyDescent="0.3">
      <c r="A67" s="95" t="s">
        <v>105</v>
      </c>
      <c r="B67" s="96">
        <v>0.70833333333333337</v>
      </c>
      <c r="C67" s="96">
        <v>4.1666666666666664E-2</v>
      </c>
    </row>
    <row r="68" spans="1:3" x14ac:dyDescent="0.3">
      <c r="A68" s="95" t="s">
        <v>69</v>
      </c>
      <c r="B68" s="96">
        <v>0.33333333333333331</v>
      </c>
      <c r="C68" s="96">
        <v>0.75</v>
      </c>
    </row>
    <row r="69" spans="1:3" x14ac:dyDescent="0.3">
      <c r="A69" s="142" t="s">
        <v>68</v>
      </c>
      <c r="B69" s="143">
        <v>0.41666666666666669</v>
      </c>
      <c r="C69" s="143">
        <v>0.74930555555555556</v>
      </c>
    </row>
    <row r="70" spans="1:3" x14ac:dyDescent="0.3">
      <c r="A70" s="142" t="s">
        <v>120</v>
      </c>
      <c r="B70" s="143">
        <v>0.375</v>
      </c>
      <c r="C70" s="143">
        <v>0.53194444444444444</v>
      </c>
    </row>
    <row r="71" spans="1:3" x14ac:dyDescent="0.3">
      <c r="A71" s="142" t="s">
        <v>128</v>
      </c>
      <c r="B71" s="143">
        <v>0.375</v>
      </c>
      <c r="C71" s="143">
        <v>0.66319444444444442</v>
      </c>
    </row>
    <row r="72" spans="1:3" x14ac:dyDescent="0.3">
      <c r="A72" s="142" t="s">
        <v>129</v>
      </c>
      <c r="B72" s="143">
        <v>0.375</v>
      </c>
      <c r="C72" s="143">
        <v>0.70763888888888893</v>
      </c>
    </row>
    <row r="73" spans="1:3" x14ac:dyDescent="0.3">
      <c r="A73" s="146" t="s">
        <v>121</v>
      </c>
      <c r="B73" s="145"/>
      <c r="C73" s="145"/>
    </row>
    <row r="74" spans="1:3" x14ac:dyDescent="0.3">
      <c r="A74" s="144" t="s">
        <v>122</v>
      </c>
      <c r="B74" s="145"/>
      <c r="C74" s="145"/>
    </row>
    <row r="75" spans="1:3" x14ac:dyDescent="0.3">
      <c r="A75" s="144" t="s">
        <v>123</v>
      </c>
      <c r="B75" s="145"/>
      <c r="C75" s="145"/>
    </row>
    <row r="76" spans="1:3" x14ac:dyDescent="0.3">
      <c r="A76" s="144" t="s">
        <v>124</v>
      </c>
      <c r="B76" s="145">
        <v>0.33333333333333331</v>
      </c>
      <c r="C76" s="145">
        <v>0.375</v>
      </c>
    </row>
    <row r="77" spans="1:3" x14ac:dyDescent="0.3">
      <c r="A77" s="144" t="s">
        <v>125</v>
      </c>
      <c r="B77" s="145"/>
      <c r="C77" s="145"/>
    </row>
    <row r="78" spans="1:3" x14ac:dyDescent="0.3">
      <c r="A78" s="144"/>
      <c r="B78" s="145"/>
      <c r="C78" s="145"/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60"/>
  <sheetViews>
    <sheetView tabSelected="1" topLeftCell="A7" zoomScaleNormal="100" zoomScalePageLayoutView="55" workbookViewId="0">
      <selection activeCell="V16" sqref="V16"/>
    </sheetView>
  </sheetViews>
  <sheetFormatPr baseColWidth="10" defaultRowHeight="14.4" x14ac:dyDescent="0.3"/>
  <cols>
    <col min="1" max="1" width="17.77734375" customWidth="1"/>
    <col min="2" max="2" width="13.777343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21875" style="11" bestFit="1" customWidth="1"/>
    <col min="11" max="11" width="14.44140625" hidden="1" customWidth="1"/>
    <col min="12" max="12" width="12.109375" hidden="1" customWidth="1"/>
    <col min="13" max="13" width="16.77734375" hidden="1" customWidth="1"/>
    <col min="14" max="15" width="17.6640625" hidden="1" customWidth="1"/>
    <col min="16" max="16" width="15" hidden="1" customWidth="1"/>
    <col min="17" max="17" width="17.77734375" hidden="1" customWidth="1"/>
    <col min="18" max="18" width="15" hidden="1" customWidth="1"/>
    <col min="19" max="19" width="18.10937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32" t="s">
        <v>106</v>
      </c>
      <c r="I1" s="132"/>
      <c r="J1" s="132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47</v>
      </c>
      <c r="B5" s="97"/>
      <c r="C5" s="17" t="s">
        <v>36</v>
      </c>
      <c r="D5" s="129"/>
      <c r="E5" s="130"/>
      <c r="F5" s="130"/>
      <c r="G5" s="131" t="s">
        <v>22</v>
      </c>
      <c r="H5" s="131"/>
      <c r="I5" s="141" t="str">
        <f ca="1">MID(CELL("filename",A1),FIND("]",CELL("filename",A1))+1,99)</f>
        <v>Janvier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98"/>
      <c r="C7" s="21" t="s">
        <v>24</v>
      </c>
      <c r="D7" s="21"/>
      <c r="E7" s="98"/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5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>
        <v>43226</v>
      </c>
      <c r="B13" s="1" t="s">
        <v>129</v>
      </c>
      <c r="C13" s="147">
        <v>0.375</v>
      </c>
      <c r="D13" s="147">
        <v>0.70763888888888893</v>
      </c>
      <c r="E13" s="3"/>
      <c r="F13" s="3"/>
      <c r="G13" s="3"/>
      <c r="H13" s="3"/>
      <c r="I13" s="47">
        <f>0.1*(Horaires356[[#This Row],[Heures de nuit]]+Horaires356[[#This Row],[heures jour dimanche]]+Horaires356[[#This Row],[heures jour fériés]])</f>
        <v>0.79833333333333345</v>
      </c>
      <c r="J13" s="48">
        <f>(MOD(Horaires356[[#This Row],[Fin]]-Horaires356[[#This Row],[début]],1)-MOD(Horaires356[[#This Row],[PNP Fin]]-Horaires356[[#This Row],[PNP Début]],1))*24</f>
        <v>7.9833333333333343</v>
      </c>
      <c r="K13" s="30">
        <f>IF(Horaires356[[#This Row],[PNP Début]]=0,0,IF(Horaires356[[#This Row],[PNP Début]]&lt;Horaires356[[#This Row],[début]],1,0)+Horaires356[[#This Row],[PNP Début]])</f>
        <v>0</v>
      </c>
      <c r="L13" s="30">
        <f>IF(Horaires356[[#This Row],[PNP Fin]]=0,0,IF(Horaires356[[#This Row],[PNP Fin]]&lt;Horaires356[[#This Row],[début]],1,0)+Horaires356[[#This Row],[PNP Fin]])</f>
        <v>0</v>
      </c>
      <c r="M13" s="30">
        <f>IF(Horaires356[[#This Row],[Fin]]&lt;Horaires356[[#This Row],[début]],1,0)+Horaires356[[#This Row],[Fin]]</f>
        <v>0.70763888888888893</v>
      </c>
      <c r="N13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3" s="3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3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7.9833333333333343</v>
      </c>
      <c r="Q13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7.9833333333333343</v>
      </c>
      <c r="R13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3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4" spans="1:19" x14ac:dyDescent="0.3">
      <c r="A14" s="4">
        <v>43241</v>
      </c>
      <c r="B14" s="1" t="s">
        <v>128</v>
      </c>
      <c r="C14" s="147">
        <v>0.375</v>
      </c>
      <c r="D14" s="147">
        <v>0.66319444444444442</v>
      </c>
      <c r="E14" s="3"/>
      <c r="F14" s="3"/>
      <c r="G14" s="3"/>
      <c r="H14" s="3"/>
      <c r="I14" s="47">
        <f>0.1*(Horaires356[[#This Row],[Heures de nuit]]+Horaires356[[#This Row],[heures jour dimanche]]+Horaires356[[#This Row],[heures jour fériés]])</f>
        <v>0.69166666666666665</v>
      </c>
      <c r="J14" s="48">
        <f>(MOD(Horaires356[[#This Row],[Fin]]-Horaires356[[#This Row],[début]],1)-MOD(Horaires356[[#This Row],[PNP Fin]]-Horaires356[[#This Row],[PNP Début]],1))*24</f>
        <v>6.9166666666666661</v>
      </c>
      <c r="K14" s="30">
        <f>IF(Horaires356[[#This Row],[PNP Début]]=0,0,IF(Horaires356[[#This Row],[PNP Début]]&lt;Horaires356[[#This Row],[début]],1,0)+Horaires356[[#This Row],[PNP Début]])</f>
        <v>0</v>
      </c>
      <c r="L14" s="30">
        <f>IF(Horaires356[[#This Row],[PNP Fin]]=0,0,IF(Horaires356[[#This Row],[PNP Fin]]&lt;Horaires356[[#This Row],[début]],1,0)+Horaires356[[#This Row],[PNP Fin]])</f>
        <v>0</v>
      </c>
      <c r="M14" s="30">
        <f>IF(Horaires356[[#This Row],[Fin]]&lt;Horaires356[[#This Row],[début]],1,0)+Horaires356[[#This Row],[Fin]]</f>
        <v>0.66319444444444442</v>
      </c>
      <c r="N14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4" s="3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4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4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4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6.9166666666666661</v>
      </c>
      <c r="S14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6.9166666666666661</v>
      </c>
    </row>
    <row r="15" spans="1:19" x14ac:dyDescent="0.3">
      <c r="A15" s="4">
        <v>43240</v>
      </c>
      <c r="B15" s="1" t="s">
        <v>120</v>
      </c>
      <c r="C15" s="2">
        <v>0.375</v>
      </c>
      <c r="D15" s="2">
        <v>0.53194444444444444</v>
      </c>
      <c r="E15" s="3"/>
      <c r="F15" s="3"/>
      <c r="G15" s="3"/>
      <c r="H15" s="3"/>
      <c r="I15" s="47">
        <f>0.1*(Horaires356[[#This Row],[Heures de nuit]]+Horaires356[[#This Row],[heures jour dimanche]]+Horaires356[[#This Row],[heures jour fériés]])</f>
        <v>0.37666666666666671</v>
      </c>
      <c r="J15" s="48">
        <f>(MOD(Horaires356[[#This Row],[Fin]]-Horaires356[[#This Row],[début]],1)-MOD(Horaires356[[#This Row],[PNP Fin]]-Horaires356[[#This Row],[PNP Début]],1))*24</f>
        <v>3.7666666666666666</v>
      </c>
      <c r="K15" s="30">
        <f>IF(Horaires356[[#This Row],[PNP Début]]=0,0,IF(Horaires356[[#This Row],[PNP Début]]&lt;Horaires356[[#This Row],[début]],1,0)+Horaires356[[#This Row],[PNP Début]])</f>
        <v>0</v>
      </c>
      <c r="L15" s="30">
        <f>IF(Horaires356[[#This Row],[PNP Fin]]=0,0,IF(Horaires356[[#This Row],[PNP Fin]]&lt;Horaires356[[#This Row],[début]],1,0)+Horaires356[[#This Row],[PNP Fin]])</f>
        <v>0</v>
      </c>
      <c r="M15" s="30">
        <f>IF(Horaires356[[#This Row],[Fin]]&lt;Horaires356[[#This Row],[début]],1,0)+Horaires356[[#This Row],[Fin]]</f>
        <v>0.53194444444444444</v>
      </c>
      <c r="N15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5" s="3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5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3.7666666666666666</v>
      </c>
      <c r="Q15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3.7666666666666666</v>
      </c>
      <c r="R15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5" s="32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3"/>
      <c r="H16" s="3"/>
      <c r="I16" s="47">
        <f>0.1*(Horaires356[[#This Row],[Heures de nuit]]+Horaires356[[#This Row],[heures jour dimanche]]+Horaires356[[#This Row],[heures jour fériés]])</f>
        <v>0</v>
      </c>
      <c r="J16" s="48">
        <f>(MOD(Horaires356[[#This Row],[Fin]]-Horaires356[[#This Row],[début]],1)-MOD(Horaires356[[#This Row],[PNP Fin]]-Horaires356[[#This Row],[PNP Début]],1))*24</f>
        <v>0</v>
      </c>
      <c r="K16" s="30">
        <f>IF(Horaires356[[#This Row],[PNP Début]]=0,0,IF(Horaires356[[#This Row],[PNP Début]]&lt;Horaires356[[#This Row],[début]],1,0)+Horaires356[[#This Row],[PNP Début]])</f>
        <v>0</v>
      </c>
      <c r="L16" s="30">
        <f>IF(Horaires356[[#This Row],[PNP Fin]]=0,0,IF(Horaires356[[#This Row],[PNP Fin]]&lt;Horaires356[[#This Row],[début]],1,0)+Horaires356[[#This Row],[PNP Fin]])</f>
        <v>0</v>
      </c>
      <c r="M16" s="34">
        <f>IF(Horaires356[[#This Row],[Fin]]&lt;Horaires356[[#This Row],[début]],1,0)+Horaires356[[#This Row],[Fin]]</f>
        <v>0</v>
      </c>
      <c r="N16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6" s="35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6" s="35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6" s="3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6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6" s="3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3"/>
      <c r="H17" s="3"/>
      <c r="I17" s="47">
        <f>0.1*(Horaires356[[#This Row],[Heures de nuit]]+Horaires356[[#This Row],[heures jour dimanche]]+Horaires356[[#This Row],[heures jour fériés]])</f>
        <v>0</v>
      </c>
      <c r="J17" s="48">
        <f>(MOD(Horaires356[[#This Row],[Fin]]-Horaires356[[#This Row],[début]],1)-MOD(Horaires356[[#This Row],[PNP Fin]]-Horaires356[[#This Row],[PNP Début]],1))*24</f>
        <v>0</v>
      </c>
      <c r="K17" s="39">
        <f>IF(Horaires356[[#This Row],[PNP Début]]=0,0,IF(Horaires356[[#This Row],[PNP Début]]&lt;Horaires356[[#This Row],[début]],1,0)+Horaires356[[#This Row],[PNP Début]])</f>
        <v>0</v>
      </c>
      <c r="L17" s="40">
        <f>IF(Horaires356[[#This Row],[PNP Fin]]=0,0,IF(Horaires356[[#This Row],[PNP Fin]]&lt;Horaires356[[#This Row],[début]],1,0)+Horaires356[[#This Row],[PNP Fin]])</f>
        <v>0</v>
      </c>
      <c r="M17" s="40">
        <f>IF(Horaires356[[#This Row],[Fin]]&lt;Horaires356[[#This Row],[début]],1,0)+Horaires356[[#This Row],[Fin]]</f>
        <v>0</v>
      </c>
      <c r="N17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7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7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7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7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7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8" spans="1:19" x14ac:dyDescent="0.3">
      <c r="A18" s="4"/>
      <c r="B18" s="1"/>
      <c r="C18" s="2"/>
      <c r="D18" s="2"/>
      <c r="E18" s="3"/>
      <c r="F18" s="3"/>
      <c r="G18" s="3"/>
      <c r="H18" s="3"/>
      <c r="I18" s="47">
        <f>0.1*(Horaires356[[#This Row],[Heures de nuit]]+Horaires356[[#This Row],[heures jour dimanche]]+Horaires356[[#This Row],[heures jour fériés]])</f>
        <v>0</v>
      </c>
      <c r="J18" s="48">
        <f>(MOD(Horaires356[[#This Row],[Fin]]-Horaires356[[#This Row],[début]],1)-MOD(Horaires356[[#This Row],[PNP Fin]]-Horaires356[[#This Row],[PNP Début]],1))*24</f>
        <v>0</v>
      </c>
      <c r="K18" s="39">
        <f>IF(Horaires356[[#This Row],[PNP Début]]=0,0,IF(Horaires356[[#This Row],[PNP Début]]&lt;Horaires356[[#This Row],[début]],1,0)+Horaires356[[#This Row],[PNP Début]])</f>
        <v>0</v>
      </c>
      <c r="L18" s="40">
        <f>IF(Horaires356[[#This Row],[PNP Fin]]=0,0,IF(Horaires356[[#This Row],[PNP Fin]]&lt;Horaires356[[#This Row],[début]],1,0)+Horaires356[[#This Row],[PNP Fin]])</f>
        <v>0</v>
      </c>
      <c r="M18" s="40">
        <f>IF(Horaires356[[#This Row],[Fin]]&lt;Horaires356[[#This Row],[début]],1,0)+Horaires356[[#This Row],[Fin]]</f>
        <v>0</v>
      </c>
      <c r="N18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8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8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8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8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8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3"/>
      <c r="H19" s="3"/>
      <c r="I19" s="47">
        <f>0.1*(Horaires356[[#This Row],[Heures de nuit]]+Horaires356[[#This Row],[heures jour dimanche]]+Horaires356[[#This Row],[heures jour fériés]])</f>
        <v>0</v>
      </c>
      <c r="J19" s="48">
        <f>(MOD(Horaires356[[#This Row],[Fin]]-Horaires356[[#This Row],[début]],1)-MOD(Horaires356[[#This Row],[PNP Fin]]-Horaires356[[#This Row],[PNP Début]],1))*24</f>
        <v>0</v>
      </c>
      <c r="K19" s="39">
        <f>IF(Horaires356[[#This Row],[PNP Début]]=0,0,IF(Horaires356[[#This Row],[PNP Début]]&lt;Horaires356[[#This Row],[début]],1,0)+Horaires356[[#This Row],[PNP Début]])</f>
        <v>0</v>
      </c>
      <c r="L19" s="40">
        <f>IF(Horaires356[[#This Row],[PNP Fin]]=0,0,IF(Horaires356[[#This Row],[PNP Fin]]&lt;Horaires356[[#This Row],[début]],1,0)+Horaires356[[#This Row],[PNP Fin]])</f>
        <v>0</v>
      </c>
      <c r="M19" s="40">
        <f>IF(Horaires356[[#This Row],[Fin]]&lt;Horaires356[[#This Row],[début]],1,0)+Horaires356[[#This Row],[Fin]]</f>
        <v>0</v>
      </c>
      <c r="N19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9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9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9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9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9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0" spans="1:19" x14ac:dyDescent="0.3">
      <c r="A20" s="4"/>
      <c r="B20" s="1"/>
      <c r="C20" s="2"/>
      <c r="D20" s="2"/>
      <c r="E20" s="3"/>
      <c r="F20" s="3"/>
      <c r="G20" s="3"/>
      <c r="H20" s="3"/>
      <c r="I20" s="47">
        <f>0.1*(Horaires356[[#This Row],[Heures de nuit]]+Horaires356[[#This Row],[heures jour dimanche]]+Horaires356[[#This Row],[heures jour fériés]])</f>
        <v>0</v>
      </c>
      <c r="J20" s="48">
        <f>(MOD(Horaires356[[#This Row],[Fin]]-Horaires356[[#This Row],[début]],1)-MOD(Horaires356[[#This Row],[PNP Fin]]-Horaires356[[#This Row],[PNP Début]],1))*24</f>
        <v>0</v>
      </c>
      <c r="K20" s="39">
        <f>IF(Horaires356[[#This Row],[PNP Début]]=0,0,IF(Horaires356[[#This Row],[PNP Début]]&lt;Horaires356[[#This Row],[début]],1,0)+Horaires356[[#This Row],[PNP Début]])</f>
        <v>0</v>
      </c>
      <c r="L20" s="40">
        <f>IF(Horaires356[[#This Row],[PNP Fin]]=0,0,IF(Horaires356[[#This Row],[PNP Fin]]&lt;Horaires356[[#This Row],[début]],1,0)+Horaires356[[#This Row],[PNP Fin]])</f>
        <v>0</v>
      </c>
      <c r="M20" s="40">
        <f>IF(Horaires356[[#This Row],[Fin]]&lt;Horaires356[[#This Row],[début]],1,0)+Horaires356[[#This Row],[Fin]]</f>
        <v>0</v>
      </c>
      <c r="N20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0" s="4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0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0" s="4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0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0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3"/>
      <c r="H21" s="3"/>
      <c r="I21" s="47">
        <f>0.1*(Horaires356[[#This Row],[Heures de nuit]]+Horaires356[[#This Row],[heures jour dimanche]]+Horaires356[[#This Row],[heures jour fériés]])</f>
        <v>0</v>
      </c>
      <c r="J21" s="48">
        <f>(MOD(Horaires356[[#This Row],[Fin]]-Horaires356[[#This Row],[début]],1)-MOD(Horaires356[[#This Row],[PNP Fin]]-Horaires356[[#This Row],[PNP Début]],1))*24</f>
        <v>0</v>
      </c>
      <c r="K21" s="44">
        <f>IF(Horaires356[[#This Row],[PNP Début]]=0,0,IF(Horaires356[[#This Row],[PNP Début]]&lt;Horaires356[[#This Row],[début]],1,0)+Horaires356[[#This Row],[PNP Début]])</f>
        <v>0</v>
      </c>
      <c r="L21" s="45">
        <f>IF(Horaires356[[#This Row],[PNP Fin]]=0,0,IF(Horaires356[[#This Row],[PNP Fin]]&lt;Horaires356[[#This Row],[début]],1,0)+Horaires356[[#This Row],[PNP Fin]])</f>
        <v>0</v>
      </c>
      <c r="M21" s="45">
        <f>IF(Horaires356[[#This Row],[Fin]]&lt;Horaires356[[#This Row],[début]],1,0)+Horaires356[[#This Row],[Fin]]</f>
        <v>0</v>
      </c>
      <c r="N21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1" s="4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1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1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1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1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0.1*(Horaires356[[#This Row],[Heures de nuit]]+Horaires356[[#This Row],[heures jour dimanche]]+Horaires356[[#This Row],[heures jour fériés]])</f>
        <v>0</v>
      </c>
      <c r="J22" s="48">
        <f>(MOD(Horaires356[[#This Row],[Fin]]-Horaires356[[#This Row],[début]],1)-MOD(Horaires356[[#This Row],[PNP Fin]]-Horaires356[[#This Row],[PNP Début]],1))*24</f>
        <v>0</v>
      </c>
      <c r="K22" s="49">
        <f>IF(Horaires356[[#This Row],[PNP Début]]=0,0,IF(Horaires356[[#This Row],[PNP Début]]&lt;Horaires356[[#This Row],[début]],1,0)+Horaires356[[#This Row],[PNP Début]])</f>
        <v>0</v>
      </c>
      <c r="L22" s="50">
        <f>IF(Horaires356[[#This Row],[PNP Fin]]=0,0,IF(Horaires356[[#This Row],[PNP Fin]]&lt;Horaires356[[#This Row],[début]],1,0)+Horaires356[[#This Row],[PNP Fin]])</f>
        <v>0</v>
      </c>
      <c r="M22" s="50">
        <f>IF(Horaires356[[#This Row],[Fin]]&lt;Horaires356[[#This Row],[début]],1,0)+Horaires356[[#This Row],[Fin]]</f>
        <v>0</v>
      </c>
      <c r="N22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2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0.1*(Horaires356[[#This Row],[Heures de nuit]]+Horaires356[[#This Row],[heures jour dimanche]]+Horaires356[[#This Row],[heures jour fériés]])</f>
        <v>0</v>
      </c>
      <c r="J23" s="48">
        <f>(MOD(Horaires356[[#This Row],[Fin]]-Horaires356[[#This Row],[début]],1)-MOD(Horaires356[[#This Row],[PNP Fin]]-Horaires356[[#This Row],[PNP Début]],1))*24</f>
        <v>0</v>
      </c>
      <c r="K23" s="49">
        <f>IF(Horaires356[[#This Row],[PNP Début]]=0,0,IF(Horaires356[[#This Row],[PNP Début]]&lt;Horaires356[[#This Row],[début]],1,0)+Horaires356[[#This Row],[PNP Début]])</f>
        <v>0</v>
      </c>
      <c r="L23" s="50">
        <f>IF(Horaires356[[#This Row],[PNP Fin]]=0,0,IF(Horaires356[[#This Row],[PNP Fin]]&lt;Horaires356[[#This Row],[début]],1,0)+Horaires356[[#This Row],[PNP Fin]])</f>
        <v>0</v>
      </c>
      <c r="M23" s="50">
        <f>IF(Horaires356[[#This Row],[Fin]]&lt;Horaires356[[#This Row],[début]],1,0)+Horaires356[[#This Row],[Fin]]</f>
        <v>0</v>
      </c>
      <c r="N23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3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4" spans="1:19" ht="14.4" customHeight="1" x14ac:dyDescent="0.3">
      <c r="A24" s="4"/>
      <c r="B24" s="1"/>
      <c r="C24" s="2"/>
      <c r="D24" s="2"/>
      <c r="E24" s="3"/>
      <c r="F24" s="3"/>
      <c r="G24" s="3"/>
      <c r="H24" s="3"/>
      <c r="I24" s="47">
        <f>0.1*(Horaires356[[#This Row],[Heures de nuit]]+Horaires356[[#This Row],[heures jour dimanche]]+Horaires356[[#This Row],[heures jour fériés]])</f>
        <v>0</v>
      </c>
      <c r="J24" s="48">
        <f>(MOD(Horaires356[[#This Row],[Fin]]-Horaires356[[#This Row],[début]],1)-MOD(Horaires356[[#This Row],[PNP Fin]]-Horaires356[[#This Row],[PNP Début]],1))*24</f>
        <v>0</v>
      </c>
      <c r="K24" s="49">
        <f>IF(Horaires356[[#This Row],[PNP Début]]=0,0,IF(Horaires356[[#This Row],[PNP Début]]&lt;Horaires356[[#This Row],[début]],1,0)+Horaires356[[#This Row],[PNP Début]])</f>
        <v>0</v>
      </c>
      <c r="L24" s="50">
        <f>IF(Horaires356[[#This Row],[PNP Fin]]=0,0,IF(Horaires356[[#This Row],[PNP Fin]]&lt;Horaires356[[#This Row],[début]],1,0)+Horaires356[[#This Row],[PNP Fin]])</f>
        <v>0</v>
      </c>
      <c r="M24" s="50">
        <f>IF(Horaires356[[#This Row],[Fin]]&lt;Horaires356[[#This Row],[début]],1,0)+Horaires356[[#This Row],[Fin]]</f>
        <v>0</v>
      </c>
      <c r="N24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4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5" spans="1:19" ht="14.4" customHeight="1" x14ac:dyDescent="0.3">
      <c r="A25" s="4"/>
      <c r="B25" s="1"/>
      <c r="C25" s="2"/>
      <c r="D25" s="2"/>
      <c r="E25" s="3"/>
      <c r="F25" s="3"/>
      <c r="G25" s="3"/>
      <c r="H25" s="3"/>
      <c r="I25" s="47">
        <f>0.1*(Horaires356[[#This Row],[Heures de nuit]]+Horaires356[[#This Row],[heures jour dimanche]]+Horaires356[[#This Row],[heures jour fériés]])</f>
        <v>0</v>
      </c>
      <c r="J25" s="48">
        <f>(MOD(Horaires356[[#This Row],[Fin]]-Horaires356[[#This Row],[début]],1)-MOD(Horaires356[[#This Row],[PNP Fin]]-Horaires356[[#This Row],[PNP Début]],1))*24</f>
        <v>0</v>
      </c>
      <c r="K25" s="49">
        <f>IF(Horaires356[[#This Row],[PNP Début]]=0,0,IF(Horaires356[[#This Row],[PNP Début]]&lt;Horaires356[[#This Row],[début]],1,0)+Horaires356[[#This Row],[PNP Début]])</f>
        <v>0</v>
      </c>
      <c r="L25" s="50">
        <f>IF(Horaires356[[#This Row],[PNP Fin]]=0,0,IF(Horaires356[[#This Row],[PNP Fin]]&lt;Horaires356[[#This Row],[début]],1,0)+Horaires356[[#This Row],[PNP Fin]])</f>
        <v>0</v>
      </c>
      <c r="M25" s="50">
        <f>IF(Horaires356[[#This Row],[Fin]]&lt;Horaires356[[#This Row],[début]],1,0)+Horaires356[[#This Row],[Fin]]</f>
        <v>0</v>
      </c>
      <c r="N25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5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0.1*(Horaires356[[#This Row],[Heures de nuit]]+Horaires356[[#This Row],[heures jour dimanche]]+Horaires356[[#This Row],[heures jour fériés]])</f>
        <v>0</v>
      </c>
      <c r="J26" s="48">
        <f>(MOD(Horaires356[[#This Row],[Fin]]-Horaires356[[#This Row],[début]],1)-MOD(Horaires356[[#This Row],[PNP Fin]]-Horaires356[[#This Row],[PNP Début]],1))*24</f>
        <v>0</v>
      </c>
      <c r="K26" s="49">
        <f>IF(Horaires356[[#This Row],[PNP Début]]=0,0,IF(Horaires356[[#This Row],[PNP Début]]&lt;Horaires356[[#This Row],[début]],1,0)+Horaires356[[#This Row],[PNP Début]])</f>
        <v>0</v>
      </c>
      <c r="L26" s="50">
        <f>IF(Horaires356[[#This Row],[PNP Fin]]=0,0,IF(Horaires356[[#This Row],[PNP Fin]]&lt;Horaires356[[#This Row],[début]],1,0)+Horaires356[[#This Row],[PNP Fin]])</f>
        <v>0</v>
      </c>
      <c r="M26" s="50">
        <f>IF(Horaires356[[#This Row],[Fin]]&lt;Horaires356[[#This Row],[début]],1,0)+Horaires356[[#This Row],[Fin]]</f>
        <v>0</v>
      </c>
      <c r="N26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6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7" spans="1:19" ht="14.4" customHeight="1" x14ac:dyDescent="0.3">
      <c r="A27" s="4"/>
      <c r="B27" s="1"/>
      <c r="C27" s="2"/>
      <c r="D27" s="2"/>
      <c r="E27" s="3"/>
      <c r="F27" s="3"/>
      <c r="G27" s="3"/>
      <c r="H27" s="3"/>
      <c r="I27" s="47">
        <f>0.1*(Horaires356[[#This Row],[Heures de nuit]]+Horaires356[[#This Row],[heures jour dimanche]]+Horaires356[[#This Row],[heures jour fériés]])</f>
        <v>0</v>
      </c>
      <c r="J27" s="48">
        <f>(MOD(Horaires356[[#This Row],[Fin]]-Horaires356[[#This Row],[début]],1)-MOD(Horaires356[[#This Row],[PNP Fin]]-Horaires356[[#This Row],[PNP Début]],1))*24</f>
        <v>0</v>
      </c>
      <c r="K27" s="49">
        <f>IF(Horaires356[[#This Row],[PNP Début]]=0,0,IF(Horaires356[[#This Row],[PNP Début]]&lt;Horaires356[[#This Row],[début]],1,0)+Horaires356[[#This Row],[PNP Début]])</f>
        <v>0</v>
      </c>
      <c r="L27" s="50">
        <f>IF(Horaires356[[#This Row],[PNP Fin]]=0,0,IF(Horaires356[[#This Row],[PNP Fin]]&lt;Horaires356[[#This Row],[début]],1,0)+Horaires356[[#This Row],[PNP Fin]])</f>
        <v>0</v>
      </c>
      <c r="M27" s="50">
        <f>IF(Horaires356[[#This Row],[Fin]]&lt;Horaires356[[#This Row],[début]],1,0)+Horaires356[[#This Row],[Fin]]</f>
        <v>0</v>
      </c>
      <c r="N27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7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8" spans="1:19" ht="14.4" customHeight="1" x14ac:dyDescent="0.3">
      <c r="A28" s="4"/>
      <c r="B28" s="1"/>
      <c r="C28" s="2"/>
      <c r="D28" s="2"/>
      <c r="E28" s="3"/>
      <c r="F28" s="3"/>
      <c r="G28" s="3"/>
      <c r="H28" s="3"/>
      <c r="I28" s="47">
        <f>0.1*(Horaires356[[#This Row],[Heures de nuit]]+Horaires356[[#This Row],[heures jour dimanche]]+Horaires356[[#This Row],[heures jour fériés]])</f>
        <v>0</v>
      </c>
      <c r="J28" s="48">
        <f>(MOD(Horaires356[[#This Row],[Fin]]-Horaires356[[#This Row],[début]],1)-MOD(Horaires356[[#This Row],[PNP Fin]]-Horaires356[[#This Row],[PNP Début]],1))*24</f>
        <v>0</v>
      </c>
      <c r="K28" s="49">
        <f>IF(Horaires356[[#This Row],[PNP Début]]=0,0,IF(Horaires356[[#This Row],[PNP Début]]&lt;Horaires356[[#This Row],[début]],1,0)+Horaires356[[#This Row],[PNP Début]])</f>
        <v>0</v>
      </c>
      <c r="L28" s="50">
        <f>IF(Horaires356[[#This Row],[PNP Fin]]=0,0,IF(Horaires356[[#This Row],[PNP Fin]]&lt;Horaires356[[#This Row],[début]],1,0)+Horaires356[[#This Row],[PNP Fin]])</f>
        <v>0</v>
      </c>
      <c r="M28" s="50">
        <f>IF(Horaires356[[#This Row],[Fin]]&lt;Horaires356[[#This Row],[début]],1,0)+Horaires356[[#This Row],[Fin]]</f>
        <v>0</v>
      </c>
      <c r="N28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8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9" spans="1:19" ht="14.4" customHeight="1" x14ac:dyDescent="0.3">
      <c r="A29" s="4"/>
      <c r="B29" s="1"/>
      <c r="C29" s="2"/>
      <c r="D29" s="2"/>
      <c r="E29" s="3"/>
      <c r="F29" s="3"/>
      <c r="G29" s="3"/>
      <c r="H29" s="3"/>
      <c r="I29" s="47">
        <f>0.1*(Horaires356[[#This Row],[Heures de nuit]]+Horaires356[[#This Row],[heures jour dimanche]]+Horaires356[[#This Row],[heures jour fériés]])</f>
        <v>0</v>
      </c>
      <c r="J29" s="48">
        <f>(MOD(Horaires356[[#This Row],[Fin]]-Horaires356[[#This Row],[début]],1)-MOD(Horaires356[[#This Row],[PNP Fin]]-Horaires356[[#This Row],[PNP Début]],1))*24</f>
        <v>0</v>
      </c>
      <c r="K29" s="49">
        <f>IF(Horaires356[[#This Row],[PNP Début]]=0,0,IF(Horaires356[[#This Row],[PNP Début]]&lt;Horaires356[[#This Row],[début]],1,0)+Horaires356[[#This Row],[PNP Début]])</f>
        <v>0</v>
      </c>
      <c r="L29" s="50">
        <f>IF(Horaires356[[#This Row],[PNP Fin]]=0,0,IF(Horaires356[[#This Row],[PNP Fin]]&lt;Horaires356[[#This Row],[début]],1,0)+Horaires356[[#This Row],[PNP Fin]])</f>
        <v>0</v>
      </c>
      <c r="M29" s="50">
        <f>IF(Horaires356[[#This Row],[Fin]]&lt;Horaires356[[#This Row],[début]],1,0)+Horaires356[[#This Row],[Fin]]</f>
        <v>0</v>
      </c>
      <c r="N29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9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0" spans="1:19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0.1*(Horaires356[[#This Row],[Heures de nuit]]+Horaires356[[#This Row],[heures jour dimanche]]+Horaires356[[#This Row],[heures jour fériés]])</f>
        <v>0</v>
      </c>
      <c r="J30" s="48">
        <f>(MOD(Horaires356[[#This Row],[Fin]]-Horaires356[[#This Row],[début]],1)-MOD(Horaires356[[#This Row],[PNP Fin]]-Horaires356[[#This Row],[PNP Début]],1))*24</f>
        <v>0</v>
      </c>
      <c r="K30" s="49">
        <f>IF(Horaires356[[#This Row],[PNP Début]]=0,0,IF(Horaires356[[#This Row],[PNP Début]]&lt;Horaires356[[#This Row],[début]],1,0)+Horaires356[[#This Row],[PNP Début]])</f>
        <v>0</v>
      </c>
      <c r="L30" s="50">
        <f>IF(Horaires356[[#This Row],[PNP Fin]]=0,0,IF(Horaires356[[#This Row],[PNP Fin]]&lt;Horaires356[[#This Row],[début]],1,0)+Horaires356[[#This Row],[PNP Fin]])</f>
        <v>0</v>
      </c>
      <c r="M30" s="50">
        <f>IF(Horaires356[[#This Row],[Fin]]&lt;Horaires356[[#This Row],[début]],1,0)+Horaires356[[#This Row],[Fin]]</f>
        <v>0</v>
      </c>
      <c r="N30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0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1" spans="1:19" ht="14.4" customHeight="1" x14ac:dyDescent="0.3">
      <c r="A31" s="4"/>
      <c r="B31" s="1"/>
      <c r="C31" s="2"/>
      <c r="D31" s="2"/>
      <c r="E31" s="3"/>
      <c r="F31" s="3"/>
      <c r="G31" s="3"/>
      <c r="H31" s="3"/>
      <c r="I31" s="47">
        <f>0.1*(Horaires356[[#This Row],[Heures de nuit]]+Horaires356[[#This Row],[heures jour dimanche]]+Horaires356[[#This Row],[heures jour fériés]])</f>
        <v>0</v>
      </c>
      <c r="J31" s="48">
        <f>(MOD(Horaires356[[#This Row],[Fin]]-Horaires356[[#This Row],[début]],1)-MOD(Horaires356[[#This Row],[PNP Fin]]-Horaires356[[#This Row],[PNP Début]],1))*24</f>
        <v>0</v>
      </c>
      <c r="K31" s="49">
        <f>IF(Horaires356[[#This Row],[PNP Début]]=0,0,IF(Horaires356[[#This Row],[PNP Début]]&lt;Horaires356[[#This Row],[début]],1,0)+Horaires356[[#This Row],[PNP Début]])</f>
        <v>0</v>
      </c>
      <c r="L31" s="50">
        <f>IF(Horaires356[[#This Row],[PNP Fin]]=0,0,IF(Horaires356[[#This Row],[PNP Fin]]&lt;Horaires356[[#This Row],[début]],1,0)+Horaires356[[#This Row],[PNP Fin]])</f>
        <v>0</v>
      </c>
      <c r="M31" s="50">
        <f>IF(Horaires356[[#This Row],[Fin]]&lt;Horaires356[[#This Row],[début]],1,0)+Horaires356[[#This Row],[Fin]]</f>
        <v>0</v>
      </c>
      <c r="N31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1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0.1*(Horaires356[[#This Row],[Heures de nuit]]+Horaires356[[#This Row],[heures jour dimanche]]+Horaires356[[#This Row],[heures jour fériés]])</f>
        <v>0</v>
      </c>
      <c r="J32" s="48">
        <f>(MOD(Horaires356[[#This Row],[Fin]]-Horaires356[[#This Row],[début]],1)-MOD(Horaires356[[#This Row],[PNP Fin]]-Horaires356[[#This Row],[PNP Début]],1))*24</f>
        <v>0</v>
      </c>
      <c r="K32" s="49">
        <f>IF(Horaires356[[#This Row],[PNP Début]]=0,0,IF(Horaires356[[#This Row],[PNP Début]]&lt;Horaires356[[#This Row],[début]],1,0)+Horaires356[[#This Row],[PNP Début]])</f>
        <v>0</v>
      </c>
      <c r="L32" s="50">
        <f>IF(Horaires356[[#This Row],[PNP Fin]]=0,0,IF(Horaires356[[#This Row],[PNP Fin]]&lt;Horaires356[[#This Row],[début]],1,0)+Horaires356[[#This Row],[PNP Fin]])</f>
        <v>0</v>
      </c>
      <c r="M32" s="50">
        <f>IF(Horaires356[[#This Row],[Fin]]&lt;Horaires356[[#This Row],[début]],1,0)+Horaires356[[#This Row],[Fin]]</f>
        <v>0</v>
      </c>
      <c r="N32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2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0.1*(Horaires356[[#This Row],[Heures de nuit]]+Horaires356[[#This Row],[heures jour dimanche]]+Horaires356[[#This Row],[heures jour fériés]])</f>
        <v>0</v>
      </c>
      <c r="J33" s="48">
        <f>(MOD(Horaires356[[#This Row],[Fin]]-Horaires356[[#This Row],[début]],1)-MOD(Horaires356[[#This Row],[PNP Fin]]-Horaires356[[#This Row],[PNP Début]],1))*24</f>
        <v>0</v>
      </c>
      <c r="K33" s="49">
        <f>IF(Horaires356[[#This Row],[PNP Début]]=0,0,IF(Horaires356[[#This Row],[PNP Début]]&lt;Horaires356[[#This Row],[début]],1,0)+Horaires356[[#This Row],[PNP Début]])</f>
        <v>0</v>
      </c>
      <c r="L33" s="50">
        <f>IF(Horaires356[[#This Row],[PNP Fin]]=0,0,IF(Horaires356[[#This Row],[PNP Fin]]&lt;Horaires356[[#This Row],[début]],1,0)+Horaires356[[#This Row],[PNP Fin]])</f>
        <v>0</v>
      </c>
      <c r="M33" s="50">
        <f>IF(Horaires356[[#This Row],[Fin]]&lt;Horaires356[[#This Row],[début]],1,0)+Horaires356[[#This Row],[Fin]]</f>
        <v>0</v>
      </c>
      <c r="N33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3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0.1*(Horaires356[[#This Row],[Heures de nuit]]+Horaires356[[#This Row],[heures jour dimanche]]+Horaires356[[#This Row],[heures jour fériés]])</f>
        <v>0</v>
      </c>
      <c r="J34" s="48">
        <f>(MOD(Horaires356[[#This Row],[Fin]]-Horaires356[[#This Row],[début]],1)-MOD(Horaires356[[#This Row],[PNP Fin]]-Horaires356[[#This Row],[PNP Début]],1))*24</f>
        <v>0</v>
      </c>
      <c r="K34" s="49">
        <f>IF(Horaires356[[#This Row],[PNP Début]]=0,0,IF(Horaires356[[#This Row],[PNP Début]]&lt;Horaires356[[#This Row],[début]],1,0)+Horaires356[[#This Row],[PNP Début]])</f>
        <v>0</v>
      </c>
      <c r="L34" s="50">
        <f>IF(Horaires356[[#This Row],[PNP Fin]]=0,0,IF(Horaires356[[#This Row],[PNP Fin]]&lt;Horaires356[[#This Row],[début]],1,0)+Horaires356[[#This Row],[PNP Fin]])</f>
        <v>0</v>
      </c>
      <c r="M34" s="50">
        <f>IF(Horaires356[[#This Row],[Fin]]&lt;Horaires356[[#This Row],[début]],1,0)+Horaires356[[#This Row],[Fin]]</f>
        <v>0</v>
      </c>
      <c r="N34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4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0.1*(Horaires356[[#This Row],[Heures de nuit]]+Horaires356[[#This Row],[heures jour dimanche]]+Horaires356[[#This Row],[heures jour fériés]])</f>
        <v>0</v>
      </c>
      <c r="J35" s="48">
        <f>(MOD(Horaires356[[#This Row],[Fin]]-Horaires356[[#This Row],[début]],1)-MOD(Horaires356[[#This Row],[PNP Fin]]-Horaires356[[#This Row],[PNP Début]],1))*24</f>
        <v>0</v>
      </c>
      <c r="K35" s="49">
        <f>IF(Horaires356[[#This Row],[PNP Début]]=0,0,IF(Horaires356[[#This Row],[PNP Début]]&lt;Horaires356[[#This Row],[début]],1,0)+Horaires356[[#This Row],[PNP Début]])</f>
        <v>0</v>
      </c>
      <c r="L35" s="50">
        <f>IF(Horaires356[[#This Row],[PNP Fin]]=0,0,IF(Horaires356[[#This Row],[PNP Fin]]&lt;Horaires356[[#This Row],[début]],1,0)+Horaires356[[#This Row],[PNP Fin]])</f>
        <v>0</v>
      </c>
      <c r="M35" s="50">
        <f>IF(Horaires356[[#This Row],[Fin]]&lt;Horaires356[[#This Row],[début]],1,0)+Horaires356[[#This Row],[Fin]]</f>
        <v>0</v>
      </c>
      <c r="N35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5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0.1*(Horaires356[[#This Row],[Heures de nuit]]+Horaires356[[#This Row],[heures jour dimanche]]+Horaires356[[#This Row],[heures jour fériés]])</f>
        <v>0</v>
      </c>
      <c r="J36" s="48">
        <f>(MOD(Horaires356[[#This Row],[Fin]]-Horaires356[[#This Row],[début]],1)-MOD(Horaires356[[#This Row],[PNP Fin]]-Horaires356[[#This Row],[PNP Début]],1))*24</f>
        <v>0</v>
      </c>
      <c r="K36" s="49">
        <f>IF(Horaires356[[#This Row],[PNP Début]]=0,0,IF(Horaires356[[#This Row],[PNP Début]]&lt;Horaires356[[#This Row],[début]],1,0)+Horaires356[[#This Row],[PNP Début]])</f>
        <v>0</v>
      </c>
      <c r="L36" s="50">
        <f>IF(Horaires356[[#This Row],[PNP Fin]]=0,0,IF(Horaires356[[#This Row],[PNP Fin]]&lt;Horaires356[[#This Row],[début]],1,0)+Horaires356[[#This Row],[PNP Fin]])</f>
        <v>0</v>
      </c>
      <c r="M36" s="50">
        <f>IF(Horaires356[[#This Row],[Fin]]&lt;Horaires356[[#This Row],[début]],1,0)+Horaires356[[#This Row],[Fin]]</f>
        <v>0</v>
      </c>
      <c r="N36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6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0.1*(Horaires356[[#This Row],[Heures de nuit]]+Horaires356[[#This Row],[heures jour dimanche]]+Horaires356[[#This Row],[heures jour fériés]])</f>
        <v>0</v>
      </c>
      <c r="J37" s="48">
        <f>(MOD(Horaires356[[#This Row],[Fin]]-Horaires356[[#This Row],[début]],1)-MOD(Horaires356[[#This Row],[PNP Fin]]-Horaires356[[#This Row],[PNP Début]],1))*24</f>
        <v>0</v>
      </c>
      <c r="K37" s="49">
        <f>IF(Horaires356[[#This Row],[PNP Début]]=0,0,IF(Horaires356[[#This Row],[PNP Début]]&lt;Horaires356[[#This Row],[début]],1,0)+Horaires356[[#This Row],[PNP Début]])</f>
        <v>0</v>
      </c>
      <c r="L37" s="50">
        <f>IF(Horaires356[[#This Row],[PNP Fin]]=0,0,IF(Horaires356[[#This Row],[PNP Fin]]&lt;Horaires356[[#This Row],[début]],1,0)+Horaires356[[#This Row],[PNP Fin]])</f>
        <v>0</v>
      </c>
      <c r="M37" s="50">
        <f>IF(Horaires356[[#This Row],[Fin]]&lt;Horaires356[[#This Row],[début]],1,0)+Horaires356[[#This Row],[Fin]]</f>
        <v>0</v>
      </c>
      <c r="N37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7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0.1*(Horaires356[[#This Row],[Heures de nuit]]+Horaires356[[#This Row],[heures jour dimanche]]+Horaires356[[#This Row],[heures jour fériés]])</f>
        <v>0</v>
      </c>
      <c r="J38" s="48">
        <f>(MOD(Horaires356[[#This Row],[Fin]]-Horaires356[[#This Row],[début]],1)-MOD(Horaires356[[#This Row],[PNP Fin]]-Horaires356[[#This Row],[PNP Début]],1))*24</f>
        <v>0</v>
      </c>
      <c r="K38" s="49">
        <f>IF(Horaires356[[#This Row],[PNP Début]]=0,0,IF(Horaires356[[#This Row],[PNP Début]]&lt;Horaires356[[#This Row],[début]],1,0)+Horaires356[[#This Row],[PNP Début]])</f>
        <v>0</v>
      </c>
      <c r="L38" s="50">
        <f>IF(Horaires356[[#This Row],[PNP Fin]]=0,0,IF(Horaires356[[#This Row],[PNP Fin]]&lt;Horaires356[[#This Row],[début]],1,0)+Horaires356[[#This Row],[PNP Fin]])</f>
        <v>0</v>
      </c>
      <c r="M38" s="50">
        <f>IF(Horaires356[[#This Row],[Fin]]&lt;Horaires356[[#This Row],[début]],1,0)+Horaires356[[#This Row],[Fin]]</f>
        <v>0</v>
      </c>
      <c r="N38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8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0.1*(Horaires356[[#This Row],[Heures de nuit]]+Horaires356[[#This Row],[heures jour dimanche]]+Horaires356[[#This Row],[heures jour fériés]])</f>
        <v>0</v>
      </c>
      <c r="J39" s="48">
        <f>(MOD(Horaires356[[#This Row],[Fin]]-Horaires356[[#This Row],[début]],1)-MOD(Horaires356[[#This Row],[PNP Fin]]-Horaires356[[#This Row],[PNP Début]],1))*24</f>
        <v>0</v>
      </c>
      <c r="K39" s="49">
        <f>IF(Horaires356[[#This Row],[PNP Début]]=0,0,IF(Horaires356[[#This Row],[PNP Début]]&lt;Horaires356[[#This Row],[début]],1,0)+Horaires356[[#This Row],[PNP Début]])</f>
        <v>0</v>
      </c>
      <c r="L39" s="50">
        <f>IF(Horaires356[[#This Row],[PNP Fin]]=0,0,IF(Horaires356[[#This Row],[PNP Fin]]&lt;Horaires356[[#This Row],[début]],1,0)+Horaires356[[#This Row],[PNP Fin]])</f>
        <v>0</v>
      </c>
      <c r="M39" s="50">
        <f>IF(Horaires356[[#This Row],[Fin]]&lt;Horaires356[[#This Row],[début]],1,0)+Horaires356[[#This Row],[Fin]]</f>
        <v>0</v>
      </c>
      <c r="N39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9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0.1*(Horaires356[[#This Row],[Heures de nuit]]+Horaires356[[#This Row],[heures jour dimanche]]+Horaires356[[#This Row],[heures jour fériés]])</f>
        <v>0</v>
      </c>
      <c r="J40" s="48">
        <f>(MOD(Horaires356[[#This Row],[Fin]]-Horaires356[[#This Row],[début]],1)-MOD(Horaires356[[#This Row],[PNP Fin]]-Horaires356[[#This Row],[PNP Début]],1))*24</f>
        <v>0</v>
      </c>
      <c r="K40" s="49">
        <f>IF(Horaires356[[#This Row],[PNP Début]]=0,0,IF(Horaires356[[#This Row],[PNP Début]]&lt;Horaires356[[#This Row],[début]],1,0)+Horaires356[[#This Row],[PNP Début]])</f>
        <v>0</v>
      </c>
      <c r="L40" s="50">
        <f>IF(Horaires356[[#This Row],[PNP Fin]]=0,0,IF(Horaires356[[#This Row],[PNP Fin]]&lt;Horaires356[[#This Row],[début]],1,0)+Horaires356[[#This Row],[PNP Fin]])</f>
        <v>0</v>
      </c>
      <c r="M40" s="50">
        <f>IF(Horaires356[[#This Row],[Fin]]&lt;Horaires356[[#This Row],[début]],1,0)+Horaires356[[#This Row],[Fin]]</f>
        <v>0</v>
      </c>
      <c r="N40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0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0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0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0.1*(Horaires356[[#This Row],[Heures de nuit]]+Horaires356[[#This Row],[heures jour dimanche]]+Horaires356[[#This Row],[heures jour fériés]])</f>
        <v>0</v>
      </c>
      <c r="J41" s="48">
        <f>(MOD(Horaires356[[#This Row],[Fin]]-Horaires356[[#This Row],[début]],1)-MOD(Horaires356[[#This Row],[PNP Fin]]-Horaires356[[#This Row],[PNP Début]],1))*24</f>
        <v>0</v>
      </c>
      <c r="K41" s="49">
        <f>IF(Horaires356[[#This Row],[PNP Début]]=0,0,IF(Horaires356[[#This Row],[PNP Début]]&lt;Horaires356[[#This Row],[début]],1,0)+Horaires356[[#This Row],[PNP Début]])</f>
        <v>0</v>
      </c>
      <c r="L41" s="50">
        <f>IF(Horaires356[[#This Row],[PNP Fin]]=0,0,IF(Horaires356[[#This Row],[PNP Fin]]&lt;Horaires356[[#This Row],[début]],1,0)+Horaires356[[#This Row],[PNP Fin]])</f>
        <v>0</v>
      </c>
      <c r="M41" s="50">
        <f>IF(Horaires356[[#This Row],[Fin]]&lt;Horaires356[[#This Row],[début]],1,0)+Horaires356[[#This Row],[Fin]]</f>
        <v>0</v>
      </c>
      <c r="N41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1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0.1*(Horaires356[[#This Row],[Heures de nuit]]+Horaires356[[#This Row],[heures jour dimanche]]+Horaires356[[#This Row],[heures jour fériés]])</f>
        <v>0</v>
      </c>
      <c r="J42" s="48">
        <f>(MOD(Horaires356[[#This Row],[Fin]]-Horaires356[[#This Row],[début]],1)-MOD(Horaires356[[#This Row],[PNP Fin]]-Horaires356[[#This Row],[PNP Début]],1))*24</f>
        <v>0</v>
      </c>
      <c r="K42" s="49">
        <f>IF(Horaires356[[#This Row],[PNP Début]]=0,0,IF(Horaires356[[#This Row],[PNP Début]]&lt;Horaires356[[#This Row],[début]],1,0)+Horaires356[[#This Row],[PNP Début]])</f>
        <v>0</v>
      </c>
      <c r="L42" s="50">
        <f>IF(Horaires356[[#This Row],[PNP Fin]]=0,0,IF(Horaires356[[#This Row],[PNP Fin]]&lt;Horaires356[[#This Row],[début]],1,0)+Horaires356[[#This Row],[PNP Fin]])</f>
        <v>0</v>
      </c>
      <c r="M42" s="50">
        <f>IF(Horaires356[[#This Row],[Fin]]&lt;Horaires356[[#This Row],[début]],1,0)+Horaires356[[#This Row],[Fin]]</f>
        <v>0</v>
      </c>
      <c r="N42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2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2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2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0.1*(Horaires356[[#This Row],[Heures de nuit]]+Horaires356[[#This Row],[heures jour dimanche]]+Horaires356[[#This Row],[heures jour fériés]])</f>
        <v>0</v>
      </c>
      <c r="J43" s="48">
        <f>(MOD(Horaires356[[#This Row],[Fin]]-Horaires356[[#This Row],[début]],1)-MOD(Horaires356[[#This Row],[PNP Fin]]-Horaires356[[#This Row],[PNP Début]],1))*24</f>
        <v>0</v>
      </c>
      <c r="K43" s="49">
        <f>IF(Horaires356[[#This Row],[PNP Début]]=0,0,IF(Horaires356[[#This Row],[PNP Début]]&lt;Horaires356[[#This Row],[début]],1,0)+Horaires356[[#This Row],[PNP Début]])</f>
        <v>0</v>
      </c>
      <c r="L43" s="50">
        <f>IF(Horaires356[[#This Row],[PNP Fin]]=0,0,IF(Horaires356[[#This Row],[PNP Fin]]&lt;Horaires356[[#This Row],[début]],1,0)+Horaires356[[#This Row],[PNP Fin]])</f>
        <v>0</v>
      </c>
      <c r="M43" s="50">
        <f>IF(Horaires356[[#This Row],[Fin]]&lt;Horaires356[[#This Row],[début]],1,0)+Horaires356[[#This Row],[Fin]]</f>
        <v>0</v>
      </c>
      <c r="N43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3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3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3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0.1*(Horaires356[[#This Row],[Heures de nuit]]+Horaires356[[#This Row],[heures jour dimanche]]+Horaires356[[#This Row],[heures jour fériés]])</f>
        <v>0</v>
      </c>
      <c r="J44" s="48">
        <f>(MOD(Horaires356[[#This Row],[Fin]]-Horaires356[[#This Row],[début]],1)-MOD(Horaires356[[#This Row],[PNP Fin]]-Horaires356[[#This Row],[PNP Début]],1))*24</f>
        <v>0</v>
      </c>
      <c r="K44" s="49">
        <f>IF(Horaires356[[#This Row],[PNP Début]]=0,0,IF(Horaires356[[#This Row],[PNP Début]]&lt;Horaires356[[#This Row],[début]],1,0)+Horaires356[[#This Row],[PNP Début]])</f>
        <v>0</v>
      </c>
      <c r="L44" s="50">
        <f>IF(Horaires356[[#This Row],[PNP Fin]]=0,0,IF(Horaires356[[#This Row],[PNP Fin]]&lt;Horaires356[[#This Row],[début]],1,0)+Horaires356[[#This Row],[PNP Fin]])</f>
        <v>0</v>
      </c>
      <c r="M44" s="50">
        <f>IF(Horaires356[[#This Row],[Fin]]&lt;Horaires356[[#This Row],[début]],1,0)+Horaires356[[#This Row],[Fin]]</f>
        <v>0</v>
      </c>
      <c r="N44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4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4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4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0.1*(Horaires356[[#This Row],[Heures de nuit]]+Horaires356[[#This Row],[heures jour dimanche]]+Horaires356[[#This Row],[heures jour fériés]])</f>
        <v>0</v>
      </c>
      <c r="J45" s="48">
        <f>(MOD(Horaires356[[#This Row],[Fin]]-Horaires356[[#This Row],[début]],1)-MOD(Horaires356[[#This Row],[PNP Fin]]-Horaires356[[#This Row],[PNP Début]],1))*24</f>
        <v>0</v>
      </c>
      <c r="K45" s="49">
        <f>IF(Horaires356[[#This Row],[PNP Début]]=0,0,IF(Horaires356[[#This Row],[PNP Début]]&lt;Horaires356[[#This Row],[début]],1,0)+Horaires356[[#This Row],[PNP Début]])</f>
        <v>0</v>
      </c>
      <c r="L45" s="50">
        <f>IF(Horaires356[[#This Row],[PNP Fin]]=0,0,IF(Horaires356[[#This Row],[PNP Fin]]&lt;Horaires356[[#This Row],[début]],1,0)+Horaires356[[#This Row],[PNP Fin]])</f>
        <v>0</v>
      </c>
      <c r="M45" s="50">
        <f>IF(Horaires356[[#This Row],[Fin]]&lt;Horaires356[[#This Row],[début]],1,0)+Horaires356[[#This Row],[Fin]]</f>
        <v>0</v>
      </c>
      <c r="N45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5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5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5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0.1*(Horaires356[[#This Row],[Heures de nuit]]+Horaires356[[#This Row],[heures jour dimanche]]+Horaires356[[#This Row],[heures jour fériés]])</f>
        <v>0</v>
      </c>
      <c r="J46" s="48">
        <f>(MOD(Horaires356[[#This Row],[Fin]]-Horaires356[[#This Row],[début]],1)-MOD(Horaires356[[#This Row],[PNP Fin]]-Horaires356[[#This Row],[PNP Début]],1))*24</f>
        <v>0</v>
      </c>
      <c r="K46" s="49">
        <f>IF(Horaires356[[#This Row],[PNP Début]]=0,0,IF(Horaires356[[#This Row],[PNP Début]]&lt;Horaires356[[#This Row],[début]],1,0)+Horaires356[[#This Row],[PNP Début]])</f>
        <v>0</v>
      </c>
      <c r="L46" s="50">
        <f>IF(Horaires356[[#This Row],[PNP Fin]]=0,0,IF(Horaires356[[#This Row],[PNP Fin]]&lt;Horaires356[[#This Row],[début]],1,0)+Horaires356[[#This Row],[PNP Fin]])</f>
        <v>0</v>
      </c>
      <c r="M46" s="50">
        <f>IF(Horaires356[[#This Row],[Fin]]&lt;Horaires356[[#This Row],[début]],1,0)+Horaires356[[#This Row],[Fin]]</f>
        <v>0</v>
      </c>
      <c r="N46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6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6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6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0.1*(Horaires356[[#This Row],[Heures de nuit]]+Horaires356[[#This Row],[heures jour dimanche]]+Horaires356[[#This Row],[heures jour fériés]])</f>
        <v>0</v>
      </c>
      <c r="J47" s="48">
        <f>(MOD(Horaires356[[#This Row],[Fin]]-Horaires356[[#This Row],[début]],1)-MOD(Horaires356[[#This Row],[PNP Fin]]-Horaires356[[#This Row],[PNP Début]],1))*24</f>
        <v>0</v>
      </c>
      <c r="K47" s="49">
        <f>IF(Horaires356[[#This Row],[PNP Début]]=0,0,IF(Horaires356[[#This Row],[PNP Début]]&lt;Horaires356[[#This Row],[début]],1,0)+Horaires356[[#This Row],[PNP Début]])</f>
        <v>0</v>
      </c>
      <c r="L47" s="50">
        <f>IF(Horaires356[[#This Row],[PNP Fin]]=0,0,IF(Horaires356[[#This Row],[PNP Fin]]&lt;Horaires356[[#This Row],[début]],1,0)+Horaires356[[#This Row],[PNP Fin]])</f>
        <v>0</v>
      </c>
      <c r="M47" s="50">
        <f>IF(Horaires356[[#This Row],[Fin]]&lt;Horaires356[[#This Row],[début]],1,0)+Horaires356[[#This Row],[Fin]]</f>
        <v>0</v>
      </c>
      <c r="N47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7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7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7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0.1*(Horaires356[[#This Row],[Heures de nuit]]+Horaires356[[#This Row],[heures jour dimanche]]+Horaires356[[#This Row],[heures jour fériés]])</f>
        <v>0</v>
      </c>
      <c r="J48" s="48">
        <f>(MOD(Horaires356[[#This Row],[Fin]]-Horaires356[[#This Row],[début]],1)-MOD(Horaires356[[#This Row],[PNP Fin]]-Horaires356[[#This Row],[PNP Début]],1))*24</f>
        <v>0</v>
      </c>
      <c r="K48" s="49">
        <f>IF(Horaires356[[#This Row],[PNP Début]]=0,0,IF(Horaires356[[#This Row],[PNP Début]]&lt;Horaires356[[#This Row],[début]],1,0)+Horaires356[[#This Row],[PNP Début]])</f>
        <v>0</v>
      </c>
      <c r="L48" s="50">
        <f>IF(Horaires356[[#This Row],[PNP Fin]]=0,0,IF(Horaires356[[#This Row],[PNP Fin]]&lt;Horaires356[[#This Row],[début]],1,0)+Horaires356[[#This Row],[PNP Fin]])</f>
        <v>0</v>
      </c>
      <c r="M48" s="50">
        <f>IF(Horaires356[[#This Row],[Fin]]&lt;Horaires356[[#This Row],[début]],1,0)+Horaires356[[#This Row],[Fin]]</f>
        <v>0</v>
      </c>
      <c r="N48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8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8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8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0.1*(Horaires356[[#This Row],[Heures de nuit]]+Horaires356[[#This Row],[heures jour dimanche]]+Horaires356[[#This Row],[heures jour fériés]])</f>
        <v>0</v>
      </c>
      <c r="J49" s="48">
        <f>(MOD(Horaires356[[#This Row],[Fin]]-Horaires356[[#This Row],[début]],1)-MOD(Horaires356[[#This Row],[PNP Fin]]-Horaires356[[#This Row],[PNP Début]],1))*24</f>
        <v>0</v>
      </c>
      <c r="K49" s="49">
        <f>IF(Horaires356[[#This Row],[PNP Début]]=0,0,IF(Horaires356[[#This Row],[PNP Début]]&lt;Horaires356[[#This Row],[début]],1,0)+Horaires356[[#This Row],[PNP Début]])</f>
        <v>0</v>
      </c>
      <c r="L49" s="50">
        <f>IF(Horaires356[[#This Row],[PNP Fin]]=0,0,IF(Horaires356[[#This Row],[PNP Fin]]&lt;Horaires356[[#This Row],[début]],1,0)+Horaires356[[#This Row],[PNP Fin]])</f>
        <v>0</v>
      </c>
      <c r="M49" s="50">
        <f>IF(Horaires356[[#This Row],[Fin]]&lt;Horaires356[[#This Row],[début]],1,0)+Horaires356[[#This Row],[Fin]]</f>
        <v>0</v>
      </c>
      <c r="N49" s="31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9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9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9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SUM(Horaires356[Majoration])</f>
        <v>1.8666666666666669</v>
      </c>
      <c r="J50" s="54">
        <f>SUM(Horaires356[Heures totales payées])</f>
        <v>18.666666666666668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06"/>
      <c r="B52" s="107"/>
      <c r="C52" s="107"/>
      <c r="D52" s="108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09"/>
      <c r="B53" s="110"/>
      <c r="C53" s="110"/>
      <c r="D53" s="111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2"/>
      <c r="B54" s="113"/>
      <c r="C54" s="113"/>
      <c r="D54" s="114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6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20">
    <mergeCell ref="A1:B2"/>
    <mergeCell ref="A3:J4"/>
    <mergeCell ref="D5:F5"/>
    <mergeCell ref="G5:H5"/>
    <mergeCell ref="H1:J1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35" priority="3" operator="equal">
      <formula>0.416666666666667</formula>
    </cfRule>
  </conditionalFormatting>
  <conditionalFormatting sqref="D13:D49">
    <cfRule type="cellIs" dxfId="34" priority="1" operator="equal">
      <formula>0.656944444444444</formula>
    </cfRule>
    <cfRule type="cellIs" dxfId="33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.23622047244094491" right="0.23622047244094491" top="0" bottom="0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9</xdr:col>
                <xdr:colOff>762000</xdr:colOff>
                <xdr:row>0</xdr:row>
                <xdr:rowOff>182880</xdr:rowOff>
              </from>
              <to>
                <xdr:col>19</xdr:col>
                <xdr:colOff>784860</xdr:colOff>
                <xdr:row>4</xdr:row>
                <xdr:rowOff>53340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60"/>
  <sheetViews>
    <sheetView topLeftCell="A37" zoomScaleNormal="100" zoomScalePageLayoutView="55" workbookViewId="0">
      <selection sqref="A1:B2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21875" style="11" bestFit="1" customWidth="1"/>
    <col min="11" max="11" width="14.44140625" hidden="1" customWidth="1"/>
    <col min="12" max="12" width="12.109375" hidden="1" customWidth="1"/>
    <col min="13" max="13" width="16.77734375" hidden="1" customWidth="1"/>
    <col min="14" max="15" width="17.6640625" hidden="1" customWidth="1"/>
    <col min="16" max="16" width="15" hidden="1" customWidth="1"/>
    <col min="17" max="17" width="17.77734375" hidden="1" customWidth="1"/>
    <col min="18" max="18" width="15" hidden="1" customWidth="1"/>
    <col min="19" max="19" width="18.109375" hidden="1" customWidth="1"/>
    <col min="20" max="20" width="0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47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Février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0.1*(Horaires3567[[#This Row],[Heures de nuit]]+Horaires3567[[#This Row],[heures jour dimanche]]+Horaires3567[[#This Row],[heures jour fériés]])</f>
        <v>0</v>
      </c>
      <c r="J13" s="29">
        <f>(MOD(Horaires3567[[#This Row],[Fin]]-Horaires3567[[#This Row],[début]],1)-MOD(Horaires3567[[#This Row],[PNP Fin]]-Horaires3567[[#This Row],[PNP Début]],1))*24</f>
        <v>0</v>
      </c>
      <c r="K13" s="30">
        <f>IF(Horaires3567[[#This Row],[PNP Début]]=0,0,IF(Horaires3567[[#This Row],[PNP Début]]&lt;Horaires3567[[#This Row],[début]],1,0)+Horaires3567[[#This Row],[PNP Début]])</f>
        <v>0</v>
      </c>
      <c r="L13" s="30">
        <f>IF(Horaires3567[[#This Row],[PNP Fin]]=0,0,IF(Horaires3567[[#This Row],[PNP Fin]]&lt;Horaires3567[[#This Row],[début]],1,0)+Horaires3567[[#This Row],[PNP Fin]])</f>
        <v>0</v>
      </c>
      <c r="M13" s="30">
        <f>IF(Horaires3567[[#This Row],[Fin]]&lt;Horaires3567[[#This Row],[début]],1,0)+Horaires3567[[#This Row],[Fin]]</f>
        <v>0</v>
      </c>
      <c r="N13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3" s="3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3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3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3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3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0.1*(Horaires3567[[#This Row],[Heures de nuit]]+Horaires3567[[#This Row],[heures jour dimanche]]+Horaires3567[[#This Row],[heures jour fériés]])</f>
        <v>0</v>
      </c>
      <c r="J14" s="29">
        <f>(MOD(Horaires3567[[#This Row],[Fin]]-Horaires3567[[#This Row],[début]],1)-MOD(Horaires3567[[#This Row],[PNP Fin]]-Horaires3567[[#This Row],[PNP Début]],1))*24</f>
        <v>0</v>
      </c>
      <c r="K14" s="30">
        <f>IF(Horaires3567[[#This Row],[PNP Début]]=0,0,IF(Horaires3567[[#This Row],[PNP Début]]&lt;Horaires3567[[#This Row],[début]],1,0)+Horaires3567[[#This Row],[PNP Début]])</f>
        <v>0</v>
      </c>
      <c r="L14" s="30">
        <f>IF(Horaires3567[[#This Row],[PNP Fin]]=0,0,IF(Horaires3567[[#This Row],[PNP Fin]]&lt;Horaires3567[[#This Row],[début]],1,0)+Horaires3567[[#This Row],[PNP Fin]])</f>
        <v>0</v>
      </c>
      <c r="M14" s="30">
        <f>IF(Horaires3567[[#This Row],[Fin]]&lt;Horaires3567[[#This Row],[début]],1,0)+Horaires3567[[#This Row],[Fin]]</f>
        <v>0</v>
      </c>
      <c r="N14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4" s="3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4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4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4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4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0.1*(Horaires3567[[#This Row],[Heures de nuit]]+Horaires3567[[#This Row],[heures jour dimanche]]+Horaires3567[[#This Row],[heures jour fériés]])</f>
        <v>0</v>
      </c>
      <c r="J15" s="29">
        <f>(MOD(Horaires3567[[#This Row],[Fin]]-Horaires3567[[#This Row],[début]],1)-MOD(Horaires3567[[#This Row],[PNP Fin]]-Horaires3567[[#This Row],[PNP Début]],1))*24</f>
        <v>0</v>
      </c>
      <c r="K15" s="30">
        <f>IF(Horaires3567[[#This Row],[PNP Début]]=0,0,IF(Horaires3567[[#This Row],[PNP Début]]&lt;Horaires3567[[#This Row],[début]],1,0)+Horaires3567[[#This Row],[PNP Début]])</f>
        <v>0</v>
      </c>
      <c r="L15" s="30">
        <f>IF(Horaires3567[[#This Row],[PNP Fin]]=0,0,IF(Horaires3567[[#This Row],[PNP Fin]]&lt;Horaires3567[[#This Row],[début]],1,0)+Horaires3567[[#This Row],[PNP Fin]])</f>
        <v>0</v>
      </c>
      <c r="M15" s="30">
        <f>IF(Horaires3567[[#This Row],[Fin]]&lt;Horaires3567[[#This Row],[début]],1,0)+Horaires3567[[#This Row],[Fin]]</f>
        <v>0</v>
      </c>
      <c r="N15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5" s="3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5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5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5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5" s="32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0.1*(Horaires3567[[#This Row],[Heures de nuit]]+Horaires3567[[#This Row],[heures jour dimanche]]+Horaires3567[[#This Row],[heures jour fériés]])</f>
        <v>0</v>
      </c>
      <c r="J16" s="33">
        <f>(MOD(Horaires3567[[#This Row],[Fin]]-Horaires3567[[#This Row],[début]],1)-MOD(Horaires3567[[#This Row],[PNP Fin]]-Horaires3567[[#This Row],[PNP Début]],1))*24</f>
        <v>0</v>
      </c>
      <c r="K16" s="30">
        <f>IF(Horaires3567[[#This Row],[PNP Début]]=0,0,IF(Horaires3567[[#This Row],[PNP Début]]&lt;Horaires3567[[#This Row],[début]],1,0)+Horaires3567[[#This Row],[PNP Début]])</f>
        <v>0</v>
      </c>
      <c r="L16" s="30">
        <f>IF(Horaires3567[[#This Row],[PNP Fin]]=0,0,IF(Horaires3567[[#This Row],[PNP Fin]]&lt;Horaires3567[[#This Row],[début]],1,0)+Horaires3567[[#This Row],[PNP Fin]])</f>
        <v>0</v>
      </c>
      <c r="M16" s="34">
        <f>IF(Horaires3567[[#This Row],[Fin]]&lt;Horaires3567[[#This Row],[début]],1,0)+Horaires3567[[#This Row],[Fin]]</f>
        <v>0</v>
      </c>
      <c r="N16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6" s="35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6" s="35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6" s="3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6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6" s="3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5"/>
      <c r="H17" s="5"/>
      <c r="I17" s="37">
        <f>0.1*(Horaires3567[[#This Row],[Heures de nuit]]+Horaires3567[[#This Row],[heures jour dimanche]]+Horaires3567[[#This Row],[heures jour fériés]])</f>
        <v>0</v>
      </c>
      <c r="J17" s="38">
        <f>(MOD(Horaires3567[[#This Row],[Fin]]-Horaires3567[[#This Row],[début]],1)-MOD(Horaires3567[[#This Row],[PNP Fin]]-Horaires3567[[#This Row],[PNP Début]],1))*24</f>
        <v>0</v>
      </c>
      <c r="K17" s="39">
        <f>IF(Horaires3567[[#This Row],[PNP Début]]=0,0,IF(Horaires3567[[#This Row],[PNP Début]]&lt;Horaires3567[[#This Row],[début]],1,0)+Horaires3567[[#This Row],[PNP Début]])</f>
        <v>0</v>
      </c>
      <c r="L17" s="40">
        <f>IF(Horaires3567[[#This Row],[PNP Fin]]=0,0,IF(Horaires3567[[#This Row],[PNP Fin]]&lt;Horaires3567[[#This Row],[début]],1,0)+Horaires3567[[#This Row],[PNP Fin]])</f>
        <v>0</v>
      </c>
      <c r="M17" s="40">
        <f>IF(Horaires3567[[#This Row],[Fin]]&lt;Horaires3567[[#This Row],[début]],1,0)+Horaires3567[[#This Row],[Fin]]</f>
        <v>0</v>
      </c>
      <c r="N17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7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7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7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7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7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8" spans="1:19" x14ac:dyDescent="0.3">
      <c r="A18" s="4"/>
      <c r="B18" s="1"/>
      <c r="C18" s="2"/>
      <c r="D18" s="2"/>
      <c r="E18" s="3"/>
      <c r="F18" s="3"/>
      <c r="G18" s="9"/>
      <c r="H18" s="9"/>
      <c r="I18" s="37">
        <f>0.1*(Horaires3567[[#This Row],[Heures de nuit]]+Horaires3567[[#This Row],[heures jour dimanche]]+Horaires3567[[#This Row],[heures jour fériés]])</f>
        <v>0</v>
      </c>
      <c r="J18" s="38">
        <f>(MOD(Horaires3567[[#This Row],[Fin]]-Horaires3567[[#This Row],[début]],1)-MOD(Horaires3567[[#This Row],[PNP Fin]]-Horaires3567[[#This Row],[PNP Début]],1))*24</f>
        <v>0</v>
      </c>
      <c r="K18" s="39">
        <f>IF(Horaires3567[[#This Row],[PNP Début]]=0,0,IF(Horaires3567[[#This Row],[PNP Début]]&lt;Horaires3567[[#This Row],[début]],1,0)+Horaires3567[[#This Row],[PNP Début]])</f>
        <v>0</v>
      </c>
      <c r="L18" s="40">
        <f>IF(Horaires3567[[#This Row],[PNP Fin]]=0,0,IF(Horaires3567[[#This Row],[PNP Fin]]&lt;Horaires3567[[#This Row],[début]],1,0)+Horaires3567[[#This Row],[PNP Fin]])</f>
        <v>0</v>
      </c>
      <c r="M18" s="40">
        <f>IF(Horaires3567[[#This Row],[Fin]]&lt;Horaires3567[[#This Row],[début]],1,0)+Horaires3567[[#This Row],[Fin]]</f>
        <v>0</v>
      </c>
      <c r="N18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8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8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8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8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8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0.1*(Horaires3567[[#This Row],[Heures de nuit]]+Horaires3567[[#This Row],[heures jour dimanche]]+Horaires3567[[#This Row],[heures jour fériés]])</f>
        <v>0</v>
      </c>
      <c r="J19" s="38">
        <f>(MOD(Horaires3567[[#This Row],[Fin]]-Horaires3567[[#This Row],[début]],1)-MOD(Horaires3567[[#This Row],[PNP Fin]]-Horaires3567[[#This Row],[PNP Début]],1))*24</f>
        <v>0</v>
      </c>
      <c r="K19" s="39">
        <f>IF(Horaires3567[[#This Row],[PNP Début]]=0,0,IF(Horaires3567[[#This Row],[PNP Début]]&lt;Horaires3567[[#This Row],[début]],1,0)+Horaires3567[[#This Row],[PNP Début]])</f>
        <v>0</v>
      </c>
      <c r="L19" s="40">
        <f>IF(Horaires3567[[#This Row],[PNP Fin]]=0,0,IF(Horaires3567[[#This Row],[PNP Fin]]&lt;Horaires3567[[#This Row],[début]],1,0)+Horaires3567[[#This Row],[PNP Fin]])</f>
        <v>0</v>
      </c>
      <c r="M19" s="40">
        <f>IF(Horaires3567[[#This Row],[Fin]]&lt;Horaires3567[[#This Row],[début]],1,0)+Horaires3567[[#This Row],[Fin]]</f>
        <v>0</v>
      </c>
      <c r="N19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9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9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9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9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9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0" spans="1:19" x14ac:dyDescent="0.3">
      <c r="A20" s="4"/>
      <c r="B20" s="1"/>
      <c r="C20" s="2"/>
      <c r="D20" s="2"/>
      <c r="E20" s="3"/>
      <c r="F20" s="3"/>
      <c r="G20" s="5"/>
      <c r="H20" s="5"/>
      <c r="I20" s="37">
        <f>0.1*(Horaires3567[[#This Row],[Heures de nuit]]+Horaires3567[[#This Row],[heures jour dimanche]]+Horaires3567[[#This Row],[heures jour fériés]])</f>
        <v>0</v>
      </c>
      <c r="J20" s="38">
        <f>(MOD(Horaires3567[[#This Row],[Fin]]-Horaires3567[[#This Row],[début]],1)-MOD(Horaires3567[[#This Row],[PNP Fin]]-Horaires3567[[#This Row],[PNP Début]],1))*24</f>
        <v>0</v>
      </c>
      <c r="K20" s="39">
        <f>IF(Horaires3567[[#This Row],[PNP Début]]=0,0,IF(Horaires3567[[#This Row],[PNP Début]]&lt;Horaires3567[[#This Row],[début]],1,0)+Horaires3567[[#This Row],[PNP Début]])</f>
        <v>0</v>
      </c>
      <c r="L20" s="40">
        <f>IF(Horaires3567[[#This Row],[PNP Fin]]=0,0,IF(Horaires3567[[#This Row],[PNP Fin]]&lt;Horaires3567[[#This Row],[début]],1,0)+Horaires3567[[#This Row],[PNP Fin]])</f>
        <v>0</v>
      </c>
      <c r="M20" s="40">
        <f>IF(Horaires3567[[#This Row],[Fin]]&lt;Horaires3567[[#This Row],[début]],1,0)+Horaires3567[[#This Row],[Fin]]</f>
        <v>0</v>
      </c>
      <c r="N20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0" s="4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0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0" s="4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0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0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5"/>
      <c r="H21" s="5"/>
      <c r="I21" s="42">
        <f>0.1*(Horaires3567[[#This Row],[Heures de nuit]]+Horaires3567[[#This Row],[heures jour dimanche]]+Horaires3567[[#This Row],[heures jour fériés]])</f>
        <v>0</v>
      </c>
      <c r="J21" s="43">
        <f>(MOD(Horaires3567[[#This Row],[Fin]]-Horaires3567[[#This Row],[début]],1)-MOD(Horaires3567[[#This Row],[PNP Fin]]-Horaires3567[[#This Row],[PNP Début]],1))*24</f>
        <v>0</v>
      </c>
      <c r="K21" s="44">
        <f>IF(Horaires3567[[#This Row],[PNP Début]]=0,0,IF(Horaires3567[[#This Row],[PNP Début]]&lt;Horaires3567[[#This Row],[début]],1,0)+Horaires3567[[#This Row],[PNP Début]])</f>
        <v>0</v>
      </c>
      <c r="L21" s="45">
        <f>IF(Horaires3567[[#This Row],[PNP Fin]]=0,0,IF(Horaires3567[[#This Row],[PNP Fin]]&lt;Horaires3567[[#This Row],[début]],1,0)+Horaires3567[[#This Row],[PNP Fin]])</f>
        <v>0</v>
      </c>
      <c r="M21" s="45">
        <f>IF(Horaires3567[[#This Row],[Fin]]&lt;Horaires3567[[#This Row],[début]],1,0)+Horaires3567[[#This Row],[Fin]]</f>
        <v>0</v>
      </c>
      <c r="N21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1" s="4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1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1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1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1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2" spans="1:19" ht="14.4" customHeight="1" x14ac:dyDescent="0.3">
      <c r="A22" s="4"/>
      <c r="B22" s="1"/>
      <c r="C22" s="2"/>
      <c r="D22" s="2"/>
      <c r="E22" s="3"/>
      <c r="F22" s="3"/>
      <c r="G22" s="3"/>
      <c r="H22" s="3"/>
      <c r="I22" s="47">
        <f>0.1*(Horaires3567[[#This Row],[Heures de nuit]]+Horaires3567[[#This Row],[heures jour dimanche]]+Horaires3567[[#This Row],[heures jour fériés]])</f>
        <v>0</v>
      </c>
      <c r="J22" s="48">
        <f>(MOD(Horaires3567[[#This Row],[Fin]]-Horaires3567[[#This Row],[début]],1)-MOD(Horaires3567[[#This Row],[PNP Fin]]-Horaires3567[[#This Row],[PNP Début]],1))*24</f>
        <v>0</v>
      </c>
      <c r="K22" s="49">
        <f>IF(Horaires3567[[#This Row],[PNP Début]]=0,0,IF(Horaires3567[[#This Row],[PNP Début]]&lt;Horaires3567[[#This Row],[début]],1,0)+Horaires3567[[#This Row],[PNP Début]])</f>
        <v>0</v>
      </c>
      <c r="L22" s="50">
        <f>IF(Horaires3567[[#This Row],[PNP Fin]]=0,0,IF(Horaires3567[[#This Row],[PNP Fin]]&lt;Horaires3567[[#This Row],[début]],1,0)+Horaires3567[[#This Row],[PNP Fin]])</f>
        <v>0</v>
      </c>
      <c r="M22" s="50">
        <f>IF(Horaires3567[[#This Row],[Fin]]&lt;Horaires3567[[#This Row],[début]],1,0)+Horaires3567[[#This Row],[Fin]]</f>
        <v>0</v>
      </c>
      <c r="N22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2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3" spans="1:19" ht="14.4" customHeight="1" x14ac:dyDescent="0.3">
      <c r="A23" s="4"/>
      <c r="B23" s="1"/>
      <c r="C23" s="2"/>
      <c r="D23" s="2"/>
      <c r="E23" s="3"/>
      <c r="F23" s="3"/>
      <c r="G23" s="3"/>
      <c r="H23" s="3"/>
      <c r="I23" s="47">
        <f>0.1*(Horaires3567[[#This Row],[Heures de nuit]]+Horaires3567[[#This Row],[heures jour dimanche]]+Horaires3567[[#This Row],[heures jour fériés]])</f>
        <v>0</v>
      </c>
      <c r="J23" s="48">
        <f>(MOD(Horaires3567[[#This Row],[Fin]]-Horaires3567[[#This Row],[début]],1)-MOD(Horaires3567[[#This Row],[PNP Fin]]-Horaires3567[[#This Row],[PNP Début]],1))*24</f>
        <v>0</v>
      </c>
      <c r="K23" s="49">
        <f>IF(Horaires3567[[#This Row],[PNP Début]]=0,0,IF(Horaires3567[[#This Row],[PNP Début]]&lt;Horaires3567[[#This Row],[début]],1,0)+Horaires3567[[#This Row],[PNP Début]])</f>
        <v>0</v>
      </c>
      <c r="L23" s="50">
        <f>IF(Horaires3567[[#This Row],[PNP Fin]]=0,0,IF(Horaires3567[[#This Row],[PNP Fin]]&lt;Horaires3567[[#This Row],[début]],1,0)+Horaires3567[[#This Row],[PNP Fin]])</f>
        <v>0</v>
      </c>
      <c r="M23" s="50">
        <f>IF(Horaires3567[[#This Row],[Fin]]&lt;Horaires3567[[#This Row],[début]],1,0)+Horaires3567[[#This Row],[Fin]]</f>
        <v>0</v>
      </c>
      <c r="N23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3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4" spans="1:19" ht="14.4" customHeight="1" x14ac:dyDescent="0.3">
      <c r="A24" s="4"/>
      <c r="B24" s="1"/>
      <c r="C24" s="2"/>
      <c r="D24" s="2"/>
      <c r="E24" s="3"/>
      <c r="F24" s="3"/>
      <c r="G24" s="5"/>
      <c r="H24" s="5"/>
      <c r="I24" s="47">
        <f>0.1*(Horaires3567[[#This Row],[Heures de nuit]]+Horaires3567[[#This Row],[heures jour dimanche]]+Horaires3567[[#This Row],[heures jour fériés]])</f>
        <v>0</v>
      </c>
      <c r="J24" s="48">
        <f>(MOD(Horaires3567[[#This Row],[Fin]]-Horaires3567[[#This Row],[début]],1)-MOD(Horaires3567[[#This Row],[PNP Fin]]-Horaires3567[[#This Row],[PNP Début]],1))*24</f>
        <v>0</v>
      </c>
      <c r="K24" s="49">
        <f>IF(Horaires3567[[#This Row],[PNP Début]]=0,0,IF(Horaires3567[[#This Row],[PNP Début]]&lt;Horaires3567[[#This Row],[début]],1,0)+Horaires3567[[#This Row],[PNP Début]])</f>
        <v>0</v>
      </c>
      <c r="L24" s="50">
        <f>IF(Horaires3567[[#This Row],[PNP Fin]]=0,0,IF(Horaires3567[[#This Row],[PNP Fin]]&lt;Horaires3567[[#This Row],[début]],1,0)+Horaires3567[[#This Row],[PNP Fin]])</f>
        <v>0</v>
      </c>
      <c r="M24" s="50">
        <f>IF(Horaires3567[[#This Row],[Fin]]&lt;Horaires3567[[#This Row],[début]],1,0)+Horaires3567[[#This Row],[Fin]]</f>
        <v>0</v>
      </c>
      <c r="N24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4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5" spans="1:19" ht="14.4" customHeight="1" x14ac:dyDescent="0.3">
      <c r="A25" s="4"/>
      <c r="B25" s="1"/>
      <c r="C25" s="2"/>
      <c r="D25" s="2"/>
      <c r="E25" s="3"/>
      <c r="F25" s="3"/>
      <c r="G25" s="5"/>
      <c r="H25" s="5"/>
      <c r="I25" s="47">
        <f>0.1*(Horaires3567[[#This Row],[Heures de nuit]]+Horaires3567[[#This Row],[heures jour dimanche]]+Horaires3567[[#This Row],[heures jour fériés]])</f>
        <v>0</v>
      </c>
      <c r="J25" s="48">
        <f>(MOD(Horaires3567[[#This Row],[Fin]]-Horaires3567[[#This Row],[début]],1)-MOD(Horaires3567[[#This Row],[PNP Fin]]-Horaires3567[[#This Row],[PNP Début]],1))*24</f>
        <v>0</v>
      </c>
      <c r="K25" s="49">
        <f>IF(Horaires3567[[#This Row],[PNP Début]]=0,0,IF(Horaires3567[[#This Row],[PNP Début]]&lt;Horaires3567[[#This Row],[début]],1,0)+Horaires3567[[#This Row],[PNP Début]])</f>
        <v>0</v>
      </c>
      <c r="L25" s="50">
        <f>IF(Horaires3567[[#This Row],[PNP Fin]]=0,0,IF(Horaires3567[[#This Row],[PNP Fin]]&lt;Horaires3567[[#This Row],[début]],1,0)+Horaires3567[[#This Row],[PNP Fin]])</f>
        <v>0</v>
      </c>
      <c r="M25" s="50">
        <f>IF(Horaires3567[[#This Row],[Fin]]&lt;Horaires3567[[#This Row],[début]],1,0)+Horaires3567[[#This Row],[Fin]]</f>
        <v>0</v>
      </c>
      <c r="N25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5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0.1*(Horaires3567[[#This Row],[Heures de nuit]]+Horaires3567[[#This Row],[heures jour dimanche]]+Horaires3567[[#This Row],[heures jour fériés]])</f>
        <v>0</v>
      </c>
      <c r="J26" s="48">
        <f>(MOD(Horaires3567[[#This Row],[Fin]]-Horaires3567[[#This Row],[début]],1)-MOD(Horaires3567[[#This Row],[PNP Fin]]-Horaires3567[[#This Row],[PNP Début]],1))*24</f>
        <v>0</v>
      </c>
      <c r="K26" s="49">
        <f>IF(Horaires3567[[#This Row],[PNP Début]]=0,0,IF(Horaires3567[[#This Row],[PNP Début]]&lt;Horaires3567[[#This Row],[début]],1,0)+Horaires3567[[#This Row],[PNP Début]])</f>
        <v>0</v>
      </c>
      <c r="L26" s="50">
        <f>IF(Horaires3567[[#This Row],[PNP Fin]]=0,0,IF(Horaires3567[[#This Row],[PNP Fin]]&lt;Horaires3567[[#This Row],[début]],1,0)+Horaires3567[[#This Row],[PNP Fin]])</f>
        <v>0</v>
      </c>
      <c r="M26" s="50">
        <f>IF(Horaires3567[[#This Row],[Fin]]&lt;Horaires3567[[#This Row],[début]],1,0)+Horaires3567[[#This Row],[Fin]]</f>
        <v>0</v>
      </c>
      <c r="N26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6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7" spans="1:19" ht="14.4" customHeight="1" x14ac:dyDescent="0.3">
      <c r="A27" s="4"/>
      <c r="B27" s="1"/>
      <c r="C27" s="2"/>
      <c r="D27" s="2"/>
      <c r="E27" s="3"/>
      <c r="F27" s="3"/>
      <c r="G27" s="3"/>
      <c r="H27" s="3"/>
      <c r="I27" s="47">
        <f>0.1*(Horaires3567[[#This Row],[Heures de nuit]]+Horaires3567[[#This Row],[heures jour dimanche]]+Horaires3567[[#This Row],[heures jour fériés]])</f>
        <v>0</v>
      </c>
      <c r="J27" s="48">
        <f>(MOD(Horaires3567[[#This Row],[Fin]]-Horaires3567[[#This Row],[début]],1)-MOD(Horaires3567[[#This Row],[PNP Fin]]-Horaires3567[[#This Row],[PNP Début]],1))*24</f>
        <v>0</v>
      </c>
      <c r="K27" s="49">
        <f>IF(Horaires3567[[#This Row],[PNP Début]]=0,0,IF(Horaires3567[[#This Row],[PNP Début]]&lt;Horaires3567[[#This Row],[début]],1,0)+Horaires3567[[#This Row],[PNP Début]])</f>
        <v>0</v>
      </c>
      <c r="L27" s="50">
        <f>IF(Horaires3567[[#This Row],[PNP Fin]]=0,0,IF(Horaires3567[[#This Row],[PNP Fin]]&lt;Horaires3567[[#This Row],[début]],1,0)+Horaires3567[[#This Row],[PNP Fin]])</f>
        <v>0</v>
      </c>
      <c r="M27" s="50">
        <f>IF(Horaires3567[[#This Row],[Fin]]&lt;Horaires3567[[#This Row],[début]],1,0)+Horaires3567[[#This Row],[Fin]]</f>
        <v>0</v>
      </c>
      <c r="N27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7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8" spans="1:19" ht="14.4" customHeight="1" x14ac:dyDescent="0.3">
      <c r="A28" s="4"/>
      <c r="B28" s="1"/>
      <c r="C28" s="2"/>
      <c r="D28" s="2"/>
      <c r="E28" s="3"/>
      <c r="F28" s="3"/>
      <c r="G28" s="3"/>
      <c r="H28" s="3"/>
      <c r="I28" s="47">
        <f>0.1*(Horaires3567[[#This Row],[Heures de nuit]]+Horaires3567[[#This Row],[heures jour dimanche]]+Horaires3567[[#This Row],[heures jour fériés]])</f>
        <v>0</v>
      </c>
      <c r="J28" s="48">
        <f>(MOD(Horaires3567[[#This Row],[Fin]]-Horaires3567[[#This Row],[début]],1)-MOD(Horaires3567[[#This Row],[PNP Fin]]-Horaires3567[[#This Row],[PNP Début]],1))*24</f>
        <v>0</v>
      </c>
      <c r="K28" s="49">
        <f>IF(Horaires3567[[#This Row],[PNP Début]]=0,0,IF(Horaires3567[[#This Row],[PNP Début]]&lt;Horaires3567[[#This Row],[début]],1,0)+Horaires3567[[#This Row],[PNP Début]])</f>
        <v>0</v>
      </c>
      <c r="L28" s="50">
        <f>IF(Horaires3567[[#This Row],[PNP Fin]]=0,0,IF(Horaires3567[[#This Row],[PNP Fin]]&lt;Horaires3567[[#This Row],[début]],1,0)+Horaires3567[[#This Row],[PNP Fin]])</f>
        <v>0</v>
      </c>
      <c r="M28" s="50">
        <f>IF(Horaires3567[[#This Row],[Fin]]&lt;Horaires3567[[#This Row],[début]],1,0)+Horaires3567[[#This Row],[Fin]]</f>
        <v>0</v>
      </c>
      <c r="N28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8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9" spans="1:19" ht="14.4" customHeight="1" x14ac:dyDescent="0.3">
      <c r="A29" s="4"/>
      <c r="B29" s="1"/>
      <c r="C29" s="2"/>
      <c r="D29" s="2"/>
      <c r="E29" s="3"/>
      <c r="F29" s="3"/>
      <c r="G29" s="3"/>
      <c r="H29" s="3"/>
      <c r="I29" s="47">
        <f>0.1*(Horaires3567[[#This Row],[Heures de nuit]]+Horaires3567[[#This Row],[heures jour dimanche]]+Horaires3567[[#This Row],[heures jour fériés]])</f>
        <v>0</v>
      </c>
      <c r="J29" s="48">
        <f>(MOD(Horaires3567[[#This Row],[Fin]]-Horaires3567[[#This Row],[début]],1)-MOD(Horaires3567[[#This Row],[PNP Fin]]-Horaires3567[[#This Row],[PNP Début]],1))*24</f>
        <v>0</v>
      </c>
      <c r="K29" s="49">
        <f>IF(Horaires3567[[#This Row],[PNP Début]]=0,0,IF(Horaires3567[[#This Row],[PNP Début]]&lt;Horaires3567[[#This Row],[début]],1,0)+Horaires3567[[#This Row],[PNP Début]])</f>
        <v>0</v>
      </c>
      <c r="L29" s="50">
        <f>IF(Horaires3567[[#This Row],[PNP Fin]]=0,0,IF(Horaires3567[[#This Row],[PNP Fin]]&lt;Horaires3567[[#This Row],[début]],1,0)+Horaires3567[[#This Row],[PNP Fin]])</f>
        <v>0</v>
      </c>
      <c r="M29" s="50">
        <f>IF(Horaires3567[[#This Row],[Fin]]&lt;Horaires3567[[#This Row],[début]],1,0)+Horaires3567[[#This Row],[Fin]]</f>
        <v>0</v>
      </c>
      <c r="N29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9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0" spans="1:19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0.1*(Horaires3567[[#This Row],[Heures de nuit]]+Horaires3567[[#This Row],[heures jour dimanche]]+Horaires3567[[#This Row],[heures jour fériés]])</f>
        <v>0</v>
      </c>
      <c r="J30" s="48">
        <f>(MOD(Horaires3567[[#This Row],[Fin]]-Horaires3567[[#This Row],[début]],1)-MOD(Horaires3567[[#This Row],[PNP Fin]]-Horaires3567[[#This Row],[PNP Début]],1))*24</f>
        <v>0</v>
      </c>
      <c r="K30" s="49">
        <f>IF(Horaires3567[[#This Row],[PNP Début]]=0,0,IF(Horaires3567[[#This Row],[PNP Début]]&lt;Horaires3567[[#This Row],[début]],1,0)+Horaires3567[[#This Row],[PNP Début]])</f>
        <v>0</v>
      </c>
      <c r="L30" s="50">
        <f>IF(Horaires3567[[#This Row],[PNP Fin]]=0,0,IF(Horaires3567[[#This Row],[PNP Fin]]&lt;Horaires3567[[#This Row],[début]],1,0)+Horaires3567[[#This Row],[PNP Fin]])</f>
        <v>0</v>
      </c>
      <c r="M30" s="50">
        <f>IF(Horaires3567[[#This Row],[Fin]]&lt;Horaires3567[[#This Row],[début]],1,0)+Horaires3567[[#This Row],[Fin]]</f>
        <v>0</v>
      </c>
      <c r="N30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0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0.1*(Horaires3567[[#This Row],[Heures de nuit]]+Horaires3567[[#This Row],[heures jour dimanche]]+Horaires3567[[#This Row],[heures jour fériés]])</f>
        <v>0</v>
      </c>
      <c r="J31" s="48">
        <f>(MOD(Horaires3567[[#This Row],[Fin]]-Horaires3567[[#This Row],[début]],1)-MOD(Horaires3567[[#This Row],[PNP Fin]]-Horaires3567[[#This Row],[PNP Début]],1))*24</f>
        <v>0</v>
      </c>
      <c r="K31" s="49">
        <f>IF(Horaires3567[[#This Row],[PNP Début]]=0,0,IF(Horaires3567[[#This Row],[PNP Début]]&lt;Horaires3567[[#This Row],[début]],1,0)+Horaires3567[[#This Row],[PNP Début]])</f>
        <v>0</v>
      </c>
      <c r="L31" s="50">
        <f>IF(Horaires3567[[#This Row],[PNP Fin]]=0,0,IF(Horaires3567[[#This Row],[PNP Fin]]&lt;Horaires3567[[#This Row],[début]],1,0)+Horaires3567[[#This Row],[PNP Fin]])</f>
        <v>0</v>
      </c>
      <c r="M31" s="50">
        <f>IF(Horaires3567[[#This Row],[Fin]]&lt;Horaires3567[[#This Row],[début]],1,0)+Horaires3567[[#This Row],[Fin]]</f>
        <v>0</v>
      </c>
      <c r="N31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1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0.1*(Horaires3567[[#This Row],[Heures de nuit]]+Horaires3567[[#This Row],[heures jour dimanche]]+Horaires3567[[#This Row],[heures jour fériés]])</f>
        <v>0</v>
      </c>
      <c r="J32" s="48">
        <f>(MOD(Horaires3567[[#This Row],[Fin]]-Horaires3567[[#This Row],[début]],1)-MOD(Horaires3567[[#This Row],[PNP Fin]]-Horaires3567[[#This Row],[PNP Début]],1))*24</f>
        <v>0</v>
      </c>
      <c r="K32" s="49">
        <f>IF(Horaires3567[[#This Row],[PNP Début]]=0,0,IF(Horaires3567[[#This Row],[PNP Début]]&lt;Horaires3567[[#This Row],[début]],1,0)+Horaires3567[[#This Row],[PNP Début]])</f>
        <v>0</v>
      </c>
      <c r="L32" s="50">
        <f>IF(Horaires3567[[#This Row],[PNP Fin]]=0,0,IF(Horaires3567[[#This Row],[PNP Fin]]&lt;Horaires3567[[#This Row],[début]],1,0)+Horaires3567[[#This Row],[PNP Fin]])</f>
        <v>0</v>
      </c>
      <c r="M32" s="50">
        <f>IF(Horaires3567[[#This Row],[Fin]]&lt;Horaires3567[[#This Row],[début]],1,0)+Horaires3567[[#This Row],[Fin]]</f>
        <v>0</v>
      </c>
      <c r="N32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2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0.1*(Horaires3567[[#This Row],[Heures de nuit]]+Horaires3567[[#This Row],[heures jour dimanche]]+Horaires3567[[#This Row],[heures jour fériés]])</f>
        <v>0</v>
      </c>
      <c r="J33" s="48">
        <f>(MOD(Horaires3567[[#This Row],[Fin]]-Horaires3567[[#This Row],[début]],1)-MOD(Horaires3567[[#This Row],[PNP Fin]]-Horaires3567[[#This Row],[PNP Début]],1))*24</f>
        <v>0</v>
      </c>
      <c r="K33" s="49">
        <f>IF(Horaires3567[[#This Row],[PNP Début]]=0,0,IF(Horaires3567[[#This Row],[PNP Début]]&lt;Horaires3567[[#This Row],[début]],1,0)+Horaires3567[[#This Row],[PNP Début]])</f>
        <v>0</v>
      </c>
      <c r="L33" s="50">
        <f>IF(Horaires3567[[#This Row],[PNP Fin]]=0,0,IF(Horaires3567[[#This Row],[PNP Fin]]&lt;Horaires3567[[#This Row],[début]],1,0)+Horaires3567[[#This Row],[PNP Fin]])</f>
        <v>0</v>
      </c>
      <c r="M33" s="50">
        <f>IF(Horaires3567[[#This Row],[Fin]]&lt;Horaires3567[[#This Row],[début]],1,0)+Horaires3567[[#This Row],[Fin]]</f>
        <v>0</v>
      </c>
      <c r="N33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3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0.1*(Horaires3567[[#This Row],[Heures de nuit]]+Horaires3567[[#This Row],[heures jour dimanche]]+Horaires3567[[#This Row],[heures jour fériés]])</f>
        <v>0</v>
      </c>
      <c r="J34" s="48">
        <f>(MOD(Horaires3567[[#This Row],[Fin]]-Horaires3567[[#This Row],[début]],1)-MOD(Horaires3567[[#This Row],[PNP Fin]]-Horaires3567[[#This Row],[PNP Début]],1))*24</f>
        <v>0</v>
      </c>
      <c r="K34" s="49">
        <f>IF(Horaires3567[[#This Row],[PNP Début]]=0,0,IF(Horaires3567[[#This Row],[PNP Début]]&lt;Horaires3567[[#This Row],[début]],1,0)+Horaires3567[[#This Row],[PNP Début]])</f>
        <v>0</v>
      </c>
      <c r="L34" s="50">
        <f>IF(Horaires3567[[#This Row],[PNP Fin]]=0,0,IF(Horaires3567[[#This Row],[PNP Fin]]&lt;Horaires3567[[#This Row],[début]],1,0)+Horaires3567[[#This Row],[PNP Fin]])</f>
        <v>0</v>
      </c>
      <c r="M34" s="50">
        <f>IF(Horaires3567[[#This Row],[Fin]]&lt;Horaires3567[[#This Row],[début]],1,0)+Horaires3567[[#This Row],[Fin]]</f>
        <v>0</v>
      </c>
      <c r="N34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4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0.1*(Horaires3567[[#This Row],[Heures de nuit]]+Horaires3567[[#This Row],[heures jour dimanche]]+Horaires3567[[#This Row],[heures jour fériés]])</f>
        <v>0</v>
      </c>
      <c r="J35" s="48">
        <f>(MOD(Horaires3567[[#This Row],[Fin]]-Horaires3567[[#This Row],[début]],1)-MOD(Horaires3567[[#This Row],[PNP Fin]]-Horaires3567[[#This Row],[PNP Début]],1))*24</f>
        <v>0</v>
      </c>
      <c r="K35" s="49">
        <f>IF(Horaires3567[[#This Row],[PNP Début]]=0,0,IF(Horaires3567[[#This Row],[PNP Début]]&lt;Horaires3567[[#This Row],[début]],1,0)+Horaires3567[[#This Row],[PNP Début]])</f>
        <v>0</v>
      </c>
      <c r="L35" s="50">
        <f>IF(Horaires3567[[#This Row],[PNP Fin]]=0,0,IF(Horaires3567[[#This Row],[PNP Fin]]&lt;Horaires3567[[#This Row],[début]],1,0)+Horaires3567[[#This Row],[PNP Fin]])</f>
        <v>0</v>
      </c>
      <c r="M35" s="50">
        <f>IF(Horaires3567[[#This Row],[Fin]]&lt;Horaires3567[[#This Row],[début]],1,0)+Horaires3567[[#This Row],[Fin]]</f>
        <v>0</v>
      </c>
      <c r="N35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5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0.1*(Horaires3567[[#This Row],[Heures de nuit]]+Horaires3567[[#This Row],[heures jour dimanche]]+Horaires3567[[#This Row],[heures jour fériés]])</f>
        <v>0</v>
      </c>
      <c r="J36" s="48">
        <f>(MOD(Horaires3567[[#This Row],[Fin]]-Horaires3567[[#This Row],[début]],1)-MOD(Horaires3567[[#This Row],[PNP Fin]]-Horaires3567[[#This Row],[PNP Début]],1))*24</f>
        <v>0</v>
      </c>
      <c r="K36" s="49">
        <f>IF(Horaires3567[[#This Row],[PNP Début]]=0,0,IF(Horaires3567[[#This Row],[PNP Début]]&lt;Horaires3567[[#This Row],[début]],1,0)+Horaires3567[[#This Row],[PNP Début]])</f>
        <v>0</v>
      </c>
      <c r="L36" s="50">
        <f>IF(Horaires3567[[#This Row],[PNP Fin]]=0,0,IF(Horaires3567[[#This Row],[PNP Fin]]&lt;Horaires3567[[#This Row],[début]],1,0)+Horaires3567[[#This Row],[PNP Fin]])</f>
        <v>0</v>
      </c>
      <c r="M36" s="50">
        <f>IF(Horaires3567[[#This Row],[Fin]]&lt;Horaires3567[[#This Row],[début]],1,0)+Horaires3567[[#This Row],[Fin]]</f>
        <v>0</v>
      </c>
      <c r="N36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6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0.1*(Horaires3567[[#This Row],[Heures de nuit]]+Horaires3567[[#This Row],[heures jour dimanche]]+Horaires3567[[#This Row],[heures jour fériés]])</f>
        <v>0</v>
      </c>
      <c r="J37" s="48">
        <f>(MOD(Horaires3567[[#This Row],[Fin]]-Horaires3567[[#This Row],[début]],1)-MOD(Horaires3567[[#This Row],[PNP Fin]]-Horaires3567[[#This Row],[PNP Début]],1))*24</f>
        <v>0</v>
      </c>
      <c r="K37" s="49">
        <f>IF(Horaires3567[[#This Row],[PNP Début]]=0,0,IF(Horaires3567[[#This Row],[PNP Début]]&lt;Horaires3567[[#This Row],[début]],1,0)+Horaires3567[[#This Row],[PNP Début]])</f>
        <v>0</v>
      </c>
      <c r="L37" s="50">
        <f>IF(Horaires3567[[#This Row],[PNP Fin]]=0,0,IF(Horaires3567[[#This Row],[PNP Fin]]&lt;Horaires3567[[#This Row],[début]],1,0)+Horaires3567[[#This Row],[PNP Fin]])</f>
        <v>0</v>
      </c>
      <c r="M37" s="50">
        <f>IF(Horaires3567[[#This Row],[Fin]]&lt;Horaires3567[[#This Row],[début]],1,0)+Horaires3567[[#This Row],[Fin]]</f>
        <v>0</v>
      </c>
      <c r="N37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7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0.1*(Horaires3567[[#This Row],[Heures de nuit]]+Horaires3567[[#This Row],[heures jour dimanche]]+Horaires3567[[#This Row],[heures jour fériés]])</f>
        <v>0</v>
      </c>
      <c r="J38" s="48">
        <f>(MOD(Horaires3567[[#This Row],[Fin]]-Horaires3567[[#This Row],[début]],1)-MOD(Horaires3567[[#This Row],[PNP Fin]]-Horaires3567[[#This Row],[PNP Début]],1))*24</f>
        <v>0</v>
      </c>
      <c r="K38" s="49">
        <f>IF(Horaires3567[[#This Row],[PNP Début]]=0,0,IF(Horaires3567[[#This Row],[PNP Début]]&lt;Horaires3567[[#This Row],[début]],1,0)+Horaires3567[[#This Row],[PNP Début]])</f>
        <v>0</v>
      </c>
      <c r="L38" s="50">
        <f>IF(Horaires3567[[#This Row],[PNP Fin]]=0,0,IF(Horaires3567[[#This Row],[PNP Fin]]&lt;Horaires3567[[#This Row],[début]],1,0)+Horaires3567[[#This Row],[PNP Fin]])</f>
        <v>0</v>
      </c>
      <c r="M38" s="50">
        <f>IF(Horaires3567[[#This Row],[Fin]]&lt;Horaires3567[[#This Row],[début]],1,0)+Horaires3567[[#This Row],[Fin]]</f>
        <v>0</v>
      </c>
      <c r="N38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8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0.1*(Horaires3567[[#This Row],[Heures de nuit]]+Horaires3567[[#This Row],[heures jour dimanche]]+Horaires3567[[#This Row],[heures jour fériés]])</f>
        <v>0</v>
      </c>
      <c r="J39" s="48">
        <f>(MOD(Horaires3567[[#This Row],[Fin]]-Horaires3567[[#This Row],[début]],1)-MOD(Horaires3567[[#This Row],[PNP Fin]]-Horaires3567[[#This Row],[PNP Début]],1))*24</f>
        <v>0</v>
      </c>
      <c r="K39" s="49">
        <f>IF(Horaires3567[[#This Row],[PNP Début]]=0,0,IF(Horaires3567[[#This Row],[PNP Début]]&lt;Horaires3567[[#This Row],[début]],1,0)+Horaires3567[[#This Row],[PNP Début]])</f>
        <v>0</v>
      </c>
      <c r="L39" s="50">
        <f>IF(Horaires3567[[#This Row],[PNP Fin]]=0,0,IF(Horaires3567[[#This Row],[PNP Fin]]&lt;Horaires3567[[#This Row],[début]],1,0)+Horaires3567[[#This Row],[PNP Fin]])</f>
        <v>0</v>
      </c>
      <c r="M39" s="50">
        <f>IF(Horaires3567[[#This Row],[Fin]]&lt;Horaires3567[[#This Row],[début]],1,0)+Horaires3567[[#This Row],[Fin]]</f>
        <v>0</v>
      </c>
      <c r="N39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9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0.1*(Horaires3567[[#This Row],[Heures de nuit]]+Horaires3567[[#This Row],[heures jour dimanche]]+Horaires3567[[#This Row],[heures jour fériés]])</f>
        <v>0</v>
      </c>
      <c r="J40" s="48">
        <f>(MOD(Horaires3567[[#This Row],[Fin]]-Horaires3567[[#This Row],[début]],1)-MOD(Horaires3567[[#This Row],[PNP Fin]]-Horaires3567[[#This Row],[PNP Début]],1))*24</f>
        <v>0</v>
      </c>
      <c r="K40" s="49">
        <f>IF(Horaires3567[[#This Row],[PNP Début]]=0,0,IF(Horaires3567[[#This Row],[PNP Début]]&lt;Horaires3567[[#This Row],[début]],1,0)+Horaires3567[[#This Row],[PNP Début]])</f>
        <v>0</v>
      </c>
      <c r="L40" s="50">
        <f>IF(Horaires3567[[#This Row],[PNP Fin]]=0,0,IF(Horaires3567[[#This Row],[PNP Fin]]&lt;Horaires3567[[#This Row],[début]],1,0)+Horaires3567[[#This Row],[PNP Fin]])</f>
        <v>0</v>
      </c>
      <c r="M40" s="50">
        <f>IF(Horaires3567[[#This Row],[Fin]]&lt;Horaires3567[[#This Row],[début]],1,0)+Horaires3567[[#This Row],[Fin]]</f>
        <v>0</v>
      </c>
      <c r="N40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0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0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0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0.1*(Horaires3567[[#This Row],[Heures de nuit]]+Horaires3567[[#This Row],[heures jour dimanche]]+Horaires3567[[#This Row],[heures jour fériés]])</f>
        <v>0</v>
      </c>
      <c r="J41" s="48">
        <f>(MOD(Horaires3567[[#This Row],[Fin]]-Horaires3567[[#This Row],[début]],1)-MOD(Horaires3567[[#This Row],[PNP Fin]]-Horaires3567[[#This Row],[PNP Début]],1))*24</f>
        <v>0</v>
      </c>
      <c r="K41" s="49">
        <f>IF(Horaires3567[[#This Row],[PNP Début]]=0,0,IF(Horaires3567[[#This Row],[PNP Début]]&lt;Horaires3567[[#This Row],[début]],1,0)+Horaires3567[[#This Row],[PNP Début]])</f>
        <v>0</v>
      </c>
      <c r="L41" s="50">
        <f>IF(Horaires3567[[#This Row],[PNP Fin]]=0,0,IF(Horaires3567[[#This Row],[PNP Fin]]&lt;Horaires3567[[#This Row],[début]],1,0)+Horaires3567[[#This Row],[PNP Fin]])</f>
        <v>0</v>
      </c>
      <c r="M41" s="50">
        <f>IF(Horaires3567[[#This Row],[Fin]]&lt;Horaires3567[[#This Row],[début]],1,0)+Horaires3567[[#This Row],[Fin]]</f>
        <v>0</v>
      </c>
      <c r="N41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1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0.1*(Horaires3567[[#This Row],[Heures de nuit]]+Horaires3567[[#This Row],[heures jour dimanche]]+Horaires3567[[#This Row],[heures jour fériés]])</f>
        <v>0</v>
      </c>
      <c r="J42" s="48">
        <f>(MOD(Horaires3567[[#This Row],[Fin]]-Horaires3567[[#This Row],[début]],1)-MOD(Horaires3567[[#This Row],[PNP Fin]]-Horaires3567[[#This Row],[PNP Début]],1))*24</f>
        <v>0</v>
      </c>
      <c r="K42" s="49">
        <f>IF(Horaires3567[[#This Row],[PNP Début]]=0,0,IF(Horaires3567[[#This Row],[PNP Début]]&lt;Horaires3567[[#This Row],[début]],1,0)+Horaires3567[[#This Row],[PNP Début]])</f>
        <v>0</v>
      </c>
      <c r="L42" s="50">
        <f>IF(Horaires3567[[#This Row],[PNP Fin]]=0,0,IF(Horaires3567[[#This Row],[PNP Fin]]&lt;Horaires3567[[#This Row],[début]],1,0)+Horaires3567[[#This Row],[PNP Fin]])</f>
        <v>0</v>
      </c>
      <c r="M42" s="50">
        <f>IF(Horaires3567[[#This Row],[Fin]]&lt;Horaires3567[[#This Row],[début]],1,0)+Horaires3567[[#This Row],[Fin]]</f>
        <v>0</v>
      </c>
      <c r="N42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2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2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2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0.1*(Horaires3567[[#This Row],[Heures de nuit]]+Horaires3567[[#This Row],[heures jour dimanche]]+Horaires3567[[#This Row],[heures jour fériés]])</f>
        <v>0</v>
      </c>
      <c r="J43" s="48">
        <f>(MOD(Horaires3567[[#This Row],[Fin]]-Horaires3567[[#This Row],[début]],1)-MOD(Horaires3567[[#This Row],[PNP Fin]]-Horaires3567[[#This Row],[PNP Début]],1))*24</f>
        <v>0</v>
      </c>
      <c r="K43" s="49">
        <f>IF(Horaires3567[[#This Row],[PNP Début]]=0,0,IF(Horaires3567[[#This Row],[PNP Début]]&lt;Horaires3567[[#This Row],[début]],1,0)+Horaires3567[[#This Row],[PNP Début]])</f>
        <v>0</v>
      </c>
      <c r="L43" s="50">
        <f>IF(Horaires3567[[#This Row],[PNP Fin]]=0,0,IF(Horaires3567[[#This Row],[PNP Fin]]&lt;Horaires3567[[#This Row],[début]],1,0)+Horaires3567[[#This Row],[PNP Fin]])</f>
        <v>0</v>
      </c>
      <c r="M43" s="50">
        <f>IF(Horaires3567[[#This Row],[Fin]]&lt;Horaires3567[[#This Row],[début]],1,0)+Horaires3567[[#This Row],[Fin]]</f>
        <v>0</v>
      </c>
      <c r="N43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3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3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3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0.1*(Horaires3567[[#This Row],[Heures de nuit]]+Horaires3567[[#This Row],[heures jour dimanche]]+Horaires3567[[#This Row],[heures jour fériés]])</f>
        <v>0</v>
      </c>
      <c r="J44" s="48">
        <f>(MOD(Horaires3567[[#This Row],[Fin]]-Horaires3567[[#This Row],[début]],1)-MOD(Horaires3567[[#This Row],[PNP Fin]]-Horaires3567[[#This Row],[PNP Début]],1))*24</f>
        <v>0</v>
      </c>
      <c r="K44" s="49">
        <f>IF(Horaires3567[[#This Row],[PNP Début]]=0,0,IF(Horaires3567[[#This Row],[PNP Début]]&lt;Horaires3567[[#This Row],[début]],1,0)+Horaires3567[[#This Row],[PNP Début]])</f>
        <v>0</v>
      </c>
      <c r="L44" s="50">
        <f>IF(Horaires3567[[#This Row],[PNP Fin]]=0,0,IF(Horaires3567[[#This Row],[PNP Fin]]&lt;Horaires3567[[#This Row],[début]],1,0)+Horaires3567[[#This Row],[PNP Fin]])</f>
        <v>0</v>
      </c>
      <c r="M44" s="50">
        <f>IF(Horaires3567[[#This Row],[Fin]]&lt;Horaires3567[[#This Row],[début]],1,0)+Horaires3567[[#This Row],[Fin]]</f>
        <v>0</v>
      </c>
      <c r="N44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4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4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4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0.1*(Horaires3567[[#This Row],[Heures de nuit]]+Horaires3567[[#This Row],[heures jour dimanche]]+Horaires3567[[#This Row],[heures jour fériés]])</f>
        <v>0</v>
      </c>
      <c r="J45" s="48">
        <f>(MOD(Horaires3567[[#This Row],[Fin]]-Horaires3567[[#This Row],[début]],1)-MOD(Horaires3567[[#This Row],[PNP Fin]]-Horaires3567[[#This Row],[PNP Début]],1))*24</f>
        <v>0</v>
      </c>
      <c r="K45" s="49">
        <f>IF(Horaires3567[[#This Row],[PNP Début]]=0,0,IF(Horaires3567[[#This Row],[PNP Début]]&lt;Horaires3567[[#This Row],[début]],1,0)+Horaires3567[[#This Row],[PNP Début]])</f>
        <v>0</v>
      </c>
      <c r="L45" s="50">
        <f>IF(Horaires3567[[#This Row],[PNP Fin]]=0,0,IF(Horaires3567[[#This Row],[PNP Fin]]&lt;Horaires3567[[#This Row],[début]],1,0)+Horaires3567[[#This Row],[PNP Fin]])</f>
        <v>0</v>
      </c>
      <c r="M45" s="50">
        <f>IF(Horaires3567[[#This Row],[Fin]]&lt;Horaires3567[[#This Row],[début]],1,0)+Horaires3567[[#This Row],[Fin]]</f>
        <v>0</v>
      </c>
      <c r="N45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5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5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5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0.1*(Horaires3567[[#This Row],[Heures de nuit]]+Horaires3567[[#This Row],[heures jour dimanche]]+Horaires3567[[#This Row],[heures jour fériés]])</f>
        <v>0</v>
      </c>
      <c r="J46" s="48">
        <f>(MOD(Horaires3567[[#This Row],[Fin]]-Horaires3567[[#This Row],[début]],1)-MOD(Horaires3567[[#This Row],[PNP Fin]]-Horaires3567[[#This Row],[PNP Début]],1))*24</f>
        <v>0</v>
      </c>
      <c r="K46" s="49">
        <f>IF(Horaires3567[[#This Row],[PNP Début]]=0,0,IF(Horaires3567[[#This Row],[PNP Début]]&lt;Horaires3567[[#This Row],[début]],1,0)+Horaires3567[[#This Row],[PNP Début]])</f>
        <v>0</v>
      </c>
      <c r="L46" s="50">
        <f>IF(Horaires3567[[#This Row],[PNP Fin]]=0,0,IF(Horaires3567[[#This Row],[PNP Fin]]&lt;Horaires3567[[#This Row],[début]],1,0)+Horaires3567[[#This Row],[PNP Fin]])</f>
        <v>0</v>
      </c>
      <c r="M46" s="50">
        <f>IF(Horaires3567[[#This Row],[Fin]]&lt;Horaires3567[[#This Row],[début]],1,0)+Horaires3567[[#This Row],[Fin]]</f>
        <v>0</v>
      </c>
      <c r="N46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6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6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6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0.1*(Horaires3567[[#This Row],[Heures de nuit]]+Horaires3567[[#This Row],[heures jour dimanche]]+Horaires3567[[#This Row],[heures jour fériés]])</f>
        <v>0</v>
      </c>
      <c r="J47" s="48">
        <f>(MOD(Horaires3567[[#This Row],[Fin]]-Horaires3567[[#This Row],[début]],1)-MOD(Horaires3567[[#This Row],[PNP Fin]]-Horaires3567[[#This Row],[PNP Début]],1))*24</f>
        <v>0</v>
      </c>
      <c r="K47" s="49">
        <f>IF(Horaires3567[[#This Row],[PNP Début]]=0,0,IF(Horaires3567[[#This Row],[PNP Début]]&lt;Horaires3567[[#This Row],[début]],1,0)+Horaires3567[[#This Row],[PNP Début]])</f>
        <v>0</v>
      </c>
      <c r="L47" s="50">
        <f>IF(Horaires3567[[#This Row],[PNP Fin]]=0,0,IF(Horaires3567[[#This Row],[PNP Fin]]&lt;Horaires3567[[#This Row],[début]],1,0)+Horaires3567[[#This Row],[PNP Fin]])</f>
        <v>0</v>
      </c>
      <c r="M47" s="50">
        <f>IF(Horaires3567[[#This Row],[Fin]]&lt;Horaires3567[[#This Row],[début]],1,0)+Horaires3567[[#This Row],[Fin]]</f>
        <v>0</v>
      </c>
      <c r="N47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7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7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7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0.1*(Horaires3567[[#This Row],[Heures de nuit]]+Horaires3567[[#This Row],[heures jour dimanche]]+Horaires3567[[#This Row],[heures jour fériés]])</f>
        <v>0</v>
      </c>
      <c r="J48" s="48">
        <f>(MOD(Horaires3567[[#This Row],[Fin]]-Horaires3567[[#This Row],[début]],1)-MOD(Horaires3567[[#This Row],[PNP Fin]]-Horaires3567[[#This Row],[PNP Début]],1))*24</f>
        <v>0</v>
      </c>
      <c r="K48" s="49">
        <f>IF(Horaires3567[[#This Row],[PNP Début]]=0,0,IF(Horaires3567[[#This Row],[PNP Début]]&lt;Horaires3567[[#This Row],[début]],1,0)+Horaires3567[[#This Row],[PNP Début]])</f>
        <v>0</v>
      </c>
      <c r="L48" s="50">
        <f>IF(Horaires3567[[#This Row],[PNP Fin]]=0,0,IF(Horaires3567[[#This Row],[PNP Fin]]&lt;Horaires3567[[#This Row],[début]],1,0)+Horaires3567[[#This Row],[PNP Fin]])</f>
        <v>0</v>
      </c>
      <c r="M48" s="50">
        <f>IF(Horaires3567[[#This Row],[Fin]]&lt;Horaires3567[[#This Row],[début]],1,0)+Horaires3567[[#This Row],[Fin]]</f>
        <v>0</v>
      </c>
      <c r="N48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8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8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8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0.1*(Horaires3567[[#This Row],[Heures de nuit]]+Horaires3567[[#This Row],[heures jour dimanche]]+Horaires3567[[#This Row],[heures jour fériés]])</f>
        <v>0</v>
      </c>
      <c r="J49" s="48">
        <f>(MOD(Horaires3567[[#This Row],[Fin]]-Horaires3567[[#This Row],[début]],1)-MOD(Horaires3567[[#This Row],[PNP Fin]]-Horaires3567[[#This Row],[PNP Début]],1))*24</f>
        <v>0</v>
      </c>
      <c r="K49" s="49">
        <f>IF(Horaires3567[[#This Row],[PNP Début]]=0,0,IF(Horaires3567[[#This Row],[PNP Début]]&lt;Horaires3567[[#This Row],[début]],1,0)+Horaires3567[[#This Row],[PNP Début]])</f>
        <v>0</v>
      </c>
      <c r="L49" s="50">
        <f>IF(Horaires3567[[#This Row],[PNP Fin]]=0,0,IF(Horaires3567[[#This Row],[PNP Fin]]&lt;Horaires3567[[#This Row],[début]],1,0)+Horaires3567[[#This Row],[PNP Fin]])</f>
        <v>0</v>
      </c>
      <c r="M49" s="50">
        <f>IF(Horaires3567[[#This Row],[Fin]]&lt;Horaires3567[[#This Row],[début]],1,0)+Horaires3567[[#This Row],[Fin]]</f>
        <v>0</v>
      </c>
      <c r="N49" s="31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9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9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9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SUM(Horaires3567[Majoration])</f>
        <v>0</v>
      </c>
      <c r="J50" s="54">
        <f>SUM(Horaires3567[Heures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6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 sort="0" autoFilter="0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32" priority="3" operator="equal">
      <formula>0.416666666666667</formula>
    </cfRule>
  </conditionalFormatting>
  <conditionalFormatting sqref="D13:D49">
    <cfRule type="cellIs" dxfId="31" priority="1" operator="equal">
      <formula>0.656944444444444</formula>
    </cfRule>
    <cfRule type="cellIs" dxfId="30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r:id="rId5">
            <anchor moveWithCells="1">
              <from>
                <xdr:col>20</xdr:col>
                <xdr:colOff>0</xdr:colOff>
                <xdr:row>0</xdr:row>
                <xdr:rowOff>152400</xdr:rowOff>
              </from>
              <to>
                <xdr:col>20</xdr:col>
                <xdr:colOff>784860</xdr:colOff>
                <xdr:row>4</xdr:row>
                <xdr:rowOff>38100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60"/>
  <sheetViews>
    <sheetView topLeftCell="A31" zoomScale="55" zoomScaleNormal="55" zoomScalePageLayoutView="55" workbookViewId="0">
      <selection sqref="A1:B2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47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Mars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0.1*(Horaires35673[[#This Row],[Heures de nuit]]+Horaires35673[[#This Row],[heures jour dimanche]]+Horaires35673[[#This Row],[heures jour fériés]])</f>
        <v>0</v>
      </c>
      <c r="J13" s="29">
        <f>(MOD(Horaires35673[[#This Row],[Fin]]-Horaires35673[[#This Row],[début]],1)-MOD(Horaires35673[[#This Row],[PNP Fin]]-Horaires35673[[#This Row],[PNP Début]],1))*24</f>
        <v>0</v>
      </c>
      <c r="K13" s="30">
        <f>IF(Horaires35673[[#This Row],[PNP Début]]=0,0,IF(Horaires35673[[#This Row],[PNP Début]]&lt;Horaires35673[[#This Row],[début]],1,0)+Horaires35673[[#This Row],[PNP Début]])</f>
        <v>0</v>
      </c>
      <c r="L13" s="30">
        <f>IF(Horaires35673[[#This Row],[PNP Fin]]=0,0,IF(Horaires35673[[#This Row],[PNP Fin]]&lt;Horaires35673[[#This Row],[début]],1,0)+Horaires35673[[#This Row],[PNP Fin]])</f>
        <v>0</v>
      </c>
      <c r="M13" s="30">
        <f>IF(Horaires35673[[#This Row],[Fin]]&lt;Horaires35673[[#This Row],[début]],1,0)+Horaires35673[[#This Row],[Fin]]</f>
        <v>0</v>
      </c>
      <c r="N13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3" s="3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3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3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3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3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0.1*(Horaires35673[[#This Row],[Heures de nuit]]+Horaires35673[[#This Row],[heures jour dimanche]]+Horaires35673[[#This Row],[heures jour fériés]])</f>
        <v>0</v>
      </c>
      <c r="J14" s="29">
        <f>(MOD(Horaires35673[[#This Row],[Fin]]-Horaires35673[[#This Row],[début]],1)-MOD(Horaires35673[[#This Row],[PNP Fin]]-Horaires35673[[#This Row],[PNP Début]],1))*24</f>
        <v>0</v>
      </c>
      <c r="K14" s="30">
        <f>IF(Horaires35673[[#This Row],[PNP Début]]=0,0,IF(Horaires35673[[#This Row],[PNP Début]]&lt;Horaires35673[[#This Row],[début]],1,0)+Horaires35673[[#This Row],[PNP Début]])</f>
        <v>0</v>
      </c>
      <c r="L14" s="30">
        <f>IF(Horaires35673[[#This Row],[PNP Fin]]=0,0,IF(Horaires35673[[#This Row],[PNP Fin]]&lt;Horaires35673[[#This Row],[début]],1,0)+Horaires35673[[#This Row],[PNP Fin]])</f>
        <v>0</v>
      </c>
      <c r="M14" s="30">
        <f>IF(Horaires35673[[#This Row],[Fin]]&lt;Horaires35673[[#This Row],[début]],1,0)+Horaires35673[[#This Row],[Fin]]</f>
        <v>0</v>
      </c>
      <c r="N14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4" s="3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4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4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4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4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0.1*(Horaires35673[[#This Row],[Heures de nuit]]+Horaires35673[[#This Row],[heures jour dimanche]]+Horaires35673[[#This Row],[heures jour fériés]])</f>
        <v>0</v>
      </c>
      <c r="J15" s="29">
        <f>(MOD(Horaires35673[[#This Row],[Fin]]-Horaires35673[[#This Row],[début]],1)-MOD(Horaires35673[[#This Row],[PNP Fin]]-Horaires35673[[#This Row],[PNP Début]],1))*24</f>
        <v>0</v>
      </c>
      <c r="K15" s="30">
        <f>IF(Horaires35673[[#This Row],[PNP Début]]=0,0,IF(Horaires35673[[#This Row],[PNP Début]]&lt;Horaires35673[[#This Row],[début]],1,0)+Horaires35673[[#This Row],[PNP Début]])</f>
        <v>0</v>
      </c>
      <c r="L15" s="30">
        <f>IF(Horaires35673[[#This Row],[PNP Fin]]=0,0,IF(Horaires35673[[#This Row],[PNP Fin]]&lt;Horaires35673[[#This Row],[début]],1,0)+Horaires35673[[#This Row],[PNP Fin]])</f>
        <v>0</v>
      </c>
      <c r="M15" s="30">
        <f>IF(Horaires35673[[#This Row],[Fin]]&lt;Horaires35673[[#This Row],[début]],1,0)+Horaires35673[[#This Row],[Fin]]</f>
        <v>0</v>
      </c>
      <c r="N15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5" s="3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5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5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5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5" s="32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0.1*(Horaires35673[[#This Row],[Heures de nuit]]+Horaires35673[[#This Row],[heures jour dimanche]]+Horaires35673[[#This Row],[heures jour fériés]])</f>
        <v>0</v>
      </c>
      <c r="J16" s="33">
        <f>(MOD(Horaires35673[[#This Row],[Fin]]-Horaires35673[[#This Row],[début]],1)-MOD(Horaires35673[[#This Row],[PNP Fin]]-Horaires35673[[#This Row],[PNP Début]],1))*24</f>
        <v>0</v>
      </c>
      <c r="K16" s="30">
        <f>IF(Horaires35673[[#This Row],[PNP Début]]=0,0,IF(Horaires35673[[#This Row],[PNP Début]]&lt;Horaires35673[[#This Row],[début]],1,0)+Horaires35673[[#This Row],[PNP Début]])</f>
        <v>0</v>
      </c>
      <c r="L16" s="30">
        <f>IF(Horaires35673[[#This Row],[PNP Fin]]=0,0,IF(Horaires35673[[#This Row],[PNP Fin]]&lt;Horaires35673[[#This Row],[début]],1,0)+Horaires35673[[#This Row],[PNP Fin]])</f>
        <v>0</v>
      </c>
      <c r="M16" s="34">
        <f>IF(Horaires35673[[#This Row],[Fin]]&lt;Horaires35673[[#This Row],[début]],1,0)+Horaires35673[[#This Row],[Fin]]</f>
        <v>0</v>
      </c>
      <c r="N16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6" s="35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6" s="35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6" s="3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6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6" s="3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0.1*(Horaires35673[[#This Row],[Heures de nuit]]+Horaires35673[[#This Row],[heures jour dimanche]]+Horaires35673[[#This Row],[heures jour fériés]])</f>
        <v>0</v>
      </c>
      <c r="J17" s="38">
        <f>(MOD(Horaires35673[[#This Row],[Fin]]-Horaires35673[[#This Row],[début]],1)-MOD(Horaires35673[[#This Row],[PNP Fin]]-Horaires35673[[#This Row],[PNP Début]],1))*24</f>
        <v>0</v>
      </c>
      <c r="K17" s="39">
        <f>IF(Horaires35673[[#This Row],[PNP Début]]=0,0,IF(Horaires35673[[#This Row],[PNP Début]]&lt;Horaires35673[[#This Row],[début]],1,0)+Horaires35673[[#This Row],[PNP Début]])</f>
        <v>0</v>
      </c>
      <c r="L17" s="40">
        <f>IF(Horaires35673[[#This Row],[PNP Fin]]=0,0,IF(Horaires35673[[#This Row],[PNP Fin]]&lt;Horaires35673[[#This Row],[début]],1,0)+Horaires35673[[#This Row],[PNP Fin]])</f>
        <v>0</v>
      </c>
      <c r="M17" s="40">
        <f>IF(Horaires35673[[#This Row],[Fin]]&lt;Horaires35673[[#This Row],[début]],1,0)+Horaires35673[[#This Row],[Fin]]</f>
        <v>0</v>
      </c>
      <c r="N17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7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7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7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7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7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0.1*(Horaires35673[[#This Row],[Heures de nuit]]+Horaires35673[[#This Row],[heures jour dimanche]]+Horaires35673[[#This Row],[heures jour fériés]])</f>
        <v>0</v>
      </c>
      <c r="J18" s="38">
        <f>(MOD(Horaires35673[[#This Row],[Fin]]-Horaires35673[[#This Row],[début]],1)-MOD(Horaires35673[[#This Row],[PNP Fin]]-Horaires35673[[#This Row],[PNP Début]],1))*24</f>
        <v>0</v>
      </c>
      <c r="K18" s="39">
        <f>IF(Horaires35673[[#This Row],[PNP Début]]=0,0,IF(Horaires35673[[#This Row],[PNP Début]]&lt;Horaires35673[[#This Row],[début]],1,0)+Horaires35673[[#This Row],[PNP Début]])</f>
        <v>0</v>
      </c>
      <c r="L18" s="40">
        <f>IF(Horaires35673[[#This Row],[PNP Fin]]=0,0,IF(Horaires35673[[#This Row],[PNP Fin]]&lt;Horaires35673[[#This Row],[début]],1,0)+Horaires35673[[#This Row],[PNP Fin]])</f>
        <v>0</v>
      </c>
      <c r="M18" s="40">
        <f>IF(Horaires35673[[#This Row],[Fin]]&lt;Horaires35673[[#This Row],[début]],1,0)+Horaires35673[[#This Row],[Fin]]</f>
        <v>0</v>
      </c>
      <c r="N18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8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8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8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8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8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0.1*(Horaires35673[[#This Row],[Heures de nuit]]+Horaires35673[[#This Row],[heures jour dimanche]]+Horaires35673[[#This Row],[heures jour fériés]])</f>
        <v>0</v>
      </c>
      <c r="J19" s="38">
        <f>(MOD(Horaires35673[[#This Row],[Fin]]-Horaires35673[[#This Row],[début]],1)-MOD(Horaires35673[[#This Row],[PNP Fin]]-Horaires35673[[#This Row],[PNP Début]],1))*24</f>
        <v>0</v>
      </c>
      <c r="K19" s="39">
        <f>IF(Horaires35673[[#This Row],[PNP Début]]=0,0,IF(Horaires35673[[#This Row],[PNP Début]]&lt;Horaires35673[[#This Row],[début]],1,0)+Horaires35673[[#This Row],[PNP Début]])</f>
        <v>0</v>
      </c>
      <c r="L19" s="40">
        <f>IF(Horaires35673[[#This Row],[PNP Fin]]=0,0,IF(Horaires35673[[#This Row],[PNP Fin]]&lt;Horaires35673[[#This Row],[début]],1,0)+Horaires35673[[#This Row],[PNP Fin]])</f>
        <v>0</v>
      </c>
      <c r="M19" s="40">
        <f>IF(Horaires35673[[#This Row],[Fin]]&lt;Horaires35673[[#This Row],[début]],1,0)+Horaires35673[[#This Row],[Fin]]</f>
        <v>0</v>
      </c>
      <c r="N19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9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9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9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9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9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0" spans="1:19" x14ac:dyDescent="0.3">
      <c r="A20" s="4"/>
      <c r="B20" s="1"/>
      <c r="C20" s="2"/>
      <c r="D20" s="2"/>
      <c r="E20" s="3"/>
      <c r="F20" s="3"/>
      <c r="G20" s="3"/>
      <c r="H20" s="3"/>
      <c r="I20" s="47">
        <f>0.1*(Horaires35673[[#This Row],[Heures de nuit]]+Horaires35673[[#This Row],[heures jour dimanche]]+Horaires35673[[#This Row],[heures jour fériés]])</f>
        <v>0</v>
      </c>
      <c r="J20" s="48">
        <f>(MOD(Horaires35673[[#This Row],[Fin]]-Horaires35673[[#This Row],[début]],1)-MOD(Horaires35673[[#This Row],[PNP Fin]]-Horaires35673[[#This Row],[PNP Début]],1))*24</f>
        <v>0</v>
      </c>
      <c r="K20" s="49">
        <f>IF(Horaires35673[[#This Row],[PNP Début]]=0,0,IF(Horaires35673[[#This Row],[PNP Début]]&lt;Horaires35673[[#This Row],[début]],1,0)+Horaires35673[[#This Row],[PNP Début]])</f>
        <v>0</v>
      </c>
      <c r="L20" s="50">
        <f>IF(Horaires35673[[#This Row],[PNP Fin]]=0,0,IF(Horaires35673[[#This Row],[PNP Fin]]&lt;Horaires35673[[#This Row],[début]],1,0)+Horaires35673[[#This Row],[PNP Fin]])</f>
        <v>0</v>
      </c>
      <c r="M20" s="50">
        <f>IF(Horaires35673[[#This Row],[Fin]]&lt;Horaires35673[[#This Row],[début]],1,0)+Horaires35673[[#This Row],[Fin]]</f>
        <v>0</v>
      </c>
      <c r="N20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0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0.1*(Horaires35673[[#This Row],[Heures de nuit]]+Horaires35673[[#This Row],[heures jour dimanche]]+Horaires35673[[#This Row],[heures jour fériés]])</f>
        <v>0</v>
      </c>
      <c r="J21" s="43">
        <f>(MOD(Horaires35673[[#This Row],[Fin]]-Horaires35673[[#This Row],[début]],1)-MOD(Horaires35673[[#This Row],[PNP Fin]]-Horaires35673[[#This Row],[PNP Début]],1))*24</f>
        <v>0</v>
      </c>
      <c r="K21" s="44">
        <f>IF(Horaires35673[[#This Row],[PNP Début]]=0,0,IF(Horaires35673[[#This Row],[PNP Début]]&lt;Horaires35673[[#This Row],[début]],1,0)+Horaires35673[[#This Row],[PNP Début]])</f>
        <v>0</v>
      </c>
      <c r="L21" s="45">
        <f>IF(Horaires35673[[#This Row],[PNP Fin]]=0,0,IF(Horaires35673[[#This Row],[PNP Fin]]&lt;Horaires35673[[#This Row],[début]],1,0)+Horaires35673[[#This Row],[PNP Fin]])</f>
        <v>0</v>
      </c>
      <c r="M21" s="45">
        <f>IF(Horaires35673[[#This Row],[Fin]]&lt;Horaires35673[[#This Row],[début]],1,0)+Horaires35673[[#This Row],[Fin]]</f>
        <v>0</v>
      </c>
      <c r="N21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1" s="4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1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1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1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1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2" spans="1:19" ht="14.4" customHeight="1" x14ac:dyDescent="0.3">
      <c r="A22" s="4"/>
      <c r="B22" s="1"/>
      <c r="C22" s="2"/>
      <c r="D22" s="2"/>
      <c r="E22" s="3"/>
      <c r="F22" s="3"/>
      <c r="G22" s="10"/>
      <c r="H22" s="10"/>
      <c r="I22" s="37">
        <f>0.1*(Horaires35673[[#This Row],[Heures de nuit]]+Horaires35673[[#This Row],[heures jour dimanche]]+Horaires35673[[#This Row],[heures jour fériés]])</f>
        <v>0</v>
      </c>
      <c r="J22" s="38">
        <f>(MOD(Horaires35673[[#This Row],[Fin]]-Horaires35673[[#This Row],[début]],1)-MOD(Horaires35673[[#This Row],[PNP Fin]]-Horaires35673[[#This Row],[PNP Début]],1))*24</f>
        <v>0</v>
      </c>
      <c r="K22" s="39">
        <f>IF(Horaires35673[[#This Row],[PNP Début]]=0,0,IF(Horaires35673[[#This Row],[PNP Début]]&lt;Horaires35673[[#This Row],[début]],1,0)+Horaires35673[[#This Row],[PNP Début]])</f>
        <v>0</v>
      </c>
      <c r="L22" s="40">
        <f>IF(Horaires35673[[#This Row],[PNP Fin]]=0,0,IF(Horaires35673[[#This Row],[PNP Fin]]&lt;Horaires35673[[#This Row],[début]],1,0)+Horaires35673[[#This Row],[PNP Fin]])</f>
        <v>0</v>
      </c>
      <c r="M22" s="40">
        <f>IF(Horaires35673[[#This Row],[Fin]]&lt;Horaires35673[[#This Row],[début]],1,0)+Horaires35673[[#This Row],[Fin]]</f>
        <v>0</v>
      </c>
      <c r="N22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2" s="4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2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2" s="4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2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2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3" spans="1:19" ht="14.4" customHeight="1" x14ac:dyDescent="0.3">
      <c r="A23" s="4"/>
      <c r="B23" s="1"/>
      <c r="C23" s="2"/>
      <c r="D23" s="2"/>
      <c r="E23" s="3"/>
      <c r="F23" s="3"/>
      <c r="G23" s="10"/>
      <c r="H23" s="10"/>
      <c r="I23" s="47">
        <f>0.1*(Horaires35673[[#This Row],[Heures de nuit]]+Horaires35673[[#This Row],[heures jour dimanche]]+Horaires35673[[#This Row],[heures jour fériés]])</f>
        <v>0</v>
      </c>
      <c r="J23" s="48">
        <f>(MOD(Horaires35673[[#This Row],[Fin]]-Horaires35673[[#This Row],[début]],1)-MOD(Horaires35673[[#This Row],[PNP Fin]]-Horaires35673[[#This Row],[PNP Début]],1))*24</f>
        <v>0</v>
      </c>
      <c r="K23" s="49">
        <f>IF(Horaires35673[[#This Row],[PNP Début]]=0,0,IF(Horaires35673[[#This Row],[PNP Début]]&lt;Horaires35673[[#This Row],[début]],1,0)+Horaires35673[[#This Row],[PNP Début]])</f>
        <v>0</v>
      </c>
      <c r="L23" s="50">
        <f>IF(Horaires35673[[#This Row],[PNP Fin]]=0,0,IF(Horaires35673[[#This Row],[PNP Fin]]&lt;Horaires35673[[#This Row],[début]],1,0)+Horaires35673[[#This Row],[PNP Fin]])</f>
        <v>0</v>
      </c>
      <c r="M23" s="50">
        <f>IF(Horaires35673[[#This Row],[Fin]]&lt;Horaires35673[[#This Row],[début]],1,0)+Horaires35673[[#This Row],[Fin]]</f>
        <v>0</v>
      </c>
      <c r="N23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3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4" spans="1:19" ht="14.4" customHeight="1" x14ac:dyDescent="0.3">
      <c r="A24" s="4"/>
      <c r="B24" s="1"/>
      <c r="C24" s="2"/>
      <c r="D24" s="2"/>
      <c r="E24" s="3"/>
      <c r="F24" s="3"/>
      <c r="G24" s="10"/>
      <c r="H24" s="10"/>
      <c r="I24" s="47">
        <f>0.1*(Horaires35673[[#This Row],[Heures de nuit]]+Horaires35673[[#This Row],[heures jour dimanche]]+Horaires35673[[#This Row],[heures jour fériés]])</f>
        <v>0</v>
      </c>
      <c r="J24" s="48">
        <f>(MOD(Horaires35673[[#This Row],[Fin]]-Horaires35673[[#This Row],[début]],1)-MOD(Horaires35673[[#This Row],[PNP Fin]]-Horaires35673[[#This Row],[PNP Début]],1))*24</f>
        <v>0</v>
      </c>
      <c r="K24" s="49">
        <f>IF(Horaires35673[[#This Row],[PNP Début]]=0,0,IF(Horaires35673[[#This Row],[PNP Début]]&lt;Horaires35673[[#This Row],[début]],1,0)+Horaires35673[[#This Row],[PNP Début]])</f>
        <v>0</v>
      </c>
      <c r="L24" s="50">
        <f>IF(Horaires35673[[#This Row],[PNP Fin]]=0,0,IF(Horaires35673[[#This Row],[PNP Fin]]&lt;Horaires35673[[#This Row],[début]],1,0)+Horaires35673[[#This Row],[PNP Fin]])</f>
        <v>0</v>
      </c>
      <c r="M24" s="50">
        <f>IF(Horaires35673[[#This Row],[Fin]]&lt;Horaires35673[[#This Row],[début]],1,0)+Horaires35673[[#This Row],[Fin]]</f>
        <v>0</v>
      </c>
      <c r="N24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4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5" spans="1:19" ht="14.4" customHeight="1" x14ac:dyDescent="0.3">
      <c r="A25" s="4"/>
      <c r="B25" s="1"/>
      <c r="C25" s="2"/>
      <c r="D25" s="2"/>
      <c r="E25" s="3"/>
      <c r="F25" s="3"/>
      <c r="G25" s="9"/>
      <c r="H25" s="9"/>
      <c r="I25" s="47">
        <f>0.1*(Horaires35673[[#This Row],[Heures de nuit]]+Horaires35673[[#This Row],[heures jour dimanche]]+Horaires35673[[#This Row],[heures jour fériés]])</f>
        <v>0</v>
      </c>
      <c r="J25" s="48">
        <f>(MOD(Horaires35673[[#This Row],[Fin]]-Horaires35673[[#This Row],[début]],1)-MOD(Horaires35673[[#This Row],[PNP Fin]]-Horaires35673[[#This Row],[PNP Début]],1))*24</f>
        <v>0</v>
      </c>
      <c r="K25" s="49">
        <f>IF(Horaires35673[[#This Row],[PNP Début]]=0,0,IF(Horaires35673[[#This Row],[PNP Début]]&lt;Horaires35673[[#This Row],[début]],1,0)+Horaires35673[[#This Row],[PNP Début]])</f>
        <v>0</v>
      </c>
      <c r="L25" s="50">
        <f>IF(Horaires35673[[#This Row],[PNP Fin]]=0,0,IF(Horaires35673[[#This Row],[PNP Fin]]&lt;Horaires35673[[#This Row],[début]],1,0)+Horaires35673[[#This Row],[PNP Fin]])</f>
        <v>0</v>
      </c>
      <c r="M25" s="50">
        <f>IF(Horaires35673[[#This Row],[Fin]]&lt;Horaires35673[[#This Row],[début]],1,0)+Horaires35673[[#This Row],[Fin]]</f>
        <v>0</v>
      </c>
      <c r="N25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5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0.1*(Horaires35673[[#This Row],[Heures de nuit]]+Horaires35673[[#This Row],[heures jour dimanche]]+Horaires35673[[#This Row],[heures jour fériés]])</f>
        <v>0</v>
      </c>
      <c r="J26" s="48">
        <f>(MOD(Horaires35673[[#This Row],[Fin]]-Horaires35673[[#This Row],[début]],1)-MOD(Horaires35673[[#This Row],[PNP Fin]]-Horaires35673[[#This Row],[PNP Début]],1))*24</f>
        <v>0</v>
      </c>
      <c r="K26" s="49">
        <f>IF(Horaires35673[[#This Row],[PNP Début]]=0,0,IF(Horaires35673[[#This Row],[PNP Début]]&lt;Horaires35673[[#This Row],[début]],1,0)+Horaires35673[[#This Row],[PNP Début]])</f>
        <v>0</v>
      </c>
      <c r="L26" s="50">
        <f>IF(Horaires35673[[#This Row],[PNP Fin]]=0,0,IF(Horaires35673[[#This Row],[PNP Fin]]&lt;Horaires35673[[#This Row],[début]],1,0)+Horaires35673[[#This Row],[PNP Fin]])</f>
        <v>0</v>
      </c>
      <c r="M26" s="50">
        <f>IF(Horaires35673[[#This Row],[Fin]]&lt;Horaires35673[[#This Row],[début]],1,0)+Horaires35673[[#This Row],[Fin]]</f>
        <v>0</v>
      </c>
      <c r="N26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6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7" spans="1:19" ht="14.4" customHeight="1" x14ac:dyDescent="0.3">
      <c r="A27" s="4"/>
      <c r="B27" s="1"/>
      <c r="C27" s="2"/>
      <c r="D27" s="2"/>
      <c r="E27" s="3"/>
      <c r="F27" s="3"/>
      <c r="G27" s="5"/>
      <c r="H27" s="5"/>
      <c r="I27" s="47">
        <f>0.1*(Horaires35673[[#This Row],[Heures de nuit]]+Horaires35673[[#This Row],[heures jour dimanche]]+Horaires35673[[#This Row],[heures jour fériés]])</f>
        <v>0</v>
      </c>
      <c r="J27" s="48">
        <f>(MOD(Horaires35673[[#This Row],[Fin]]-Horaires35673[[#This Row],[début]],1)-MOD(Horaires35673[[#This Row],[PNP Fin]]-Horaires35673[[#This Row],[PNP Début]],1))*24</f>
        <v>0</v>
      </c>
      <c r="K27" s="49">
        <f>IF(Horaires35673[[#This Row],[PNP Début]]=0,0,IF(Horaires35673[[#This Row],[PNP Début]]&lt;Horaires35673[[#This Row],[début]],1,0)+Horaires35673[[#This Row],[PNP Début]])</f>
        <v>0</v>
      </c>
      <c r="L27" s="50">
        <f>IF(Horaires35673[[#This Row],[PNP Fin]]=0,0,IF(Horaires35673[[#This Row],[PNP Fin]]&lt;Horaires35673[[#This Row],[début]],1,0)+Horaires35673[[#This Row],[PNP Fin]])</f>
        <v>0</v>
      </c>
      <c r="M27" s="50">
        <f>IF(Horaires35673[[#This Row],[Fin]]&lt;Horaires35673[[#This Row],[début]],1,0)+Horaires35673[[#This Row],[Fin]]</f>
        <v>0</v>
      </c>
      <c r="N27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7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8" spans="1:19" ht="14.4" customHeight="1" x14ac:dyDescent="0.3">
      <c r="A28" s="4"/>
      <c r="B28" s="1"/>
      <c r="C28" s="2"/>
      <c r="D28" s="2"/>
      <c r="E28" s="3"/>
      <c r="F28" s="3"/>
      <c r="G28" s="10"/>
      <c r="H28" s="10"/>
      <c r="I28" s="47">
        <f>0.1*(Horaires35673[[#This Row],[Heures de nuit]]+Horaires35673[[#This Row],[heures jour dimanche]]+Horaires35673[[#This Row],[heures jour fériés]])</f>
        <v>0</v>
      </c>
      <c r="J28" s="48">
        <f>(MOD(Horaires35673[[#This Row],[Fin]]-Horaires35673[[#This Row],[début]],1)-MOD(Horaires35673[[#This Row],[PNP Fin]]-Horaires35673[[#This Row],[PNP Début]],1))*24</f>
        <v>0</v>
      </c>
      <c r="K28" s="49">
        <f>IF(Horaires35673[[#This Row],[PNP Début]]=0,0,IF(Horaires35673[[#This Row],[PNP Début]]&lt;Horaires35673[[#This Row],[début]],1,0)+Horaires35673[[#This Row],[PNP Début]])</f>
        <v>0</v>
      </c>
      <c r="L28" s="50">
        <f>IF(Horaires35673[[#This Row],[PNP Fin]]=0,0,IF(Horaires35673[[#This Row],[PNP Fin]]&lt;Horaires35673[[#This Row],[début]],1,0)+Horaires35673[[#This Row],[PNP Fin]])</f>
        <v>0</v>
      </c>
      <c r="M28" s="50">
        <f>IF(Horaires35673[[#This Row],[Fin]]&lt;Horaires35673[[#This Row],[début]],1,0)+Horaires35673[[#This Row],[Fin]]</f>
        <v>0</v>
      </c>
      <c r="N28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8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9" spans="1:19" ht="14.4" customHeight="1" x14ac:dyDescent="0.3">
      <c r="A29" s="4"/>
      <c r="B29" s="1"/>
      <c r="C29" s="2"/>
      <c r="D29" s="2"/>
      <c r="E29" s="3"/>
      <c r="F29" s="3"/>
      <c r="G29" s="9"/>
      <c r="H29" s="9"/>
      <c r="I29" s="47">
        <f>0.1*(Horaires35673[[#This Row],[Heures de nuit]]+Horaires35673[[#This Row],[heures jour dimanche]]+Horaires35673[[#This Row],[heures jour fériés]])</f>
        <v>0</v>
      </c>
      <c r="J29" s="48">
        <f>(MOD(Horaires35673[[#This Row],[Fin]]-Horaires35673[[#This Row],[début]],1)-MOD(Horaires35673[[#This Row],[PNP Fin]]-Horaires35673[[#This Row],[PNP Début]],1))*24</f>
        <v>0</v>
      </c>
      <c r="K29" s="49">
        <f>IF(Horaires35673[[#This Row],[PNP Début]]=0,0,IF(Horaires35673[[#This Row],[PNP Début]]&lt;Horaires35673[[#This Row],[début]],1,0)+Horaires35673[[#This Row],[PNP Début]])</f>
        <v>0</v>
      </c>
      <c r="L29" s="50">
        <f>IF(Horaires35673[[#This Row],[PNP Fin]]=0,0,IF(Horaires35673[[#This Row],[PNP Fin]]&lt;Horaires35673[[#This Row],[début]],1,0)+Horaires35673[[#This Row],[PNP Fin]])</f>
        <v>0</v>
      </c>
      <c r="M29" s="50">
        <f>IF(Horaires35673[[#This Row],[Fin]]&lt;Horaires35673[[#This Row],[début]],1,0)+Horaires35673[[#This Row],[Fin]]</f>
        <v>0</v>
      </c>
      <c r="N29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9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0" spans="1:19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0.1*(Horaires35673[[#This Row],[Heures de nuit]]+Horaires35673[[#This Row],[heures jour dimanche]]+Horaires35673[[#This Row],[heures jour fériés]])</f>
        <v>0</v>
      </c>
      <c r="J30" s="48">
        <f>(MOD(Horaires35673[[#This Row],[Fin]]-Horaires35673[[#This Row],[début]],1)-MOD(Horaires35673[[#This Row],[PNP Fin]]-Horaires35673[[#This Row],[PNP Début]],1))*24</f>
        <v>0</v>
      </c>
      <c r="K30" s="49">
        <f>IF(Horaires35673[[#This Row],[PNP Début]]=0,0,IF(Horaires35673[[#This Row],[PNP Début]]&lt;Horaires35673[[#This Row],[début]],1,0)+Horaires35673[[#This Row],[PNP Début]])</f>
        <v>0</v>
      </c>
      <c r="L30" s="50">
        <f>IF(Horaires35673[[#This Row],[PNP Fin]]=0,0,IF(Horaires35673[[#This Row],[PNP Fin]]&lt;Horaires35673[[#This Row],[début]],1,0)+Horaires35673[[#This Row],[PNP Fin]])</f>
        <v>0</v>
      </c>
      <c r="M30" s="50">
        <f>IF(Horaires35673[[#This Row],[Fin]]&lt;Horaires35673[[#This Row],[début]],1,0)+Horaires35673[[#This Row],[Fin]]</f>
        <v>0</v>
      </c>
      <c r="N30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0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0.1*(Horaires35673[[#This Row],[Heures de nuit]]+Horaires35673[[#This Row],[heures jour dimanche]]+Horaires35673[[#This Row],[heures jour fériés]])</f>
        <v>0</v>
      </c>
      <c r="J31" s="48">
        <f>(MOD(Horaires35673[[#This Row],[Fin]]-Horaires35673[[#This Row],[début]],1)-MOD(Horaires35673[[#This Row],[PNP Fin]]-Horaires35673[[#This Row],[PNP Début]],1))*24</f>
        <v>0</v>
      </c>
      <c r="K31" s="49">
        <f>IF(Horaires35673[[#This Row],[PNP Début]]=0,0,IF(Horaires35673[[#This Row],[PNP Début]]&lt;Horaires35673[[#This Row],[début]],1,0)+Horaires35673[[#This Row],[PNP Début]])</f>
        <v>0</v>
      </c>
      <c r="L31" s="50">
        <f>IF(Horaires35673[[#This Row],[PNP Fin]]=0,0,IF(Horaires35673[[#This Row],[PNP Fin]]&lt;Horaires35673[[#This Row],[début]],1,0)+Horaires35673[[#This Row],[PNP Fin]])</f>
        <v>0</v>
      </c>
      <c r="M31" s="50">
        <f>IF(Horaires35673[[#This Row],[Fin]]&lt;Horaires35673[[#This Row],[début]],1,0)+Horaires35673[[#This Row],[Fin]]</f>
        <v>0</v>
      </c>
      <c r="N31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1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0.1*(Horaires35673[[#This Row],[Heures de nuit]]+Horaires35673[[#This Row],[heures jour dimanche]]+Horaires35673[[#This Row],[heures jour fériés]])</f>
        <v>0</v>
      </c>
      <c r="J32" s="48">
        <f>(MOD(Horaires35673[[#This Row],[Fin]]-Horaires35673[[#This Row],[début]],1)-MOD(Horaires35673[[#This Row],[PNP Fin]]-Horaires35673[[#This Row],[PNP Début]],1))*24</f>
        <v>0</v>
      </c>
      <c r="K32" s="49">
        <f>IF(Horaires35673[[#This Row],[PNP Début]]=0,0,IF(Horaires35673[[#This Row],[PNP Début]]&lt;Horaires35673[[#This Row],[début]],1,0)+Horaires35673[[#This Row],[PNP Début]])</f>
        <v>0</v>
      </c>
      <c r="L32" s="50">
        <f>IF(Horaires35673[[#This Row],[PNP Fin]]=0,0,IF(Horaires35673[[#This Row],[PNP Fin]]&lt;Horaires35673[[#This Row],[début]],1,0)+Horaires35673[[#This Row],[PNP Fin]])</f>
        <v>0</v>
      </c>
      <c r="M32" s="50">
        <f>IF(Horaires35673[[#This Row],[Fin]]&lt;Horaires35673[[#This Row],[début]],1,0)+Horaires35673[[#This Row],[Fin]]</f>
        <v>0</v>
      </c>
      <c r="N32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2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2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2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2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2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0.1*(Horaires35673[[#This Row],[Heures de nuit]]+Horaires35673[[#This Row],[heures jour dimanche]]+Horaires35673[[#This Row],[heures jour fériés]])</f>
        <v>0</v>
      </c>
      <c r="J33" s="48">
        <f>(MOD(Horaires35673[[#This Row],[Fin]]-Horaires35673[[#This Row],[début]],1)-MOD(Horaires35673[[#This Row],[PNP Fin]]-Horaires35673[[#This Row],[PNP Début]],1))*24</f>
        <v>0</v>
      </c>
      <c r="K33" s="49">
        <f>IF(Horaires35673[[#This Row],[PNP Début]]=0,0,IF(Horaires35673[[#This Row],[PNP Début]]&lt;Horaires35673[[#This Row],[début]],1,0)+Horaires35673[[#This Row],[PNP Début]])</f>
        <v>0</v>
      </c>
      <c r="L33" s="50">
        <f>IF(Horaires35673[[#This Row],[PNP Fin]]=0,0,IF(Horaires35673[[#This Row],[PNP Fin]]&lt;Horaires35673[[#This Row],[début]],1,0)+Horaires35673[[#This Row],[PNP Fin]])</f>
        <v>0</v>
      </c>
      <c r="M33" s="50">
        <f>IF(Horaires35673[[#This Row],[Fin]]&lt;Horaires35673[[#This Row],[début]],1,0)+Horaires35673[[#This Row],[Fin]]</f>
        <v>0</v>
      </c>
      <c r="N33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3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0.1*(Horaires35673[[#This Row],[Heures de nuit]]+Horaires35673[[#This Row],[heures jour dimanche]]+Horaires35673[[#This Row],[heures jour fériés]])</f>
        <v>0</v>
      </c>
      <c r="J34" s="48">
        <f>(MOD(Horaires35673[[#This Row],[Fin]]-Horaires35673[[#This Row],[début]],1)-MOD(Horaires35673[[#This Row],[PNP Fin]]-Horaires35673[[#This Row],[PNP Début]],1))*24</f>
        <v>0</v>
      </c>
      <c r="K34" s="49">
        <f>IF(Horaires35673[[#This Row],[PNP Début]]=0,0,IF(Horaires35673[[#This Row],[PNP Début]]&lt;Horaires35673[[#This Row],[début]],1,0)+Horaires35673[[#This Row],[PNP Début]])</f>
        <v>0</v>
      </c>
      <c r="L34" s="50">
        <f>IF(Horaires35673[[#This Row],[PNP Fin]]=0,0,IF(Horaires35673[[#This Row],[PNP Fin]]&lt;Horaires35673[[#This Row],[début]],1,0)+Horaires35673[[#This Row],[PNP Fin]])</f>
        <v>0</v>
      </c>
      <c r="M34" s="50">
        <f>IF(Horaires35673[[#This Row],[Fin]]&lt;Horaires35673[[#This Row],[début]],1,0)+Horaires35673[[#This Row],[Fin]]</f>
        <v>0</v>
      </c>
      <c r="N34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4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0.1*(Horaires35673[[#This Row],[Heures de nuit]]+Horaires35673[[#This Row],[heures jour dimanche]]+Horaires35673[[#This Row],[heures jour fériés]])</f>
        <v>0</v>
      </c>
      <c r="J35" s="48">
        <f>(MOD(Horaires35673[[#This Row],[Fin]]-Horaires35673[[#This Row],[début]],1)-MOD(Horaires35673[[#This Row],[PNP Fin]]-Horaires35673[[#This Row],[PNP Début]],1))*24</f>
        <v>0</v>
      </c>
      <c r="K35" s="49">
        <f>IF(Horaires35673[[#This Row],[PNP Début]]=0,0,IF(Horaires35673[[#This Row],[PNP Début]]&lt;Horaires35673[[#This Row],[début]],1,0)+Horaires35673[[#This Row],[PNP Début]])</f>
        <v>0</v>
      </c>
      <c r="L35" s="50">
        <f>IF(Horaires35673[[#This Row],[PNP Fin]]=0,0,IF(Horaires35673[[#This Row],[PNP Fin]]&lt;Horaires35673[[#This Row],[début]],1,0)+Horaires35673[[#This Row],[PNP Fin]])</f>
        <v>0</v>
      </c>
      <c r="M35" s="50">
        <f>IF(Horaires35673[[#This Row],[Fin]]&lt;Horaires35673[[#This Row],[début]],1,0)+Horaires35673[[#This Row],[Fin]]</f>
        <v>0</v>
      </c>
      <c r="N35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5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0.1*(Horaires35673[[#This Row],[Heures de nuit]]+Horaires35673[[#This Row],[heures jour dimanche]]+Horaires35673[[#This Row],[heures jour fériés]])</f>
        <v>0</v>
      </c>
      <c r="J36" s="48">
        <f>(MOD(Horaires35673[[#This Row],[Fin]]-Horaires35673[[#This Row],[début]],1)-MOD(Horaires35673[[#This Row],[PNP Fin]]-Horaires35673[[#This Row],[PNP Début]],1))*24</f>
        <v>0</v>
      </c>
      <c r="K36" s="49">
        <f>IF(Horaires35673[[#This Row],[PNP Début]]=0,0,IF(Horaires35673[[#This Row],[PNP Début]]&lt;Horaires35673[[#This Row],[début]],1,0)+Horaires35673[[#This Row],[PNP Début]])</f>
        <v>0</v>
      </c>
      <c r="L36" s="50">
        <f>IF(Horaires35673[[#This Row],[PNP Fin]]=0,0,IF(Horaires35673[[#This Row],[PNP Fin]]&lt;Horaires35673[[#This Row],[début]],1,0)+Horaires35673[[#This Row],[PNP Fin]])</f>
        <v>0</v>
      </c>
      <c r="M36" s="50">
        <f>IF(Horaires35673[[#This Row],[Fin]]&lt;Horaires35673[[#This Row],[début]],1,0)+Horaires35673[[#This Row],[Fin]]</f>
        <v>0</v>
      </c>
      <c r="N36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6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0.1*(Horaires35673[[#This Row],[Heures de nuit]]+Horaires35673[[#This Row],[heures jour dimanche]]+Horaires35673[[#This Row],[heures jour fériés]])</f>
        <v>0</v>
      </c>
      <c r="J37" s="48">
        <f>(MOD(Horaires35673[[#This Row],[Fin]]-Horaires35673[[#This Row],[début]],1)-MOD(Horaires35673[[#This Row],[PNP Fin]]-Horaires35673[[#This Row],[PNP Début]],1))*24</f>
        <v>0</v>
      </c>
      <c r="K37" s="49">
        <f>IF(Horaires35673[[#This Row],[PNP Début]]=0,0,IF(Horaires35673[[#This Row],[PNP Début]]&lt;Horaires35673[[#This Row],[début]],1,0)+Horaires35673[[#This Row],[PNP Début]])</f>
        <v>0</v>
      </c>
      <c r="L37" s="50">
        <f>IF(Horaires35673[[#This Row],[PNP Fin]]=0,0,IF(Horaires35673[[#This Row],[PNP Fin]]&lt;Horaires35673[[#This Row],[début]],1,0)+Horaires35673[[#This Row],[PNP Fin]])</f>
        <v>0</v>
      </c>
      <c r="M37" s="50">
        <f>IF(Horaires35673[[#This Row],[Fin]]&lt;Horaires35673[[#This Row],[début]],1,0)+Horaires35673[[#This Row],[Fin]]</f>
        <v>0</v>
      </c>
      <c r="N37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7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0.1*(Horaires35673[[#This Row],[Heures de nuit]]+Horaires35673[[#This Row],[heures jour dimanche]]+Horaires35673[[#This Row],[heures jour fériés]])</f>
        <v>0</v>
      </c>
      <c r="J38" s="48">
        <f>(MOD(Horaires35673[[#This Row],[Fin]]-Horaires35673[[#This Row],[début]],1)-MOD(Horaires35673[[#This Row],[PNP Fin]]-Horaires35673[[#This Row],[PNP Début]],1))*24</f>
        <v>0</v>
      </c>
      <c r="K38" s="49">
        <f>IF(Horaires35673[[#This Row],[PNP Début]]=0,0,IF(Horaires35673[[#This Row],[PNP Début]]&lt;Horaires35673[[#This Row],[début]],1,0)+Horaires35673[[#This Row],[PNP Début]])</f>
        <v>0</v>
      </c>
      <c r="L38" s="50">
        <f>IF(Horaires35673[[#This Row],[PNP Fin]]=0,0,IF(Horaires35673[[#This Row],[PNP Fin]]&lt;Horaires35673[[#This Row],[début]],1,0)+Horaires35673[[#This Row],[PNP Fin]])</f>
        <v>0</v>
      </c>
      <c r="M38" s="50">
        <f>IF(Horaires35673[[#This Row],[Fin]]&lt;Horaires35673[[#This Row],[début]],1,0)+Horaires35673[[#This Row],[Fin]]</f>
        <v>0</v>
      </c>
      <c r="N38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8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0.1*(Horaires35673[[#This Row],[Heures de nuit]]+Horaires35673[[#This Row],[heures jour dimanche]]+Horaires35673[[#This Row],[heures jour fériés]])</f>
        <v>0</v>
      </c>
      <c r="J39" s="48">
        <f>(MOD(Horaires35673[[#This Row],[Fin]]-Horaires35673[[#This Row],[début]],1)-MOD(Horaires35673[[#This Row],[PNP Fin]]-Horaires35673[[#This Row],[PNP Début]],1))*24</f>
        <v>0</v>
      </c>
      <c r="K39" s="49">
        <f>IF(Horaires35673[[#This Row],[PNP Début]]=0,0,IF(Horaires35673[[#This Row],[PNP Début]]&lt;Horaires35673[[#This Row],[début]],1,0)+Horaires35673[[#This Row],[PNP Début]])</f>
        <v>0</v>
      </c>
      <c r="L39" s="50">
        <f>IF(Horaires35673[[#This Row],[PNP Fin]]=0,0,IF(Horaires35673[[#This Row],[PNP Fin]]&lt;Horaires35673[[#This Row],[début]],1,0)+Horaires35673[[#This Row],[PNP Fin]])</f>
        <v>0</v>
      </c>
      <c r="M39" s="50">
        <f>IF(Horaires35673[[#This Row],[Fin]]&lt;Horaires35673[[#This Row],[début]],1,0)+Horaires35673[[#This Row],[Fin]]</f>
        <v>0</v>
      </c>
      <c r="N39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9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0.1*(Horaires35673[[#This Row],[Heures de nuit]]+Horaires35673[[#This Row],[heures jour dimanche]]+Horaires35673[[#This Row],[heures jour fériés]])</f>
        <v>0</v>
      </c>
      <c r="J40" s="48">
        <f>(MOD(Horaires35673[[#This Row],[Fin]]-Horaires35673[[#This Row],[début]],1)-MOD(Horaires35673[[#This Row],[PNP Fin]]-Horaires35673[[#This Row],[PNP Début]],1))*24</f>
        <v>0</v>
      </c>
      <c r="K40" s="49">
        <f>IF(Horaires35673[[#This Row],[PNP Début]]=0,0,IF(Horaires35673[[#This Row],[PNP Début]]&lt;Horaires35673[[#This Row],[début]],1,0)+Horaires35673[[#This Row],[PNP Début]])</f>
        <v>0</v>
      </c>
      <c r="L40" s="50">
        <f>IF(Horaires35673[[#This Row],[PNP Fin]]=0,0,IF(Horaires35673[[#This Row],[PNP Fin]]&lt;Horaires35673[[#This Row],[début]],1,0)+Horaires35673[[#This Row],[PNP Fin]])</f>
        <v>0</v>
      </c>
      <c r="M40" s="50">
        <f>IF(Horaires35673[[#This Row],[Fin]]&lt;Horaires35673[[#This Row],[début]],1,0)+Horaires35673[[#This Row],[Fin]]</f>
        <v>0</v>
      </c>
      <c r="N40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0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0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0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0.1*(Horaires35673[[#This Row],[Heures de nuit]]+Horaires35673[[#This Row],[heures jour dimanche]]+Horaires35673[[#This Row],[heures jour fériés]])</f>
        <v>0</v>
      </c>
      <c r="J41" s="48">
        <f>(MOD(Horaires35673[[#This Row],[Fin]]-Horaires35673[[#This Row],[début]],1)-MOD(Horaires35673[[#This Row],[PNP Fin]]-Horaires35673[[#This Row],[PNP Début]],1))*24</f>
        <v>0</v>
      </c>
      <c r="K41" s="49">
        <f>IF(Horaires35673[[#This Row],[PNP Début]]=0,0,IF(Horaires35673[[#This Row],[PNP Début]]&lt;Horaires35673[[#This Row],[début]],1,0)+Horaires35673[[#This Row],[PNP Début]])</f>
        <v>0</v>
      </c>
      <c r="L41" s="50">
        <f>IF(Horaires35673[[#This Row],[PNP Fin]]=0,0,IF(Horaires35673[[#This Row],[PNP Fin]]&lt;Horaires35673[[#This Row],[début]],1,0)+Horaires35673[[#This Row],[PNP Fin]])</f>
        <v>0</v>
      </c>
      <c r="M41" s="50">
        <f>IF(Horaires35673[[#This Row],[Fin]]&lt;Horaires35673[[#This Row],[début]],1,0)+Horaires35673[[#This Row],[Fin]]</f>
        <v>0</v>
      </c>
      <c r="N41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1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0.1*(Horaires35673[[#This Row],[Heures de nuit]]+Horaires35673[[#This Row],[heures jour dimanche]]+Horaires35673[[#This Row],[heures jour fériés]])</f>
        <v>0</v>
      </c>
      <c r="J42" s="48">
        <f>(MOD(Horaires35673[[#This Row],[Fin]]-Horaires35673[[#This Row],[début]],1)-MOD(Horaires35673[[#This Row],[PNP Fin]]-Horaires35673[[#This Row],[PNP Début]],1))*24</f>
        <v>0</v>
      </c>
      <c r="K42" s="49">
        <f>IF(Horaires35673[[#This Row],[PNP Début]]=0,0,IF(Horaires35673[[#This Row],[PNP Début]]&lt;Horaires35673[[#This Row],[début]],1,0)+Horaires35673[[#This Row],[PNP Début]])</f>
        <v>0</v>
      </c>
      <c r="L42" s="50">
        <f>IF(Horaires35673[[#This Row],[PNP Fin]]=0,0,IF(Horaires35673[[#This Row],[PNP Fin]]&lt;Horaires35673[[#This Row],[début]],1,0)+Horaires35673[[#This Row],[PNP Fin]])</f>
        <v>0</v>
      </c>
      <c r="M42" s="50">
        <f>IF(Horaires35673[[#This Row],[Fin]]&lt;Horaires35673[[#This Row],[début]],1,0)+Horaires35673[[#This Row],[Fin]]</f>
        <v>0</v>
      </c>
      <c r="N42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2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2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2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2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2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0.1*(Horaires35673[[#This Row],[Heures de nuit]]+Horaires35673[[#This Row],[heures jour dimanche]]+Horaires35673[[#This Row],[heures jour fériés]])</f>
        <v>0</v>
      </c>
      <c r="J43" s="48">
        <f>(MOD(Horaires35673[[#This Row],[Fin]]-Horaires35673[[#This Row],[début]],1)-MOD(Horaires35673[[#This Row],[PNP Fin]]-Horaires35673[[#This Row],[PNP Début]],1))*24</f>
        <v>0</v>
      </c>
      <c r="K43" s="49">
        <f>IF(Horaires35673[[#This Row],[PNP Début]]=0,0,IF(Horaires35673[[#This Row],[PNP Début]]&lt;Horaires35673[[#This Row],[début]],1,0)+Horaires35673[[#This Row],[PNP Début]])</f>
        <v>0</v>
      </c>
      <c r="L43" s="50">
        <f>IF(Horaires35673[[#This Row],[PNP Fin]]=0,0,IF(Horaires35673[[#This Row],[PNP Fin]]&lt;Horaires35673[[#This Row],[début]],1,0)+Horaires35673[[#This Row],[PNP Fin]])</f>
        <v>0</v>
      </c>
      <c r="M43" s="50">
        <f>IF(Horaires35673[[#This Row],[Fin]]&lt;Horaires35673[[#This Row],[début]],1,0)+Horaires35673[[#This Row],[Fin]]</f>
        <v>0</v>
      </c>
      <c r="N43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3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3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3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0.1*(Horaires35673[[#This Row],[Heures de nuit]]+Horaires35673[[#This Row],[heures jour dimanche]]+Horaires35673[[#This Row],[heures jour fériés]])</f>
        <v>0</v>
      </c>
      <c r="J44" s="48">
        <f>(MOD(Horaires35673[[#This Row],[Fin]]-Horaires35673[[#This Row],[début]],1)-MOD(Horaires35673[[#This Row],[PNP Fin]]-Horaires35673[[#This Row],[PNP Début]],1))*24</f>
        <v>0</v>
      </c>
      <c r="K44" s="49">
        <f>IF(Horaires35673[[#This Row],[PNP Début]]=0,0,IF(Horaires35673[[#This Row],[PNP Début]]&lt;Horaires35673[[#This Row],[début]],1,0)+Horaires35673[[#This Row],[PNP Début]])</f>
        <v>0</v>
      </c>
      <c r="L44" s="50">
        <f>IF(Horaires35673[[#This Row],[PNP Fin]]=0,0,IF(Horaires35673[[#This Row],[PNP Fin]]&lt;Horaires35673[[#This Row],[début]],1,0)+Horaires35673[[#This Row],[PNP Fin]])</f>
        <v>0</v>
      </c>
      <c r="M44" s="50">
        <f>IF(Horaires35673[[#This Row],[Fin]]&lt;Horaires35673[[#This Row],[début]],1,0)+Horaires35673[[#This Row],[Fin]]</f>
        <v>0</v>
      </c>
      <c r="N44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4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4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4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0.1*(Horaires35673[[#This Row],[Heures de nuit]]+Horaires35673[[#This Row],[heures jour dimanche]]+Horaires35673[[#This Row],[heures jour fériés]])</f>
        <v>0</v>
      </c>
      <c r="J45" s="48">
        <f>(MOD(Horaires35673[[#This Row],[Fin]]-Horaires35673[[#This Row],[début]],1)-MOD(Horaires35673[[#This Row],[PNP Fin]]-Horaires35673[[#This Row],[PNP Début]],1))*24</f>
        <v>0</v>
      </c>
      <c r="K45" s="49">
        <f>IF(Horaires35673[[#This Row],[PNP Début]]=0,0,IF(Horaires35673[[#This Row],[PNP Début]]&lt;Horaires35673[[#This Row],[début]],1,0)+Horaires35673[[#This Row],[PNP Début]])</f>
        <v>0</v>
      </c>
      <c r="L45" s="50">
        <f>IF(Horaires35673[[#This Row],[PNP Fin]]=0,0,IF(Horaires35673[[#This Row],[PNP Fin]]&lt;Horaires35673[[#This Row],[début]],1,0)+Horaires35673[[#This Row],[PNP Fin]])</f>
        <v>0</v>
      </c>
      <c r="M45" s="50">
        <f>IF(Horaires35673[[#This Row],[Fin]]&lt;Horaires35673[[#This Row],[début]],1,0)+Horaires35673[[#This Row],[Fin]]</f>
        <v>0</v>
      </c>
      <c r="N45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5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5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5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0.1*(Horaires35673[[#This Row],[Heures de nuit]]+Horaires35673[[#This Row],[heures jour dimanche]]+Horaires35673[[#This Row],[heures jour fériés]])</f>
        <v>0</v>
      </c>
      <c r="J46" s="48">
        <f>(MOD(Horaires35673[[#This Row],[Fin]]-Horaires35673[[#This Row],[début]],1)-MOD(Horaires35673[[#This Row],[PNP Fin]]-Horaires35673[[#This Row],[PNP Début]],1))*24</f>
        <v>0</v>
      </c>
      <c r="K46" s="49">
        <f>IF(Horaires35673[[#This Row],[PNP Début]]=0,0,IF(Horaires35673[[#This Row],[PNP Début]]&lt;Horaires35673[[#This Row],[début]],1,0)+Horaires35673[[#This Row],[PNP Début]])</f>
        <v>0</v>
      </c>
      <c r="L46" s="50">
        <f>IF(Horaires35673[[#This Row],[PNP Fin]]=0,0,IF(Horaires35673[[#This Row],[PNP Fin]]&lt;Horaires35673[[#This Row],[début]],1,0)+Horaires35673[[#This Row],[PNP Fin]])</f>
        <v>0</v>
      </c>
      <c r="M46" s="50">
        <f>IF(Horaires35673[[#This Row],[Fin]]&lt;Horaires35673[[#This Row],[début]],1,0)+Horaires35673[[#This Row],[Fin]]</f>
        <v>0</v>
      </c>
      <c r="N46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6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6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6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0.1*(Horaires35673[[#This Row],[Heures de nuit]]+Horaires35673[[#This Row],[heures jour dimanche]]+Horaires35673[[#This Row],[heures jour fériés]])</f>
        <v>0</v>
      </c>
      <c r="J47" s="48">
        <f>(MOD(Horaires35673[[#This Row],[Fin]]-Horaires35673[[#This Row],[début]],1)-MOD(Horaires35673[[#This Row],[PNP Fin]]-Horaires35673[[#This Row],[PNP Début]],1))*24</f>
        <v>0</v>
      </c>
      <c r="K47" s="49">
        <f>IF(Horaires35673[[#This Row],[PNP Début]]=0,0,IF(Horaires35673[[#This Row],[PNP Début]]&lt;Horaires35673[[#This Row],[début]],1,0)+Horaires35673[[#This Row],[PNP Début]])</f>
        <v>0</v>
      </c>
      <c r="L47" s="50">
        <f>IF(Horaires35673[[#This Row],[PNP Fin]]=0,0,IF(Horaires35673[[#This Row],[PNP Fin]]&lt;Horaires35673[[#This Row],[début]],1,0)+Horaires35673[[#This Row],[PNP Fin]])</f>
        <v>0</v>
      </c>
      <c r="M47" s="50">
        <f>IF(Horaires35673[[#This Row],[Fin]]&lt;Horaires35673[[#This Row],[début]],1,0)+Horaires35673[[#This Row],[Fin]]</f>
        <v>0</v>
      </c>
      <c r="N47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7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7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7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0.1*(Horaires35673[[#This Row],[Heures de nuit]]+Horaires35673[[#This Row],[heures jour dimanche]]+Horaires35673[[#This Row],[heures jour fériés]])</f>
        <v>0</v>
      </c>
      <c r="J48" s="48">
        <f>(MOD(Horaires35673[[#This Row],[Fin]]-Horaires35673[[#This Row],[début]],1)-MOD(Horaires35673[[#This Row],[PNP Fin]]-Horaires35673[[#This Row],[PNP Début]],1))*24</f>
        <v>0</v>
      </c>
      <c r="K48" s="49">
        <f>IF(Horaires35673[[#This Row],[PNP Début]]=0,0,IF(Horaires35673[[#This Row],[PNP Début]]&lt;Horaires35673[[#This Row],[début]],1,0)+Horaires35673[[#This Row],[PNP Début]])</f>
        <v>0</v>
      </c>
      <c r="L48" s="50">
        <f>IF(Horaires35673[[#This Row],[PNP Fin]]=0,0,IF(Horaires35673[[#This Row],[PNP Fin]]&lt;Horaires35673[[#This Row],[début]],1,0)+Horaires35673[[#This Row],[PNP Fin]])</f>
        <v>0</v>
      </c>
      <c r="M48" s="50">
        <f>IF(Horaires35673[[#This Row],[Fin]]&lt;Horaires35673[[#This Row],[début]],1,0)+Horaires35673[[#This Row],[Fin]]</f>
        <v>0</v>
      </c>
      <c r="N48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8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8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8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0.1*(Horaires35673[[#This Row],[Heures de nuit]]+Horaires35673[[#This Row],[heures jour dimanche]]+Horaires35673[[#This Row],[heures jour fériés]])</f>
        <v>0</v>
      </c>
      <c r="J49" s="48">
        <f>(MOD(Horaires35673[[#This Row],[Fin]]-Horaires35673[[#This Row],[début]],1)-MOD(Horaires35673[[#This Row],[PNP Fin]]-Horaires35673[[#This Row],[PNP Début]],1))*24</f>
        <v>0</v>
      </c>
      <c r="K49" s="49">
        <f>IF(Horaires35673[[#This Row],[PNP Début]]=0,0,IF(Horaires35673[[#This Row],[PNP Début]]&lt;Horaires35673[[#This Row],[début]],1,0)+Horaires35673[[#This Row],[PNP Début]])</f>
        <v>0</v>
      </c>
      <c r="L49" s="50">
        <f>IF(Horaires35673[[#This Row],[PNP Fin]]=0,0,IF(Horaires35673[[#This Row],[PNP Fin]]&lt;Horaires35673[[#This Row],[début]],1,0)+Horaires35673[[#This Row],[PNP Fin]])</f>
        <v>0</v>
      </c>
      <c r="M49" s="50">
        <f>IF(Horaires35673[[#This Row],[Fin]]&lt;Horaires35673[[#This Row],[début]],1,0)+Horaires35673[[#This Row],[Fin]]</f>
        <v>0</v>
      </c>
      <c r="N49" s="31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9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9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9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SUM(Horaires35673[Majoration])</f>
        <v>0</v>
      </c>
      <c r="J50" s="54">
        <f>SUM(Horaires35673[Heures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29" priority="3" operator="equal">
      <formula>0.416666666666667</formula>
    </cfRule>
  </conditionalFormatting>
  <conditionalFormatting sqref="D13:D49">
    <cfRule type="cellIs" dxfId="28" priority="1" operator="equal">
      <formula>0.656944444444444</formula>
    </cfRule>
    <cfRule type="cellIs" dxfId="27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print="0" autoLine="0" r:id="rId5">
            <anchor moveWithCells="1">
              <from>
                <xdr:col>9</xdr:col>
                <xdr:colOff>784860</xdr:colOff>
                <xdr:row>0</xdr:row>
                <xdr:rowOff>160020</xdr:rowOff>
              </from>
              <to>
                <xdr:col>19</xdr:col>
                <xdr:colOff>784860</xdr:colOff>
                <xdr:row>4</xdr:row>
                <xdr:rowOff>30480</xdr:rowOff>
              </to>
            </anchor>
          </controlPr>
        </control>
      </mc:Choice>
      <mc:Fallback>
        <control shapeId="6145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60"/>
  <sheetViews>
    <sheetView topLeftCell="A28" zoomScale="55" zoomScaleNormal="55" zoomScalePageLayoutView="70" workbookViewId="0">
      <selection sqref="A1:B2"/>
    </sheetView>
  </sheetViews>
  <sheetFormatPr baseColWidth="10" defaultRowHeight="14.4" x14ac:dyDescent="0.3"/>
  <cols>
    <col min="1" max="1" width="19.8867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Avril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0.1*(Horaires356734[[#This Row],[Heures de nuit]]+Horaires356734[[#This Row],[heures jour dimanche]]+Horaires356734[[#This Row],[heures jour fériés]])</f>
        <v>0</v>
      </c>
      <c r="J13" s="29">
        <f>(MOD(Horaires356734[[#This Row],[Fin]]-Horaires356734[[#This Row],[début]],1)-MOD(Horaires356734[[#This Row],[PNP Fin]]-Horaires356734[[#This Row],[PNP Début]],1))*24</f>
        <v>0</v>
      </c>
      <c r="K13" s="30">
        <f>IF(Horaires356734[[#This Row],[PNP Début]]=0,0,IF(Horaires356734[[#This Row],[PNP Début]]&lt;Horaires356734[[#This Row],[début]],1,0)+Horaires356734[[#This Row],[PNP Début]])</f>
        <v>0</v>
      </c>
      <c r="L13" s="30">
        <f>IF(Horaires356734[[#This Row],[PNP Fin]]=0,0,IF(Horaires356734[[#This Row],[PNP Fin]]&lt;Horaires356734[[#This Row],[début]],1,0)+Horaires356734[[#This Row],[PNP Fin]])</f>
        <v>0</v>
      </c>
      <c r="M13" s="30">
        <f>IF(Horaires356734[[#This Row],[Fin]]&lt;Horaires356734[[#This Row],[début]],1,0)+Horaires356734[[#This Row],[Fin]]</f>
        <v>0</v>
      </c>
      <c r="N13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3" s="3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3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3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3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3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0.1*(Horaires356734[[#This Row],[Heures de nuit]]+Horaires356734[[#This Row],[heures jour dimanche]]+Horaires356734[[#This Row],[heures jour fériés]])</f>
        <v>0</v>
      </c>
      <c r="J14" s="29">
        <v>7.98</v>
      </c>
      <c r="K14" s="30">
        <f>IF(Horaires356734[[#This Row],[PNP Début]]=0,0,IF(Horaires356734[[#This Row],[PNP Début]]&lt;Horaires356734[[#This Row],[début]],1,0)+Horaires356734[[#This Row],[PNP Début]])</f>
        <v>0</v>
      </c>
      <c r="L14" s="30">
        <f>IF(Horaires356734[[#This Row],[PNP Fin]]=0,0,IF(Horaires356734[[#This Row],[PNP Fin]]&lt;Horaires356734[[#This Row],[début]],1,0)+Horaires356734[[#This Row],[PNP Fin]])</f>
        <v>0</v>
      </c>
      <c r="M14" s="30">
        <f>IF(Horaires356734[[#This Row],[Fin]]&lt;Horaires356734[[#This Row],[début]],1,0)+Horaires356734[[#This Row],[Fin]]</f>
        <v>0</v>
      </c>
      <c r="N14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4" s="3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4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4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4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4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0.1*(Horaires356734[[#This Row],[Heures de nuit]]+Horaires356734[[#This Row],[heures jour dimanche]]+Horaires356734[[#This Row],[heures jour fériés]])</f>
        <v>0</v>
      </c>
      <c r="J15" s="29">
        <f>(MOD(Horaires356734[[#This Row],[Fin]]-Horaires356734[[#This Row],[début]],1)-MOD(Horaires356734[[#This Row],[PNP Fin]]-Horaires356734[[#This Row],[PNP Début]],1))*24</f>
        <v>0</v>
      </c>
      <c r="K15" s="30">
        <f>IF(Horaires356734[[#This Row],[PNP Début]]=0,0,IF(Horaires356734[[#This Row],[PNP Début]]&lt;Horaires356734[[#This Row],[début]],1,0)+Horaires356734[[#This Row],[PNP Début]])</f>
        <v>0</v>
      </c>
      <c r="L15" s="30">
        <f>IF(Horaires356734[[#This Row],[PNP Fin]]=0,0,IF(Horaires356734[[#This Row],[PNP Fin]]&lt;Horaires356734[[#This Row],[début]],1,0)+Horaires356734[[#This Row],[PNP Fin]])</f>
        <v>0</v>
      </c>
      <c r="M15" s="30">
        <f>IF(Horaires356734[[#This Row],[Fin]]&lt;Horaires356734[[#This Row],[début]],1,0)+Horaires356734[[#This Row],[Fin]]</f>
        <v>0</v>
      </c>
      <c r="N15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5" s="3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5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5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5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5" s="32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0.1*(Horaires356734[[#This Row],[Heures de nuit]]+Horaires356734[[#This Row],[heures jour dimanche]]+Horaires356734[[#This Row],[heures jour fériés]])</f>
        <v>0</v>
      </c>
      <c r="J16" s="33">
        <f>(MOD(Horaires356734[[#This Row],[Fin]]-Horaires356734[[#This Row],[début]],1)-MOD(Horaires356734[[#This Row],[PNP Fin]]-Horaires356734[[#This Row],[PNP Début]],1))*24</f>
        <v>0</v>
      </c>
      <c r="K16" s="30">
        <f>IF(Horaires356734[[#This Row],[PNP Début]]=0,0,IF(Horaires356734[[#This Row],[PNP Début]]&lt;Horaires356734[[#This Row],[début]],1,0)+Horaires356734[[#This Row],[PNP Début]])</f>
        <v>0</v>
      </c>
      <c r="L16" s="30">
        <f>IF(Horaires356734[[#This Row],[PNP Fin]]=0,0,IF(Horaires356734[[#This Row],[PNP Fin]]&lt;Horaires356734[[#This Row],[début]],1,0)+Horaires356734[[#This Row],[PNP Fin]])</f>
        <v>0</v>
      </c>
      <c r="M16" s="34">
        <f>IF(Horaires356734[[#This Row],[Fin]]&lt;Horaires356734[[#This Row],[début]],1,0)+Horaires356734[[#This Row],[Fin]]</f>
        <v>0</v>
      </c>
      <c r="N16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6" s="35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6" s="35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6" s="3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6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6" s="3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0.1*(Horaires356734[[#This Row],[Heures de nuit]]+Horaires356734[[#This Row],[heures jour dimanche]]+Horaires356734[[#This Row],[heures jour fériés]])</f>
        <v>0</v>
      </c>
      <c r="J17" s="38">
        <f>(MOD(Horaires356734[[#This Row],[Fin]]-Horaires356734[[#This Row],[début]],1)-MOD(Horaires356734[[#This Row],[PNP Fin]]-Horaires356734[[#This Row],[PNP Début]],1))*24</f>
        <v>0</v>
      </c>
      <c r="K17" s="39">
        <f>IF(Horaires356734[[#This Row],[PNP Début]]=0,0,IF(Horaires356734[[#This Row],[PNP Début]]&lt;Horaires356734[[#This Row],[début]],1,0)+Horaires356734[[#This Row],[PNP Début]])</f>
        <v>0</v>
      </c>
      <c r="L17" s="40">
        <f>IF(Horaires356734[[#This Row],[PNP Fin]]=0,0,IF(Horaires356734[[#This Row],[PNP Fin]]&lt;Horaires356734[[#This Row],[début]],1,0)+Horaires356734[[#This Row],[PNP Fin]])</f>
        <v>0</v>
      </c>
      <c r="M17" s="40">
        <f>IF(Horaires356734[[#This Row],[Fin]]&lt;Horaires356734[[#This Row],[début]],1,0)+Horaires356734[[#This Row],[Fin]]</f>
        <v>0</v>
      </c>
      <c r="N17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7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7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7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7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7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0.1*(Horaires356734[[#This Row],[Heures de nuit]]+Horaires356734[[#This Row],[heures jour dimanche]]+Horaires356734[[#This Row],[heures jour fériés]])</f>
        <v>0</v>
      </c>
      <c r="J18" s="38">
        <f>(MOD(Horaires356734[[#This Row],[Fin]]-Horaires356734[[#This Row],[début]],1)-MOD(Horaires356734[[#This Row],[PNP Fin]]-Horaires356734[[#This Row],[PNP Début]],1))*24</f>
        <v>0</v>
      </c>
      <c r="K18" s="39">
        <f>IF(Horaires356734[[#This Row],[PNP Début]]=0,0,IF(Horaires356734[[#This Row],[PNP Début]]&lt;Horaires356734[[#This Row],[début]],1,0)+Horaires356734[[#This Row],[PNP Début]])</f>
        <v>0</v>
      </c>
      <c r="L18" s="40">
        <f>IF(Horaires356734[[#This Row],[PNP Fin]]=0,0,IF(Horaires356734[[#This Row],[PNP Fin]]&lt;Horaires356734[[#This Row],[début]],1,0)+Horaires356734[[#This Row],[PNP Fin]])</f>
        <v>0</v>
      </c>
      <c r="M18" s="40">
        <f>IF(Horaires356734[[#This Row],[Fin]]&lt;Horaires356734[[#This Row],[début]],1,0)+Horaires356734[[#This Row],[Fin]]</f>
        <v>0</v>
      </c>
      <c r="N18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8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8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8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8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8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0.1*(Horaires356734[[#This Row],[Heures de nuit]]+Horaires356734[[#This Row],[heures jour dimanche]]+Horaires356734[[#This Row],[heures jour fériés]])</f>
        <v>0</v>
      </c>
      <c r="J19" s="38">
        <f>(MOD(Horaires356734[[#This Row],[Fin]]-Horaires356734[[#This Row],[début]],1)-MOD(Horaires356734[[#This Row],[PNP Fin]]-Horaires356734[[#This Row],[PNP Début]],1))*24</f>
        <v>0</v>
      </c>
      <c r="K19" s="39">
        <f>IF(Horaires356734[[#This Row],[PNP Début]]=0,0,IF(Horaires356734[[#This Row],[PNP Début]]&lt;Horaires356734[[#This Row],[début]],1,0)+Horaires356734[[#This Row],[PNP Début]])</f>
        <v>0</v>
      </c>
      <c r="L19" s="40">
        <f>IF(Horaires356734[[#This Row],[PNP Fin]]=0,0,IF(Horaires356734[[#This Row],[PNP Fin]]&lt;Horaires356734[[#This Row],[début]],1,0)+Horaires356734[[#This Row],[PNP Fin]])</f>
        <v>0</v>
      </c>
      <c r="M19" s="40">
        <f>IF(Horaires356734[[#This Row],[Fin]]&lt;Horaires356734[[#This Row],[début]],1,0)+Horaires356734[[#This Row],[Fin]]</f>
        <v>0</v>
      </c>
      <c r="N19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9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9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9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9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9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0" spans="1:19" x14ac:dyDescent="0.3">
      <c r="A20" s="4"/>
      <c r="B20" s="1"/>
      <c r="C20" s="2"/>
      <c r="D20" s="2"/>
      <c r="E20" s="3"/>
      <c r="F20" s="3"/>
      <c r="G20" s="9"/>
      <c r="H20" s="9"/>
      <c r="I20" s="37">
        <f>0.1*(Horaires356734[[#This Row],[Heures de nuit]]+Horaires356734[[#This Row],[heures jour dimanche]]+Horaires356734[[#This Row],[heures jour fériés]])</f>
        <v>0</v>
      </c>
      <c r="J20" s="38">
        <f>(MOD(Horaires356734[[#This Row],[Fin]]-Horaires356734[[#This Row],[début]],1)-MOD(Horaires356734[[#This Row],[PNP Fin]]-Horaires356734[[#This Row],[PNP Début]],1))*24</f>
        <v>0</v>
      </c>
      <c r="K20" s="39">
        <f>IF(Horaires356734[[#This Row],[PNP Début]]=0,0,IF(Horaires356734[[#This Row],[PNP Début]]&lt;Horaires356734[[#This Row],[début]],1,0)+Horaires356734[[#This Row],[PNP Début]])</f>
        <v>0</v>
      </c>
      <c r="L20" s="40">
        <f>IF(Horaires356734[[#This Row],[PNP Fin]]=0,0,IF(Horaires356734[[#This Row],[PNP Fin]]&lt;Horaires356734[[#This Row],[début]],1,0)+Horaires356734[[#This Row],[PNP Fin]])</f>
        <v>0</v>
      </c>
      <c r="M20" s="40">
        <f>IF(Horaires356734[[#This Row],[Fin]]&lt;Horaires356734[[#This Row],[début]],1,0)+Horaires356734[[#This Row],[Fin]]</f>
        <v>0</v>
      </c>
      <c r="N20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0" s="4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0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0" s="4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0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0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0.1*(Horaires356734[[#This Row],[Heures de nuit]]+Horaires356734[[#This Row],[heures jour dimanche]]+Horaires356734[[#This Row],[heures jour fériés]])</f>
        <v>0</v>
      </c>
      <c r="J21" s="43">
        <f>(MOD(Horaires356734[[#This Row],[Fin]]-Horaires356734[[#This Row],[début]],1)-MOD(Horaires356734[[#This Row],[PNP Fin]]-Horaires356734[[#This Row],[PNP Début]],1))*24</f>
        <v>0</v>
      </c>
      <c r="K21" s="44">
        <f>IF(Horaires356734[[#This Row],[PNP Début]]=0,0,IF(Horaires356734[[#This Row],[PNP Début]]&lt;Horaires356734[[#This Row],[début]],1,0)+Horaires356734[[#This Row],[PNP Début]])</f>
        <v>0</v>
      </c>
      <c r="L21" s="45">
        <f>IF(Horaires356734[[#This Row],[PNP Fin]]=0,0,IF(Horaires356734[[#This Row],[PNP Fin]]&lt;Horaires356734[[#This Row],[début]],1,0)+Horaires356734[[#This Row],[PNP Fin]])</f>
        <v>0</v>
      </c>
      <c r="M21" s="45">
        <f>IF(Horaires356734[[#This Row],[Fin]]&lt;Horaires356734[[#This Row],[début]],1,0)+Horaires356734[[#This Row],[Fin]]</f>
        <v>0</v>
      </c>
      <c r="N21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1" s="4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1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1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1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1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10"/>
      <c r="H22" s="10"/>
      <c r="I22" s="47">
        <f>0.1*(Horaires356734[[#This Row],[Heures de nuit]]+Horaires356734[[#This Row],[heures jour dimanche]]+Horaires356734[[#This Row],[heures jour fériés]])</f>
        <v>0</v>
      </c>
      <c r="J22" s="48">
        <f>(MOD(Horaires356734[[#This Row],[Fin]]-Horaires356734[[#This Row],[début]],1)-MOD(Horaires356734[[#This Row],[PNP Fin]]-Horaires356734[[#This Row],[PNP Début]],1))*24</f>
        <v>0</v>
      </c>
      <c r="K22" s="49">
        <f>IF(Horaires356734[[#This Row],[PNP Début]]=0,0,IF(Horaires356734[[#This Row],[PNP Début]]&lt;Horaires356734[[#This Row],[début]],1,0)+Horaires356734[[#This Row],[PNP Début]])</f>
        <v>0</v>
      </c>
      <c r="L22" s="50">
        <f>IF(Horaires356734[[#This Row],[PNP Fin]]=0,0,IF(Horaires356734[[#This Row],[PNP Fin]]&lt;Horaires356734[[#This Row],[début]],1,0)+Horaires356734[[#This Row],[PNP Fin]])</f>
        <v>0</v>
      </c>
      <c r="M22" s="50">
        <f>IF(Horaires356734[[#This Row],[Fin]]&lt;Horaires356734[[#This Row],[début]],1,0)+Horaires356734[[#This Row],[Fin]]</f>
        <v>0</v>
      </c>
      <c r="N22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2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10"/>
      <c r="H23" s="10"/>
      <c r="I23" s="47">
        <f>0.1*(Horaires356734[[#This Row],[Heures de nuit]]+Horaires356734[[#This Row],[heures jour dimanche]]+Horaires356734[[#This Row],[heures jour fériés]])</f>
        <v>0</v>
      </c>
      <c r="J23" s="48">
        <f>(MOD(Horaires356734[[#This Row],[Fin]]-Horaires356734[[#This Row],[début]],1)-MOD(Horaires356734[[#This Row],[PNP Fin]]-Horaires356734[[#This Row],[PNP Début]],1))*24</f>
        <v>0</v>
      </c>
      <c r="K23" s="49">
        <f>IF(Horaires356734[[#This Row],[PNP Début]]=0,0,IF(Horaires356734[[#This Row],[PNP Début]]&lt;Horaires356734[[#This Row],[début]],1,0)+Horaires356734[[#This Row],[PNP Début]])</f>
        <v>0</v>
      </c>
      <c r="L23" s="50">
        <f>IF(Horaires356734[[#This Row],[PNP Fin]]=0,0,IF(Horaires356734[[#This Row],[PNP Fin]]&lt;Horaires356734[[#This Row],[début]],1,0)+Horaires356734[[#This Row],[PNP Fin]])</f>
        <v>0</v>
      </c>
      <c r="M23" s="50">
        <f>IF(Horaires356734[[#This Row],[Fin]]&lt;Horaires356734[[#This Row],[début]],1,0)+Horaires356734[[#This Row],[Fin]]</f>
        <v>0</v>
      </c>
      <c r="N23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3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0.1*(Horaires356734[[#This Row],[Heures de nuit]]+Horaires356734[[#This Row],[heures jour dimanche]]+Horaires356734[[#This Row],[heures jour fériés]])</f>
        <v>0</v>
      </c>
      <c r="J24" s="48">
        <f>(MOD(Horaires356734[[#This Row],[Fin]]-Horaires356734[[#This Row],[début]],1)-MOD(Horaires356734[[#This Row],[PNP Fin]]-Horaires356734[[#This Row],[PNP Début]],1))*24</f>
        <v>0</v>
      </c>
      <c r="K24" s="49">
        <f>IF(Horaires356734[[#This Row],[PNP Début]]=0,0,IF(Horaires356734[[#This Row],[PNP Début]]&lt;Horaires356734[[#This Row],[début]],1,0)+Horaires356734[[#This Row],[PNP Début]])</f>
        <v>0</v>
      </c>
      <c r="L24" s="50">
        <f>IF(Horaires356734[[#This Row],[PNP Fin]]=0,0,IF(Horaires356734[[#This Row],[PNP Fin]]&lt;Horaires356734[[#This Row],[début]],1,0)+Horaires356734[[#This Row],[PNP Fin]])</f>
        <v>0</v>
      </c>
      <c r="M24" s="50">
        <f>IF(Horaires356734[[#This Row],[Fin]]&lt;Horaires356734[[#This Row],[début]],1,0)+Horaires356734[[#This Row],[Fin]]</f>
        <v>0</v>
      </c>
      <c r="N24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4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0.1*(Horaires356734[[#This Row],[Heures de nuit]]+Horaires356734[[#This Row],[heures jour dimanche]]+Horaires356734[[#This Row],[heures jour fériés]])</f>
        <v>0</v>
      </c>
      <c r="J25" s="48">
        <f>(MOD(Horaires356734[[#This Row],[Fin]]-Horaires356734[[#This Row],[début]],1)-MOD(Horaires356734[[#This Row],[PNP Fin]]-Horaires356734[[#This Row],[PNP Début]],1))*24</f>
        <v>0</v>
      </c>
      <c r="K25" s="49">
        <f>IF(Horaires356734[[#This Row],[PNP Début]]=0,0,IF(Horaires356734[[#This Row],[PNP Début]]&lt;Horaires356734[[#This Row],[début]],1,0)+Horaires356734[[#This Row],[PNP Début]])</f>
        <v>0</v>
      </c>
      <c r="L25" s="50">
        <f>IF(Horaires356734[[#This Row],[PNP Fin]]=0,0,IF(Horaires356734[[#This Row],[PNP Fin]]&lt;Horaires356734[[#This Row],[début]],1,0)+Horaires356734[[#This Row],[PNP Fin]])</f>
        <v>0</v>
      </c>
      <c r="M25" s="50">
        <f>IF(Horaires356734[[#This Row],[Fin]]&lt;Horaires356734[[#This Row],[début]],1,0)+Horaires356734[[#This Row],[Fin]]</f>
        <v>0</v>
      </c>
      <c r="N25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5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10"/>
      <c r="H26" s="10"/>
      <c r="I26" s="47">
        <f>0.1*(Horaires356734[[#This Row],[Heures de nuit]]+Horaires356734[[#This Row],[heures jour dimanche]]+Horaires356734[[#This Row],[heures jour fériés]])</f>
        <v>0</v>
      </c>
      <c r="J26" s="48">
        <f>(MOD(Horaires356734[[#This Row],[Fin]]-Horaires356734[[#This Row],[début]],1)-MOD(Horaires356734[[#This Row],[PNP Fin]]-Horaires356734[[#This Row],[PNP Début]],1))*24</f>
        <v>0</v>
      </c>
      <c r="K26" s="49">
        <f>IF(Horaires356734[[#This Row],[PNP Début]]=0,0,IF(Horaires356734[[#This Row],[PNP Début]]&lt;Horaires356734[[#This Row],[début]],1,0)+Horaires356734[[#This Row],[PNP Début]])</f>
        <v>0</v>
      </c>
      <c r="L26" s="50">
        <f>IF(Horaires356734[[#This Row],[PNP Fin]]=0,0,IF(Horaires356734[[#This Row],[PNP Fin]]&lt;Horaires356734[[#This Row],[début]],1,0)+Horaires356734[[#This Row],[PNP Fin]])</f>
        <v>0</v>
      </c>
      <c r="M26" s="50">
        <f>IF(Horaires356734[[#This Row],[Fin]]&lt;Horaires356734[[#This Row],[début]],1,0)+Horaires356734[[#This Row],[Fin]]</f>
        <v>0</v>
      </c>
      <c r="N26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6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10"/>
      <c r="H27" s="10"/>
      <c r="I27" s="47">
        <f>0.1*(Horaires356734[[#This Row],[Heures de nuit]]+Horaires356734[[#This Row],[heures jour dimanche]]+Horaires356734[[#This Row],[heures jour fériés]])</f>
        <v>0</v>
      </c>
      <c r="J27" s="48">
        <f>(MOD(Horaires356734[[#This Row],[Fin]]-Horaires356734[[#This Row],[début]],1)-MOD(Horaires356734[[#This Row],[PNP Fin]]-Horaires356734[[#This Row],[PNP Début]],1))*24</f>
        <v>0</v>
      </c>
      <c r="K27" s="49">
        <f>IF(Horaires356734[[#This Row],[PNP Début]]=0,0,IF(Horaires356734[[#This Row],[PNP Début]]&lt;Horaires356734[[#This Row],[début]],1,0)+Horaires356734[[#This Row],[PNP Début]])</f>
        <v>0</v>
      </c>
      <c r="L27" s="50">
        <f>IF(Horaires356734[[#This Row],[PNP Fin]]=0,0,IF(Horaires356734[[#This Row],[PNP Fin]]&lt;Horaires356734[[#This Row],[début]],1,0)+Horaires356734[[#This Row],[PNP Fin]])</f>
        <v>0</v>
      </c>
      <c r="M27" s="50">
        <f>IF(Horaires356734[[#This Row],[Fin]]&lt;Horaires356734[[#This Row],[début]],1,0)+Horaires356734[[#This Row],[Fin]]</f>
        <v>0</v>
      </c>
      <c r="N27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7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0.1*(Horaires356734[[#This Row],[Heures de nuit]]+Horaires356734[[#This Row],[heures jour dimanche]]+Horaires356734[[#This Row],[heures jour fériés]])</f>
        <v>0</v>
      </c>
      <c r="J28" s="48">
        <f>(MOD(Horaires356734[[#This Row],[Fin]]-Horaires356734[[#This Row],[début]],1)-MOD(Horaires356734[[#This Row],[PNP Fin]]-Horaires356734[[#This Row],[PNP Début]],1))*24</f>
        <v>0</v>
      </c>
      <c r="K28" s="49">
        <f>IF(Horaires356734[[#This Row],[PNP Début]]=0,0,IF(Horaires356734[[#This Row],[PNP Début]]&lt;Horaires356734[[#This Row],[début]],1,0)+Horaires356734[[#This Row],[PNP Début]])</f>
        <v>0</v>
      </c>
      <c r="L28" s="50">
        <f>IF(Horaires356734[[#This Row],[PNP Fin]]=0,0,IF(Horaires356734[[#This Row],[PNP Fin]]&lt;Horaires356734[[#This Row],[début]],1,0)+Horaires356734[[#This Row],[PNP Fin]])</f>
        <v>0</v>
      </c>
      <c r="M28" s="50">
        <f>IF(Horaires356734[[#This Row],[Fin]]&lt;Horaires356734[[#This Row],[début]],1,0)+Horaires356734[[#This Row],[Fin]]</f>
        <v>0</v>
      </c>
      <c r="N28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8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0.1*(Horaires356734[[#This Row],[Heures de nuit]]+Horaires356734[[#This Row],[heures jour dimanche]]+Horaires356734[[#This Row],[heures jour fériés]])</f>
        <v>0</v>
      </c>
      <c r="J29" s="48">
        <f>(MOD(Horaires356734[[#This Row],[Fin]]-Horaires356734[[#This Row],[début]],1)-MOD(Horaires356734[[#This Row],[PNP Fin]]-Horaires356734[[#This Row],[PNP Début]],1))*24</f>
        <v>0</v>
      </c>
      <c r="K29" s="49">
        <f>IF(Horaires356734[[#This Row],[PNP Début]]=0,0,IF(Horaires356734[[#This Row],[PNP Début]]&lt;Horaires356734[[#This Row],[début]],1,0)+Horaires356734[[#This Row],[PNP Début]])</f>
        <v>0</v>
      </c>
      <c r="L29" s="50">
        <f>IF(Horaires356734[[#This Row],[PNP Fin]]=0,0,IF(Horaires356734[[#This Row],[PNP Fin]]&lt;Horaires356734[[#This Row],[début]],1,0)+Horaires356734[[#This Row],[PNP Fin]])</f>
        <v>0</v>
      </c>
      <c r="M29" s="50">
        <f>IF(Horaires356734[[#This Row],[Fin]]&lt;Horaires356734[[#This Row],[début]],1,0)+Horaires356734[[#This Row],[Fin]]</f>
        <v>0</v>
      </c>
      <c r="N29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9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10"/>
      <c r="H30" s="10"/>
      <c r="I30" s="47">
        <f>0.1*(Horaires356734[[#This Row],[Heures de nuit]]+Horaires356734[[#This Row],[heures jour dimanche]]+Horaires356734[[#This Row],[heures jour fériés]])</f>
        <v>0</v>
      </c>
      <c r="J30" s="48">
        <f>(MOD(Horaires356734[[#This Row],[Fin]]-Horaires356734[[#This Row],[début]],1)-MOD(Horaires356734[[#This Row],[PNP Fin]]-Horaires356734[[#This Row],[PNP Début]],1))*24</f>
        <v>0</v>
      </c>
      <c r="K30" s="49">
        <f>IF(Horaires356734[[#This Row],[PNP Début]]=0,0,IF(Horaires356734[[#This Row],[PNP Début]]&lt;Horaires356734[[#This Row],[début]],1,0)+Horaires356734[[#This Row],[PNP Début]])</f>
        <v>0</v>
      </c>
      <c r="L30" s="50">
        <f>IF(Horaires356734[[#This Row],[PNP Fin]]=0,0,IF(Horaires356734[[#This Row],[PNP Fin]]&lt;Horaires356734[[#This Row],[début]],1,0)+Horaires356734[[#This Row],[PNP Fin]])</f>
        <v>0</v>
      </c>
      <c r="M30" s="50">
        <f>IF(Horaires356734[[#This Row],[Fin]]&lt;Horaires356734[[#This Row],[début]],1,0)+Horaires356734[[#This Row],[Fin]]</f>
        <v>0</v>
      </c>
      <c r="N30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0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10"/>
      <c r="H31" s="10"/>
      <c r="I31" s="47">
        <f>0.1*(Horaires356734[[#This Row],[Heures de nuit]]+Horaires356734[[#This Row],[heures jour dimanche]]+Horaires356734[[#This Row],[heures jour fériés]])</f>
        <v>0</v>
      </c>
      <c r="J31" s="48">
        <f>(MOD(Horaires356734[[#This Row],[Fin]]-Horaires356734[[#This Row],[début]],1)-MOD(Horaires356734[[#This Row],[PNP Fin]]-Horaires356734[[#This Row],[PNP Début]],1))*24</f>
        <v>0</v>
      </c>
      <c r="K31" s="49">
        <f>IF(Horaires356734[[#This Row],[PNP Début]]=0,0,IF(Horaires356734[[#This Row],[PNP Début]]&lt;Horaires356734[[#This Row],[début]],1,0)+Horaires356734[[#This Row],[PNP Début]])</f>
        <v>0</v>
      </c>
      <c r="L31" s="50">
        <f>IF(Horaires356734[[#This Row],[PNP Fin]]=0,0,IF(Horaires356734[[#This Row],[PNP Fin]]&lt;Horaires356734[[#This Row],[début]],1,0)+Horaires356734[[#This Row],[PNP Fin]])</f>
        <v>0</v>
      </c>
      <c r="M31" s="50">
        <f>IF(Horaires356734[[#This Row],[Fin]]&lt;Horaires356734[[#This Row],[début]],1,0)+Horaires356734[[#This Row],[Fin]]</f>
        <v>0</v>
      </c>
      <c r="N31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1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0.1*(Horaires356734[[#This Row],[Heures de nuit]]+Horaires356734[[#This Row],[heures jour dimanche]]+Horaires356734[[#This Row],[heures jour fériés]])</f>
        <v>0</v>
      </c>
      <c r="J32" s="48">
        <f>(MOD(Horaires356734[[#This Row],[Fin]]-Horaires356734[[#This Row],[début]],1)-MOD(Horaires356734[[#This Row],[PNP Fin]]-Horaires356734[[#This Row],[PNP Début]],1))*24</f>
        <v>0</v>
      </c>
      <c r="K32" s="49">
        <f>IF(Horaires356734[[#This Row],[PNP Début]]=0,0,IF(Horaires356734[[#This Row],[PNP Début]]&lt;Horaires356734[[#This Row],[début]],1,0)+Horaires356734[[#This Row],[PNP Début]])</f>
        <v>0</v>
      </c>
      <c r="L32" s="50">
        <f>IF(Horaires356734[[#This Row],[PNP Fin]]=0,0,IF(Horaires356734[[#This Row],[PNP Fin]]&lt;Horaires356734[[#This Row],[début]],1,0)+Horaires356734[[#This Row],[PNP Fin]])</f>
        <v>0</v>
      </c>
      <c r="M32" s="50">
        <f>IF(Horaires356734[[#This Row],[Fin]]&lt;Horaires356734[[#This Row],[début]],1,0)+Horaires356734[[#This Row],[Fin]]</f>
        <v>0</v>
      </c>
      <c r="N32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2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0.1*(Horaires356734[[#This Row],[Heures de nuit]]+Horaires356734[[#This Row],[heures jour dimanche]]+Horaires356734[[#This Row],[heures jour fériés]])</f>
        <v>0</v>
      </c>
      <c r="J33" s="48">
        <f>(MOD(Horaires356734[[#This Row],[Fin]]-Horaires356734[[#This Row],[début]],1)-MOD(Horaires356734[[#This Row],[PNP Fin]]-Horaires356734[[#This Row],[PNP Début]],1))*24</f>
        <v>0</v>
      </c>
      <c r="K33" s="49">
        <f>IF(Horaires356734[[#This Row],[PNP Début]]=0,0,IF(Horaires356734[[#This Row],[PNP Début]]&lt;Horaires356734[[#This Row],[début]],1,0)+Horaires356734[[#This Row],[PNP Début]])</f>
        <v>0</v>
      </c>
      <c r="L33" s="50">
        <f>IF(Horaires356734[[#This Row],[PNP Fin]]=0,0,IF(Horaires356734[[#This Row],[PNP Fin]]&lt;Horaires356734[[#This Row],[début]],1,0)+Horaires356734[[#This Row],[PNP Fin]])</f>
        <v>0</v>
      </c>
      <c r="M33" s="50">
        <f>IF(Horaires356734[[#This Row],[Fin]]&lt;Horaires356734[[#This Row],[début]],1,0)+Horaires356734[[#This Row],[Fin]]</f>
        <v>0</v>
      </c>
      <c r="N33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3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0.1*(Horaires356734[[#This Row],[Heures de nuit]]+Horaires356734[[#This Row],[heures jour dimanche]]+Horaires356734[[#This Row],[heures jour fériés]])</f>
        <v>0</v>
      </c>
      <c r="J34" s="48">
        <f>(MOD(Horaires356734[[#This Row],[Fin]]-Horaires356734[[#This Row],[début]],1)-MOD(Horaires356734[[#This Row],[PNP Fin]]-Horaires356734[[#This Row],[PNP Début]],1))*24</f>
        <v>0</v>
      </c>
      <c r="K34" s="49">
        <f>IF(Horaires356734[[#This Row],[PNP Début]]=0,0,IF(Horaires356734[[#This Row],[PNP Début]]&lt;Horaires356734[[#This Row],[début]],1,0)+Horaires356734[[#This Row],[PNP Début]])</f>
        <v>0</v>
      </c>
      <c r="L34" s="50">
        <f>IF(Horaires356734[[#This Row],[PNP Fin]]=0,0,IF(Horaires356734[[#This Row],[PNP Fin]]&lt;Horaires356734[[#This Row],[début]],1,0)+Horaires356734[[#This Row],[PNP Fin]])</f>
        <v>0</v>
      </c>
      <c r="M34" s="50">
        <f>IF(Horaires356734[[#This Row],[Fin]]&lt;Horaires356734[[#This Row],[début]],1,0)+Horaires356734[[#This Row],[Fin]]</f>
        <v>0</v>
      </c>
      <c r="N34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4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0.1*(Horaires356734[[#This Row],[Heures de nuit]]+Horaires356734[[#This Row],[heures jour dimanche]]+Horaires356734[[#This Row],[heures jour fériés]])</f>
        <v>0</v>
      </c>
      <c r="J35" s="48">
        <f>(MOD(Horaires356734[[#This Row],[Fin]]-Horaires356734[[#This Row],[début]],1)-MOD(Horaires356734[[#This Row],[PNP Fin]]-Horaires356734[[#This Row],[PNP Début]],1))*24</f>
        <v>0</v>
      </c>
      <c r="K35" s="49">
        <f>IF(Horaires356734[[#This Row],[PNP Début]]=0,0,IF(Horaires356734[[#This Row],[PNP Début]]&lt;Horaires356734[[#This Row],[début]],1,0)+Horaires356734[[#This Row],[PNP Début]])</f>
        <v>0</v>
      </c>
      <c r="L35" s="50">
        <f>IF(Horaires356734[[#This Row],[PNP Fin]]=0,0,IF(Horaires356734[[#This Row],[PNP Fin]]&lt;Horaires356734[[#This Row],[début]],1,0)+Horaires356734[[#This Row],[PNP Fin]])</f>
        <v>0</v>
      </c>
      <c r="M35" s="50">
        <f>IF(Horaires356734[[#This Row],[Fin]]&lt;Horaires356734[[#This Row],[début]],1,0)+Horaires356734[[#This Row],[Fin]]</f>
        <v>0</v>
      </c>
      <c r="N35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5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0.1*(Horaires356734[[#This Row],[Heures de nuit]]+Horaires356734[[#This Row],[heures jour dimanche]]+Horaires356734[[#This Row],[heures jour fériés]])</f>
        <v>0</v>
      </c>
      <c r="J36" s="48">
        <f>(MOD(Horaires356734[[#This Row],[Fin]]-Horaires356734[[#This Row],[début]],1)-MOD(Horaires356734[[#This Row],[PNP Fin]]-Horaires356734[[#This Row],[PNP Début]],1))*24</f>
        <v>0</v>
      </c>
      <c r="K36" s="49">
        <f>IF(Horaires356734[[#This Row],[PNP Début]]=0,0,IF(Horaires356734[[#This Row],[PNP Début]]&lt;Horaires356734[[#This Row],[début]],1,0)+Horaires356734[[#This Row],[PNP Début]])</f>
        <v>0</v>
      </c>
      <c r="L36" s="50">
        <f>IF(Horaires356734[[#This Row],[PNP Fin]]=0,0,IF(Horaires356734[[#This Row],[PNP Fin]]&lt;Horaires356734[[#This Row],[début]],1,0)+Horaires356734[[#This Row],[PNP Fin]])</f>
        <v>0</v>
      </c>
      <c r="M36" s="50">
        <f>IF(Horaires356734[[#This Row],[Fin]]&lt;Horaires356734[[#This Row],[début]],1,0)+Horaires356734[[#This Row],[Fin]]</f>
        <v>0</v>
      </c>
      <c r="N36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6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0.1*(Horaires356734[[#This Row],[Heures de nuit]]+Horaires356734[[#This Row],[heures jour dimanche]]+Horaires356734[[#This Row],[heures jour fériés]])</f>
        <v>0</v>
      </c>
      <c r="J37" s="48">
        <f>(MOD(Horaires356734[[#This Row],[Fin]]-Horaires356734[[#This Row],[début]],1)-MOD(Horaires356734[[#This Row],[PNP Fin]]-Horaires356734[[#This Row],[PNP Début]],1))*24</f>
        <v>0</v>
      </c>
      <c r="K37" s="49">
        <f>IF(Horaires356734[[#This Row],[PNP Début]]=0,0,IF(Horaires356734[[#This Row],[PNP Début]]&lt;Horaires356734[[#This Row],[début]],1,0)+Horaires356734[[#This Row],[PNP Début]])</f>
        <v>0</v>
      </c>
      <c r="L37" s="50">
        <f>IF(Horaires356734[[#This Row],[PNP Fin]]=0,0,IF(Horaires356734[[#This Row],[PNP Fin]]&lt;Horaires356734[[#This Row],[début]],1,0)+Horaires356734[[#This Row],[PNP Fin]])</f>
        <v>0</v>
      </c>
      <c r="M37" s="50">
        <f>IF(Horaires356734[[#This Row],[Fin]]&lt;Horaires356734[[#This Row],[début]],1,0)+Horaires356734[[#This Row],[Fin]]</f>
        <v>0</v>
      </c>
      <c r="N37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7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0.1*(Horaires356734[[#This Row],[Heures de nuit]]+Horaires356734[[#This Row],[heures jour dimanche]]+Horaires356734[[#This Row],[heures jour fériés]])</f>
        <v>0</v>
      </c>
      <c r="J38" s="48">
        <f>(MOD(Horaires356734[[#This Row],[Fin]]-Horaires356734[[#This Row],[début]],1)-MOD(Horaires356734[[#This Row],[PNP Fin]]-Horaires356734[[#This Row],[PNP Début]],1))*24</f>
        <v>0</v>
      </c>
      <c r="K38" s="49">
        <f>IF(Horaires356734[[#This Row],[PNP Début]]=0,0,IF(Horaires356734[[#This Row],[PNP Début]]&lt;Horaires356734[[#This Row],[début]],1,0)+Horaires356734[[#This Row],[PNP Début]])</f>
        <v>0</v>
      </c>
      <c r="L38" s="50">
        <f>IF(Horaires356734[[#This Row],[PNP Fin]]=0,0,IF(Horaires356734[[#This Row],[PNP Fin]]&lt;Horaires356734[[#This Row],[début]],1,0)+Horaires356734[[#This Row],[PNP Fin]])</f>
        <v>0</v>
      </c>
      <c r="M38" s="50">
        <f>IF(Horaires356734[[#This Row],[Fin]]&lt;Horaires356734[[#This Row],[début]],1,0)+Horaires356734[[#This Row],[Fin]]</f>
        <v>0</v>
      </c>
      <c r="N38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8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0.1*(Horaires356734[[#This Row],[Heures de nuit]]+Horaires356734[[#This Row],[heures jour dimanche]]+Horaires356734[[#This Row],[heures jour fériés]])</f>
        <v>0</v>
      </c>
      <c r="J39" s="48">
        <f>(MOD(Horaires356734[[#This Row],[Fin]]-Horaires356734[[#This Row],[début]],1)-MOD(Horaires356734[[#This Row],[PNP Fin]]-Horaires356734[[#This Row],[PNP Début]],1))*24</f>
        <v>0</v>
      </c>
      <c r="K39" s="49">
        <f>IF(Horaires356734[[#This Row],[PNP Début]]=0,0,IF(Horaires356734[[#This Row],[PNP Début]]&lt;Horaires356734[[#This Row],[début]],1,0)+Horaires356734[[#This Row],[PNP Début]])</f>
        <v>0</v>
      </c>
      <c r="L39" s="50">
        <f>IF(Horaires356734[[#This Row],[PNP Fin]]=0,0,IF(Horaires356734[[#This Row],[PNP Fin]]&lt;Horaires356734[[#This Row],[début]],1,0)+Horaires356734[[#This Row],[PNP Fin]])</f>
        <v>0</v>
      </c>
      <c r="M39" s="50">
        <f>IF(Horaires356734[[#This Row],[Fin]]&lt;Horaires356734[[#This Row],[début]],1,0)+Horaires356734[[#This Row],[Fin]]</f>
        <v>0</v>
      </c>
      <c r="N39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9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0.1*(Horaires356734[[#This Row],[Heures de nuit]]+Horaires356734[[#This Row],[heures jour dimanche]]+Horaires356734[[#This Row],[heures jour fériés]])</f>
        <v>0</v>
      </c>
      <c r="J40" s="48">
        <f>(MOD(Horaires356734[[#This Row],[Fin]]-Horaires356734[[#This Row],[début]],1)-MOD(Horaires356734[[#This Row],[PNP Fin]]-Horaires356734[[#This Row],[PNP Début]],1))*24</f>
        <v>0</v>
      </c>
      <c r="K40" s="49">
        <f>IF(Horaires356734[[#This Row],[PNP Début]]=0,0,IF(Horaires356734[[#This Row],[PNP Début]]&lt;Horaires356734[[#This Row],[début]],1,0)+Horaires356734[[#This Row],[PNP Début]])</f>
        <v>0</v>
      </c>
      <c r="L40" s="50">
        <f>IF(Horaires356734[[#This Row],[PNP Fin]]=0,0,IF(Horaires356734[[#This Row],[PNP Fin]]&lt;Horaires356734[[#This Row],[début]],1,0)+Horaires356734[[#This Row],[PNP Fin]])</f>
        <v>0</v>
      </c>
      <c r="M40" s="50">
        <f>IF(Horaires356734[[#This Row],[Fin]]&lt;Horaires356734[[#This Row],[début]],1,0)+Horaires356734[[#This Row],[Fin]]</f>
        <v>0</v>
      </c>
      <c r="N40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0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0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0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0.1*(Horaires356734[[#This Row],[Heures de nuit]]+Horaires356734[[#This Row],[heures jour dimanche]]+Horaires356734[[#This Row],[heures jour fériés]])</f>
        <v>0</v>
      </c>
      <c r="J41" s="48">
        <f>(MOD(Horaires356734[[#This Row],[Fin]]-Horaires356734[[#This Row],[début]],1)-MOD(Horaires356734[[#This Row],[PNP Fin]]-Horaires356734[[#This Row],[PNP Début]],1))*24</f>
        <v>0</v>
      </c>
      <c r="K41" s="49">
        <f>IF(Horaires356734[[#This Row],[PNP Début]]=0,0,IF(Horaires356734[[#This Row],[PNP Début]]&lt;Horaires356734[[#This Row],[début]],1,0)+Horaires356734[[#This Row],[PNP Début]])</f>
        <v>0</v>
      </c>
      <c r="L41" s="50">
        <f>IF(Horaires356734[[#This Row],[PNP Fin]]=0,0,IF(Horaires356734[[#This Row],[PNP Fin]]&lt;Horaires356734[[#This Row],[début]],1,0)+Horaires356734[[#This Row],[PNP Fin]])</f>
        <v>0</v>
      </c>
      <c r="M41" s="50">
        <f>IF(Horaires356734[[#This Row],[Fin]]&lt;Horaires356734[[#This Row],[début]],1,0)+Horaires356734[[#This Row],[Fin]]</f>
        <v>0</v>
      </c>
      <c r="N41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1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0.1*(Horaires356734[[#This Row],[Heures de nuit]]+Horaires356734[[#This Row],[heures jour dimanche]]+Horaires356734[[#This Row],[heures jour fériés]])</f>
        <v>0</v>
      </c>
      <c r="J42" s="48">
        <f>(MOD(Horaires356734[[#This Row],[Fin]]-Horaires356734[[#This Row],[début]],1)-MOD(Horaires356734[[#This Row],[PNP Fin]]-Horaires356734[[#This Row],[PNP Début]],1))*24</f>
        <v>0</v>
      </c>
      <c r="K42" s="49">
        <f>IF(Horaires356734[[#This Row],[PNP Début]]=0,0,IF(Horaires356734[[#This Row],[PNP Début]]&lt;Horaires356734[[#This Row],[début]],1,0)+Horaires356734[[#This Row],[PNP Début]])</f>
        <v>0</v>
      </c>
      <c r="L42" s="50">
        <f>IF(Horaires356734[[#This Row],[PNP Fin]]=0,0,IF(Horaires356734[[#This Row],[PNP Fin]]&lt;Horaires356734[[#This Row],[début]],1,0)+Horaires356734[[#This Row],[PNP Fin]])</f>
        <v>0</v>
      </c>
      <c r="M42" s="50">
        <f>IF(Horaires356734[[#This Row],[Fin]]&lt;Horaires356734[[#This Row],[début]],1,0)+Horaires356734[[#This Row],[Fin]]</f>
        <v>0</v>
      </c>
      <c r="N42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2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2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2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0.1*(Horaires356734[[#This Row],[Heures de nuit]]+Horaires356734[[#This Row],[heures jour dimanche]]+Horaires356734[[#This Row],[heures jour fériés]])</f>
        <v>0</v>
      </c>
      <c r="J43" s="48">
        <f>(MOD(Horaires356734[[#This Row],[Fin]]-Horaires356734[[#This Row],[début]],1)-MOD(Horaires356734[[#This Row],[PNP Fin]]-Horaires356734[[#This Row],[PNP Début]],1))*24</f>
        <v>0</v>
      </c>
      <c r="K43" s="49">
        <f>IF(Horaires356734[[#This Row],[PNP Début]]=0,0,IF(Horaires356734[[#This Row],[PNP Début]]&lt;Horaires356734[[#This Row],[début]],1,0)+Horaires356734[[#This Row],[PNP Début]])</f>
        <v>0</v>
      </c>
      <c r="L43" s="50">
        <f>IF(Horaires356734[[#This Row],[PNP Fin]]=0,0,IF(Horaires356734[[#This Row],[PNP Fin]]&lt;Horaires356734[[#This Row],[début]],1,0)+Horaires356734[[#This Row],[PNP Fin]])</f>
        <v>0</v>
      </c>
      <c r="M43" s="50">
        <f>IF(Horaires356734[[#This Row],[Fin]]&lt;Horaires356734[[#This Row],[début]],1,0)+Horaires356734[[#This Row],[Fin]]</f>
        <v>0</v>
      </c>
      <c r="N43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3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3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3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0.1*(Horaires356734[[#This Row],[Heures de nuit]]+Horaires356734[[#This Row],[heures jour dimanche]]+Horaires356734[[#This Row],[heures jour fériés]])</f>
        <v>0</v>
      </c>
      <c r="J44" s="48">
        <f>(MOD(Horaires356734[[#This Row],[Fin]]-Horaires356734[[#This Row],[début]],1)-MOD(Horaires356734[[#This Row],[PNP Fin]]-Horaires356734[[#This Row],[PNP Début]],1))*24</f>
        <v>0</v>
      </c>
      <c r="K44" s="49">
        <f>IF(Horaires356734[[#This Row],[PNP Début]]=0,0,IF(Horaires356734[[#This Row],[PNP Début]]&lt;Horaires356734[[#This Row],[début]],1,0)+Horaires356734[[#This Row],[PNP Début]])</f>
        <v>0</v>
      </c>
      <c r="L44" s="50">
        <f>IF(Horaires356734[[#This Row],[PNP Fin]]=0,0,IF(Horaires356734[[#This Row],[PNP Fin]]&lt;Horaires356734[[#This Row],[début]],1,0)+Horaires356734[[#This Row],[PNP Fin]])</f>
        <v>0</v>
      </c>
      <c r="M44" s="50">
        <f>IF(Horaires356734[[#This Row],[Fin]]&lt;Horaires356734[[#This Row],[début]],1,0)+Horaires356734[[#This Row],[Fin]]</f>
        <v>0</v>
      </c>
      <c r="N44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4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4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4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0.1*(Horaires356734[[#This Row],[Heures de nuit]]+Horaires356734[[#This Row],[heures jour dimanche]]+Horaires356734[[#This Row],[heures jour fériés]])</f>
        <v>0</v>
      </c>
      <c r="J45" s="48">
        <f>(MOD(Horaires356734[[#This Row],[Fin]]-Horaires356734[[#This Row],[début]],1)-MOD(Horaires356734[[#This Row],[PNP Fin]]-Horaires356734[[#This Row],[PNP Début]],1))*24</f>
        <v>0</v>
      </c>
      <c r="K45" s="49">
        <f>IF(Horaires356734[[#This Row],[PNP Début]]=0,0,IF(Horaires356734[[#This Row],[PNP Début]]&lt;Horaires356734[[#This Row],[début]],1,0)+Horaires356734[[#This Row],[PNP Début]])</f>
        <v>0</v>
      </c>
      <c r="L45" s="50">
        <f>IF(Horaires356734[[#This Row],[PNP Fin]]=0,0,IF(Horaires356734[[#This Row],[PNP Fin]]&lt;Horaires356734[[#This Row],[début]],1,0)+Horaires356734[[#This Row],[PNP Fin]])</f>
        <v>0</v>
      </c>
      <c r="M45" s="50">
        <f>IF(Horaires356734[[#This Row],[Fin]]&lt;Horaires356734[[#This Row],[début]],1,0)+Horaires356734[[#This Row],[Fin]]</f>
        <v>0</v>
      </c>
      <c r="N45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5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5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5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0.1*(Horaires356734[[#This Row],[Heures de nuit]]+Horaires356734[[#This Row],[heures jour dimanche]]+Horaires356734[[#This Row],[heures jour fériés]])</f>
        <v>0</v>
      </c>
      <c r="J46" s="48">
        <f>(MOD(Horaires356734[[#This Row],[Fin]]-Horaires356734[[#This Row],[début]],1)-MOD(Horaires356734[[#This Row],[PNP Fin]]-Horaires356734[[#This Row],[PNP Début]],1))*24</f>
        <v>0</v>
      </c>
      <c r="K46" s="49">
        <f>IF(Horaires356734[[#This Row],[PNP Début]]=0,0,IF(Horaires356734[[#This Row],[PNP Début]]&lt;Horaires356734[[#This Row],[début]],1,0)+Horaires356734[[#This Row],[PNP Début]])</f>
        <v>0</v>
      </c>
      <c r="L46" s="50">
        <f>IF(Horaires356734[[#This Row],[PNP Fin]]=0,0,IF(Horaires356734[[#This Row],[PNP Fin]]&lt;Horaires356734[[#This Row],[début]],1,0)+Horaires356734[[#This Row],[PNP Fin]])</f>
        <v>0</v>
      </c>
      <c r="M46" s="50">
        <f>IF(Horaires356734[[#This Row],[Fin]]&lt;Horaires356734[[#This Row],[début]],1,0)+Horaires356734[[#This Row],[Fin]]</f>
        <v>0</v>
      </c>
      <c r="N46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6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6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6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0.1*(Horaires356734[[#This Row],[Heures de nuit]]+Horaires356734[[#This Row],[heures jour dimanche]]+Horaires356734[[#This Row],[heures jour fériés]])</f>
        <v>0</v>
      </c>
      <c r="J47" s="48">
        <f>(MOD(Horaires356734[[#This Row],[Fin]]-Horaires356734[[#This Row],[début]],1)-MOD(Horaires356734[[#This Row],[PNP Fin]]-Horaires356734[[#This Row],[PNP Début]],1))*24</f>
        <v>0</v>
      </c>
      <c r="K47" s="49">
        <f>IF(Horaires356734[[#This Row],[PNP Début]]=0,0,IF(Horaires356734[[#This Row],[PNP Début]]&lt;Horaires356734[[#This Row],[début]],1,0)+Horaires356734[[#This Row],[PNP Début]])</f>
        <v>0</v>
      </c>
      <c r="L47" s="50">
        <f>IF(Horaires356734[[#This Row],[PNP Fin]]=0,0,IF(Horaires356734[[#This Row],[PNP Fin]]&lt;Horaires356734[[#This Row],[début]],1,0)+Horaires356734[[#This Row],[PNP Fin]])</f>
        <v>0</v>
      </c>
      <c r="M47" s="50">
        <f>IF(Horaires356734[[#This Row],[Fin]]&lt;Horaires356734[[#This Row],[début]],1,0)+Horaires356734[[#This Row],[Fin]]</f>
        <v>0</v>
      </c>
      <c r="N47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7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7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7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0.1*(Horaires356734[[#This Row],[Heures de nuit]]+Horaires356734[[#This Row],[heures jour dimanche]]+Horaires356734[[#This Row],[heures jour fériés]])</f>
        <v>0</v>
      </c>
      <c r="J48" s="48">
        <f>(MOD(Horaires356734[[#This Row],[Fin]]-Horaires356734[[#This Row],[début]],1)-MOD(Horaires356734[[#This Row],[PNP Fin]]-Horaires356734[[#This Row],[PNP Début]],1))*24</f>
        <v>0</v>
      </c>
      <c r="K48" s="49">
        <f>IF(Horaires356734[[#This Row],[PNP Début]]=0,0,IF(Horaires356734[[#This Row],[PNP Début]]&lt;Horaires356734[[#This Row],[début]],1,0)+Horaires356734[[#This Row],[PNP Début]])</f>
        <v>0</v>
      </c>
      <c r="L48" s="50">
        <f>IF(Horaires356734[[#This Row],[PNP Fin]]=0,0,IF(Horaires356734[[#This Row],[PNP Fin]]&lt;Horaires356734[[#This Row],[début]],1,0)+Horaires356734[[#This Row],[PNP Fin]])</f>
        <v>0</v>
      </c>
      <c r="M48" s="50">
        <f>IF(Horaires356734[[#This Row],[Fin]]&lt;Horaires356734[[#This Row],[début]],1,0)+Horaires356734[[#This Row],[Fin]]</f>
        <v>0</v>
      </c>
      <c r="N48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8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8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8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0.1*(Horaires356734[[#This Row],[Heures de nuit]]+Horaires356734[[#This Row],[heures jour dimanche]]+Horaires356734[[#This Row],[heures jour fériés]])</f>
        <v>0</v>
      </c>
      <c r="J49" s="48">
        <f>(MOD(Horaires356734[[#This Row],[Fin]]-Horaires356734[[#This Row],[début]],1)-MOD(Horaires356734[[#This Row],[PNP Fin]]-Horaires356734[[#This Row],[PNP Début]],1))*24</f>
        <v>0</v>
      </c>
      <c r="K49" s="49">
        <f>IF(Horaires356734[[#This Row],[PNP Début]]=0,0,IF(Horaires356734[[#This Row],[PNP Début]]&lt;Horaires356734[[#This Row],[début]],1,0)+Horaires356734[[#This Row],[PNP Début]])</f>
        <v>0</v>
      </c>
      <c r="L49" s="50">
        <f>IF(Horaires356734[[#This Row],[PNP Fin]]=0,0,IF(Horaires356734[[#This Row],[PNP Fin]]&lt;Horaires356734[[#This Row],[début]],1,0)+Horaires356734[[#This Row],[PNP Fin]])</f>
        <v>0</v>
      </c>
      <c r="M49" s="50">
        <f>IF(Horaires356734[[#This Row],[Fin]]&lt;Horaires356734[[#This Row],[début]],1,0)+Horaires356734[[#This Row],[Fin]]</f>
        <v>0</v>
      </c>
      <c r="N49" s="31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9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9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9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SUM(Horaires356734[Majoration])</f>
        <v>0</v>
      </c>
      <c r="J50" s="54">
        <f>SUM(Horaires356734[Heures totales payées])</f>
        <v>7.98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26" priority="3" operator="equal">
      <formula>0.416666666666667</formula>
    </cfRule>
  </conditionalFormatting>
  <conditionalFormatting sqref="D13:D49">
    <cfRule type="cellIs" dxfId="25" priority="1" operator="equal">
      <formula>0.656944444444444</formula>
    </cfRule>
    <cfRule type="cellIs" dxfId="24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175260</xdr:rowOff>
              </from>
              <to>
                <xdr:col>20</xdr:col>
                <xdr:colOff>0</xdr:colOff>
                <xdr:row>4</xdr:row>
                <xdr:rowOff>45720</xdr:rowOff>
              </to>
            </anchor>
          </controlPr>
        </control>
      </mc:Choice>
      <mc:Fallback>
        <control shapeId="7169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S60"/>
  <sheetViews>
    <sheetView topLeftCell="A34" zoomScale="55" zoomScaleNormal="55" zoomScalePageLayoutView="70" workbookViewId="0">
      <selection sqref="A1:B2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Mai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0.1*(Horaires3567345[[#This Row],[Heures de nuit]]+Horaires3567345[[#This Row],[heures jour dimanche]]+Horaires3567345[[#This Row],[heures jour fériés]])</f>
        <v>0</v>
      </c>
      <c r="J13" s="29">
        <f>(MOD(Horaires3567345[[#This Row],[Fin]]-Horaires3567345[[#This Row],[début]],1)-MOD(Horaires3567345[[#This Row],[PNP Fin]]-Horaires3567345[[#This Row],[PNP Début]],1))*24</f>
        <v>0</v>
      </c>
      <c r="K13" s="30">
        <f>IF(Horaires3567345[[#This Row],[PNP Début]]=0,0,IF(Horaires3567345[[#This Row],[PNP Début]]&lt;Horaires3567345[[#This Row],[début]],1,0)+Horaires3567345[[#This Row],[PNP Début]])</f>
        <v>0</v>
      </c>
      <c r="L13" s="30">
        <f>IF(Horaires3567345[[#This Row],[PNP Fin]]=0,0,IF(Horaires3567345[[#This Row],[PNP Fin]]&lt;Horaires3567345[[#This Row],[début]],1,0)+Horaires3567345[[#This Row],[PNP Fin]])</f>
        <v>0</v>
      </c>
      <c r="M13" s="30">
        <f>IF(Horaires3567345[[#This Row],[Fin]]&lt;Horaires3567345[[#This Row],[début]],1,0)+Horaires3567345[[#This Row],[Fin]]</f>
        <v>0</v>
      </c>
      <c r="N13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3" s="3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3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3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3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3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0.1*(Horaires3567345[[#This Row],[Heures de nuit]]+Horaires3567345[[#This Row],[heures jour dimanche]]+Horaires3567345[[#This Row],[heures jour fériés]])</f>
        <v>0</v>
      </c>
      <c r="J14" s="29">
        <f>(MOD(Horaires3567345[[#This Row],[Fin]]-Horaires3567345[[#This Row],[début]],1)-MOD(Horaires3567345[[#This Row],[PNP Fin]]-Horaires3567345[[#This Row],[PNP Début]],1))*24</f>
        <v>0</v>
      </c>
      <c r="K14" s="30">
        <f>IF(Horaires3567345[[#This Row],[PNP Début]]=0,0,IF(Horaires3567345[[#This Row],[PNP Début]]&lt;Horaires3567345[[#This Row],[début]],1,0)+Horaires3567345[[#This Row],[PNP Début]])</f>
        <v>0</v>
      </c>
      <c r="L14" s="30">
        <f>IF(Horaires3567345[[#This Row],[PNP Fin]]=0,0,IF(Horaires3567345[[#This Row],[PNP Fin]]&lt;Horaires3567345[[#This Row],[début]],1,0)+Horaires3567345[[#This Row],[PNP Fin]])</f>
        <v>0</v>
      </c>
      <c r="M14" s="30">
        <f>IF(Horaires3567345[[#This Row],[Fin]]&lt;Horaires3567345[[#This Row],[début]],1,0)+Horaires3567345[[#This Row],[Fin]]</f>
        <v>0</v>
      </c>
      <c r="N14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4" s="3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4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4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4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4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0.1*(Horaires3567345[[#This Row],[Heures de nuit]]+Horaires3567345[[#This Row],[heures jour dimanche]]+Horaires3567345[[#This Row],[heures jour fériés]])</f>
        <v>0</v>
      </c>
      <c r="J15" s="29">
        <f>(MOD(Horaires3567345[[#This Row],[Fin]]-Horaires3567345[[#This Row],[début]],1)-MOD(Horaires3567345[[#This Row],[PNP Fin]]-Horaires3567345[[#This Row],[PNP Début]],1))*24</f>
        <v>0</v>
      </c>
      <c r="K15" s="30">
        <f>IF(Horaires3567345[[#This Row],[PNP Début]]=0,0,IF(Horaires3567345[[#This Row],[PNP Début]]&lt;Horaires3567345[[#This Row],[début]],1,0)+Horaires3567345[[#This Row],[PNP Début]])</f>
        <v>0</v>
      </c>
      <c r="L15" s="30">
        <f>IF(Horaires3567345[[#This Row],[PNP Fin]]=0,0,IF(Horaires3567345[[#This Row],[PNP Fin]]&lt;Horaires3567345[[#This Row],[début]],1,0)+Horaires3567345[[#This Row],[PNP Fin]])</f>
        <v>0</v>
      </c>
      <c r="M15" s="30">
        <f>IF(Horaires3567345[[#This Row],[Fin]]&lt;Horaires3567345[[#This Row],[début]],1,0)+Horaires3567345[[#This Row],[Fin]]</f>
        <v>0</v>
      </c>
      <c r="N15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5" s="3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5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5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5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5" s="32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0.1*(Horaires3567345[[#This Row],[Heures de nuit]]+Horaires3567345[[#This Row],[heures jour dimanche]]+Horaires3567345[[#This Row],[heures jour fériés]])</f>
        <v>0</v>
      </c>
      <c r="J16" s="33">
        <f>(MOD(Horaires3567345[[#This Row],[Fin]]-Horaires3567345[[#This Row],[début]],1)-MOD(Horaires3567345[[#This Row],[PNP Fin]]-Horaires3567345[[#This Row],[PNP Début]],1))*24</f>
        <v>0</v>
      </c>
      <c r="K16" s="30">
        <f>IF(Horaires3567345[[#This Row],[PNP Début]]=0,0,IF(Horaires3567345[[#This Row],[PNP Début]]&lt;Horaires3567345[[#This Row],[début]],1,0)+Horaires3567345[[#This Row],[PNP Début]])</f>
        <v>0</v>
      </c>
      <c r="L16" s="30">
        <f>IF(Horaires3567345[[#This Row],[PNP Fin]]=0,0,IF(Horaires3567345[[#This Row],[PNP Fin]]&lt;Horaires3567345[[#This Row],[début]],1,0)+Horaires3567345[[#This Row],[PNP Fin]])</f>
        <v>0</v>
      </c>
      <c r="M16" s="34">
        <f>IF(Horaires3567345[[#This Row],[Fin]]&lt;Horaires3567345[[#This Row],[début]],1,0)+Horaires3567345[[#This Row],[Fin]]</f>
        <v>0</v>
      </c>
      <c r="N16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6" s="35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6" s="35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6" s="3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6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6" s="3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0.1*(Horaires3567345[[#This Row],[Heures de nuit]]+Horaires3567345[[#This Row],[heures jour dimanche]]+Horaires3567345[[#This Row],[heures jour fériés]])</f>
        <v>0</v>
      </c>
      <c r="J17" s="38">
        <f>(MOD(Horaires3567345[[#This Row],[Fin]]-Horaires3567345[[#This Row],[début]],1)-MOD(Horaires3567345[[#This Row],[PNP Fin]]-Horaires3567345[[#This Row],[PNP Début]],1))*24</f>
        <v>0</v>
      </c>
      <c r="K17" s="39">
        <f>IF(Horaires3567345[[#This Row],[PNP Début]]=0,0,IF(Horaires3567345[[#This Row],[PNP Début]]&lt;Horaires3567345[[#This Row],[début]],1,0)+Horaires3567345[[#This Row],[PNP Début]])</f>
        <v>0</v>
      </c>
      <c r="L17" s="40">
        <f>IF(Horaires3567345[[#This Row],[PNP Fin]]=0,0,IF(Horaires3567345[[#This Row],[PNP Fin]]&lt;Horaires3567345[[#This Row],[début]],1,0)+Horaires3567345[[#This Row],[PNP Fin]])</f>
        <v>0</v>
      </c>
      <c r="M17" s="40">
        <f>IF(Horaires3567345[[#This Row],[Fin]]&lt;Horaires3567345[[#This Row],[début]],1,0)+Horaires3567345[[#This Row],[Fin]]</f>
        <v>0</v>
      </c>
      <c r="N17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7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7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7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7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7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0.1*(Horaires3567345[[#This Row],[Heures de nuit]]+Horaires3567345[[#This Row],[heures jour dimanche]]+Horaires3567345[[#This Row],[heures jour fériés]])</f>
        <v>0</v>
      </c>
      <c r="J18" s="38">
        <f>(MOD(Horaires3567345[[#This Row],[Fin]]-Horaires3567345[[#This Row],[début]],1)-MOD(Horaires3567345[[#This Row],[PNP Fin]]-Horaires3567345[[#This Row],[PNP Début]],1))*24</f>
        <v>0</v>
      </c>
      <c r="K18" s="39">
        <f>IF(Horaires3567345[[#This Row],[PNP Début]]=0,0,IF(Horaires3567345[[#This Row],[PNP Début]]&lt;Horaires3567345[[#This Row],[début]],1,0)+Horaires3567345[[#This Row],[PNP Début]])</f>
        <v>0</v>
      </c>
      <c r="L18" s="40">
        <f>IF(Horaires3567345[[#This Row],[PNP Fin]]=0,0,IF(Horaires3567345[[#This Row],[PNP Fin]]&lt;Horaires3567345[[#This Row],[début]],1,0)+Horaires3567345[[#This Row],[PNP Fin]])</f>
        <v>0</v>
      </c>
      <c r="M18" s="40">
        <f>IF(Horaires3567345[[#This Row],[Fin]]&lt;Horaires3567345[[#This Row],[début]],1,0)+Horaires3567345[[#This Row],[Fin]]</f>
        <v>0</v>
      </c>
      <c r="N18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8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8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8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8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8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0.1*(Horaires3567345[[#This Row],[Heures de nuit]]+Horaires3567345[[#This Row],[heures jour dimanche]]+Horaires3567345[[#This Row],[heures jour fériés]])</f>
        <v>0</v>
      </c>
      <c r="J19" s="38">
        <f>(MOD(Horaires3567345[[#This Row],[Fin]]-Horaires3567345[[#This Row],[début]],1)-MOD(Horaires3567345[[#This Row],[PNP Fin]]-Horaires3567345[[#This Row],[PNP Début]],1))*24</f>
        <v>0</v>
      </c>
      <c r="K19" s="39">
        <f>IF(Horaires3567345[[#This Row],[PNP Début]]=0,0,IF(Horaires3567345[[#This Row],[PNP Début]]&lt;Horaires3567345[[#This Row],[début]],1,0)+Horaires3567345[[#This Row],[PNP Début]])</f>
        <v>0</v>
      </c>
      <c r="L19" s="40">
        <f>IF(Horaires3567345[[#This Row],[PNP Fin]]=0,0,IF(Horaires3567345[[#This Row],[PNP Fin]]&lt;Horaires3567345[[#This Row],[début]],1,0)+Horaires3567345[[#This Row],[PNP Fin]])</f>
        <v>0</v>
      </c>
      <c r="M19" s="40">
        <f>IF(Horaires3567345[[#This Row],[Fin]]&lt;Horaires3567345[[#This Row],[début]],1,0)+Horaires3567345[[#This Row],[Fin]]</f>
        <v>0</v>
      </c>
      <c r="N19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9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9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9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9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9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0.1*(Horaires3567345[[#This Row],[Heures de nuit]]+Horaires3567345[[#This Row],[heures jour dimanche]]+Horaires3567345[[#This Row],[heures jour fériés]])</f>
        <v>0</v>
      </c>
      <c r="J20" s="38">
        <f>(MOD(Horaires3567345[[#This Row],[Fin]]-Horaires3567345[[#This Row],[début]],1)-MOD(Horaires3567345[[#This Row],[PNP Fin]]-Horaires3567345[[#This Row],[PNP Début]],1))*24</f>
        <v>0</v>
      </c>
      <c r="K20" s="39">
        <f>IF(Horaires3567345[[#This Row],[PNP Début]]=0,0,IF(Horaires3567345[[#This Row],[PNP Début]]&lt;Horaires3567345[[#This Row],[début]],1,0)+Horaires3567345[[#This Row],[PNP Début]])</f>
        <v>0</v>
      </c>
      <c r="L20" s="40">
        <f>IF(Horaires3567345[[#This Row],[PNP Fin]]=0,0,IF(Horaires3567345[[#This Row],[PNP Fin]]&lt;Horaires3567345[[#This Row],[début]],1,0)+Horaires3567345[[#This Row],[PNP Fin]])</f>
        <v>0</v>
      </c>
      <c r="M20" s="40">
        <f>IF(Horaires3567345[[#This Row],[Fin]]&lt;Horaires3567345[[#This Row],[début]],1,0)+Horaires3567345[[#This Row],[Fin]]</f>
        <v>0</v>
      </c>
      <c r="N20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0" s="4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0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0" s="4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0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0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0.1*(Horaires3567345[[#This Row],[Heures de nuit]]+Horaires3567345[[#This Row],[heures jour dimanche]]+Horaires3567345[[#This Row],[heures jour fériés]])</f>
        <v>0</v>
      </c>
      <c r="J21" s="43">
        <f>(MOD(Horaires3567345[[#This Row],[Fin]]-Horaires3567345[[#This Row],[début]],1)-MOD(Horaires3567345[[#This Row],[PNP Fin]]-Horaires3567345[[#This Row],[PNP Début]],1))*24</f>
        <v>0</v>
      </c>
      <c r="K21" s="44">
        <f>IF(Horaires3567345[[#This Row],[PNP Début]]=0,0,IF(Horaires3567345[[#This Row],[PNP Début]]&lt;Horaires3567345[[#This Row],[début]],1,0)+Horaires3567345[[#This Row],[PNP Début]])</f>
        <v>0</v>
      </c>
      <c r="L21" s="45">
        <f>IF(Horaires3567345[[#This Row],[PNP Fin]]=0,0,IF(Horaires3567345[[#This Row],[PNP Fin]]&lt;Horaires3567345[[#This Row],[début]],1,0)+Horaires3567345[[#This Row],[PNP Fin]])</f>
        <v>0</v>
      </c>
      <c r="M21" s="45">
        <f>IF(Horaires3567345[[#This Row],[Fin]]&lt;Horaires3567345[[#This Row],[début]],1,0)+Horaires3567345[[#This Row],[Fin]]</f>
        <v>0</v>
      </c>
      <c r="N21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1" s="4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1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1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1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1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0.1*(Horaires3567345[[#This Row],[Heures de nuit]]+Horaires3567345[[#This Row],[heures jour dimanche]]+Horaires3567345[[#This Row],[heures jour fériés]])</f>
        <v>0</v>
      </c>
      <c r="J22" s="48">
        <f>(MOD(Horaires3567345[[#This Row],[Fin]]-Horaires3567345[[#This Row],[début]],1)-MOD(Horaires3567345[[#This Row],[PNP Fin]]-Horaires3567345[[#This Row],[PNP Début]],1))*24</f>
        <v>0</v>
      </c>
      <c r="K22" s="49">
        <f>IF(Horaires3567345[[#This Row],[PNP Début]]=0,0,IF(Horaires3567345[[#This Row],[PNP Début]]&lt;Horaires3567345[[#This Row],[début]],1,0)+Horaires3567345[[#This Row],[PNP Début]])</f>
        <v>0</v>
      </c>
      <c r="L22" s="50">
        <f>IF(Horaires3567345[[#This Row],[PNP Fin]]=0,0,IF(Horaires3567345[[#This Row],[PNP Fin]]&lt;Horaires3567345[[#This Row],[début]],1,0)+Horaires3567345[[#This Row],[PNP Fin]])</f>
        <v>0</v>
      </c>
      <c r="M22" s="50">
        <f>IF(Horaires3567345[[#This Row],[Fin]]&lt;Horaires3567345[[#This Row],[début]],1,0)+Horaires3567345[[#This Row],[Fin]]</f>
        <v>0</v>
      </c>
      <c r="N22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2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0.1*(Horaires3567345[[#This Row],[Heures de nuit]]+Horaires3567345[[#This Row],[heures jour dimanche]]+Horaires3567345[[#This Row],[heures jour fériés]])</f>
        <v>0</v>
      </c>
      <c r="J23" s="48">
        <f>(MOD(Horaires3567345[[#This Row],[Fin]]-Horaires3567345[[#This Row],[début]],1)-MOD(Horaires3567345[[#This Row],[PNP Fin]]-Horaires3567345[[#This Row],[PNP Début]],1))*24</f>
        <v>0</v>
      </c>
      <c r="K23" s="49">
        <f>IF(Horaires3567345[[#This Row],[PNP Début]]=0,0,IF(Horaires3567345[[#This Row],[PNP Début]]&lt;Horaires3567345[[#This Row],[début]],1,0)+Horaires3567345[[#This Row],[PNP Début]])</f>
        <v>0</v>
      </c>
      <c r="L23" s="50">
        <f>IF(Horaires3567345[[#This Row],[PNP Fin]]=0,0,IF(Horaires3567345[[#This Row],[PNP Fin]]&lt;Horaires3567345[[#This Row],[début]],1,0)+Horaires3567345[[#This Row],[PNP Fin]])</f>
        <v>0</v>
      </c>
      <c r="M23" s="50">
        <f>IF(Horaires3567345[[#This Row],[Fin]]&lt;Horaires3567345[[#This Row],[début]],1,0)+Horaires3567345[[#This Row],[Fin]]</f>
        <v>0</v>
      </c>
      <c r="N23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3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0.1*(Horaires3567345[[#This Row],[Heures de nuit]]+Horaires3567345[[#This Row],[heures jour dimanche]]+Horaires3567345[[#This Row],[heures jour fériés]])</f>
        <v>0</v>
      </c>
      <c r="J24" s="48">
        <f>(MOD(Horaires3567345[[#This Row],[Fin]]-Horaires3567345[[#This Row],[début]],1)-MOD(Horaires3567345[[#This Row],[PNP Fin]]-Horaires3567345[[#This Row],[PNP Début]],1))*24</f>
        <v>0</v>
      </c>
      <c r="K24" s="49">
        <f>IF(Horaires3567345[[#This Row],[PNP Début]]=0,0,IF(Horaires3567345[[#This Row],[PNP Début]]&lt;Horaires3567345[[#This Row],[début]],1,0)+Horaires3567345[[#This Row],[PNP Début]])</f>
        <v>0</v>
      </c>
      <c r="L24" s="50">
        <f>IF(Horaires3567345[[#This Row],[PNP Fin]]=0,0,IF(Horaires3567345[[#This Row],[PNP Fin]]&lt;Horaires3567345[[#This Row],[début]],1,0)+Horaires3567345[[#This Row],[PNP Fin]])</f>
        <v>0</v>
      </c>
      <c r="M24" s="50">
        <f>IF(Horaires3567345[[#This Row],[Fin]]&lt;Horaires3567345[[#This Row],[début]],1,0)+Horaires3567345[[#This Row],[Fin]]</f>
        <v>0</v>
      </c>
      <c r="N24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4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0.1*(Horaires3567345[[#This Row],[Heures de nuit]]+Horaires3567345[[#This Row],[heures jour dimanche]]+Horaires3567345[[#This Row],[heures jour fériés]])</f>
        <v>0</v>
      </c>
      <c r="J25" s="48">
        <f>(MOD(Horaires3567345[[#This Row],[Fin]]-Horaires3567345[[#This Row],[début]],1)-MOD(Horaires3567345[[#This Row],[PNP Fin]]-Horaires3567345[[#This Row],[PNP Début]],1))*24</f>
        <v>0</v>
      </c>
      <c r="K25" s="49">
        <f>IF(Horaires3567345[[#This Row],[PNP Début]]=0,0,IF(Horaires3567345[[#This Row],[PNP Début]]&lt;Horaires3567345[[#This Row],[début]],1,0)+Horaires3567345[[#This Row],[PNP Début]])</f>
        <v>0</v>
      </c>
      <c r="L25" s="50">
        <f>IF(Horaires3567345[[#This Row],[PNP Fin]]=0,0,IF(Horaires3567345[[#This Row],[PNP Fin]]&lt;Horaires3567345[[#This Row],[début]],1,0)+Horaires3567345[[#This Row],[PNP Fin]])</f>
        <v>0</v>
      </c>
      <c r="M25" s="50">
        <f>IF(Horaires3567345[[#This Row],[Fin]]&lt;Horaires3567345[[#This Row],[début]],1,0)+Horaires3567345[[#This Row],[Fin]]</f>
        <v>0</v>
      </c>
      <c r="N25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5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0.1*(Horaires3567345[[#This Row],[Heures de nuit]]+Horaires3567345[[#This Row],[heures jour dimanche]]+Horaires3567345[[#This Row],[heures jour fériés]])</f>
        <v>0</v>
      </c>
      <c r="J26" s="48">
        <f>(MOD(Horaires3567345[[#This Row],[Fin]]-Horaires3567345[[#This Row],[début]],1)-MOD(Horaires3567345[[#This Row],[PNP Fin]]-Horaires3567345[[#This Row],[PNP Début]],1))*24</f>
        <v>0</v>
      </c>
      <c r="K26" s="49">
        <f>IF(Horaires3567345[[#This Row],[PNP Début]]=0,0,IF(Horaires3567345[[#This Row],[PNP Début]]&lt;Horaires3567345[[#This Row],[début]],1,0)+Horaires3567345[[#This Row],[PNP Début]])</f>
        <v>0</v>
      </c>
      <c r="L26" s="50">
        <f>IF(Horaires3567345[[#This Row],[PNP Fin]]=0,0,IF(Horaires3567345[[#This Row],[PNP Fin]]&lt;Horaires3567345[[#This Row],[début]],1,0)+Horaires3567345[[#This Row],[PNP Fin]])</f>
        <v>0</v>
      </c>
      <c r="M26" s="50">
        <f>IF(Horaires3567345[[#This Row],[Fin]]&lt;Horaires3567345[[#This Row],[début]],1,0)+Horaires3567345[[#This Row],[Fin]]</f>
        <v>0</v>
      </c>
      <c r="N26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6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0.1*(Horaires3567345[[#This Row],[Heures de nuit]]+Horaires3567345[[#This Row],[heures jour dimanche]]+Horaires3567345[[#This Row],[heures jour fériés]])</f>
        <v>0</v>
      </c>
      <c r="J27" s="48">
        <f>(MOD(Horaires3567345[[#This Row],[Fin]]-Horaires3567345[[#This Row],[début]],1)-MOD(Horaires3567345[[#This Row],[PNP Fin]]-Horaires3567345[[#This Row],[PNP Début]],1))*24</f>
        <v>0</v>
      </c>
      <c r="K27" s="49">
        <f>IF(Horaires3567345[[#This Row],[PNP Début]]=0,0,IF(Horaires3567345[[#This Row],[PNP Début]]&lt;Horaires3567345[[#This Row],[début]],1,0)+Horaires3567345[[#This Row],[PNP Début]])</f>
        <v>0</v>
      </c>
      <c r="L27" s="50">
        <f>IF(Horaires3567345[[#This Row],[PNP Fin]]=0,0,IF(Horaires3567345[[#This Row],[PNP Fin]]&lt;Horaires3567345[[#This Row],[début]],1,0)+Horaires3567345[[#This Row],[PNP Fin]])</f>
        <v>0</v>
      </c>
      <c r="M27" s="50">
        <f>IF(Horaires3567345[[#This Row],[Fin]]&lt;Horaires3567345[[#This Row],[début]],1,0)+Horaires3567345[[#This Row],[Fin]]</f>
        <v>0</v>
      </c>
      <c r="N27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7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0.1*(Horaires3567345[[#This Row],[Heures de nuit]]+Horaires3567345[[#This Row],[heures jour dimanche]]+Horaires3567345[[#This Row],[heures jour fériés]])</f>
        <v>0</v>
      </c>
      <c r="J28" s="48">
        <f>(MOD(Horaires3567345[[#This Row],[Fin]]-Horaires3567345[[#This Row],[début]],1)-MOD(Horaires3567345[[#This Row],[PNP Fin]]-Horaires3567345[[#This Row],[PNP Début]],1))*24</f>
        <v>0</v>
      </c>
      <c r="K28" s="49">
        <f>IF(Horaires3567345[[#This Row],[PNP Début]]=0,0,IF(Horaires3567345[[#This Row],[PNP Début]]&lt;Horaires3567345[[#This Row],[début]],1,0)+Horaires3567345[[#This Row],[PNP Début]])</f>
        <v>0</v>
      </c>
      <c r="L28" s="50">
        <f>IF(Horaires3567345[[#This Row],[PNP Fin]]=0,0,IF(Horaires3567345[[#This Row],[PNP Fin]]&lt;Horaires3567345[[#This Row],[début]],1,0)+Horaires3567345[[#This Row],[PNP Fin]])</f>
        <v>0</v>
      </c>
      <c r="M28" s="50">
        <f>IF(Horaires3567345[[#This Row],[Fin]]&lt;Horaires3567345[[#This Row],[début]],1,0)+Horaires3567345[[#This Row],[Fin]]</f>
        <v>0</v>
      </c>
      <c r="N28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8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0.1*(Horaires3567345[[#This Row],[Heures de nuit]]+Horaires3567345[[#This Row],[heures jour dimanche]]+Horaires3567345[[#This Row],[heures jour fériés]])</f>
        <v>0</v>
      </c>
      <c r="J29" s="48">
        <f>(MOD(Horaires3567345[[#This Row],[Fin]]-Horaires3567345[[#This Row],[début]],1)-MOD(Horaires3567345[[#This Row],[PNP Fin]]-Horaires3567345[[#This Row],[PNP Début]],1))*24</f>
        <v>0</v>
      </c>
      <c r="K29" s="49">
        <f>IF(Horaires3567345[[#This Row],[PNP Début]]=0,0,IF(Horaires3567345[[#This Row],[PNP Début]]&lt;Horaires3567345[[#This Row],[début]],1,0)+Horaires3567345[[#This Row],[PNP Début]])</f>
        <v>0</v>
      </c>
      <c r="L29" s="50">
        <f>IF(Horaires3567345[[#This Row],[PNP Fin]]=0,0,IF(Horaires3567345[[#This Row],[PNP Fin]]&lt;Horaires3567345[[#This Row],[début]],1,0)+Horaires3567345[[#This Row],[PNP Fin]])</f>
        <v>0</v>
      </c>
      <c r="M29" s="50">
        <f>IF(Horaires3567345[[#This Row],[Fin]]&lt;Horaires3567345[[#This Row],[début]],1,0)+Horaires3567345[[#This Row],[Fin]]</f>
        <v>0</v>
      </c>
      <c r="N29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9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0.1*(Horaires3567345[[#This Row],[Heures de nuit]]+Horaires3567345[[#This Row],[heures jour dimanche]]+Horaires3567345[[#This Row],[heures jour fériés]])</f>
        <v>0</v>
      </c>
      <c r="J30" s="48">
        <f>(MOD(Horaires3567345[[#This Row],[Fin]]-Horaires3567345[[#This Row],[début]],1)-MOD(Horaires3567345[[#This Row],[PNP Fin]]-Horaires3567345[[#This Row],[PNP Début]],1))*24</f>
        <v>0</v>
      </c>
      <c r="K30" s="49">
        <f>IF(Horaires3567345[[#This Row],[PNP Début]]=0,0,IF(Horaires3567345[[#This Row],[PNP Début]]&lt;Horaires3567345[[#This Row],[début]],1,0)+Horaires3567345[[#This Row],[PNP Début]])</f>
        <v>0</v>
      </c>
      <c r="L30" s="50">
        <f>IF(Horaires3567345[[#This Row],[PNP Fin]]=0,0,IF(Horaires3567345[[#This Row],[PNP Fin]]&lt;Horaires3567345[[#This Row],[début]],1,0)+Horaires3567345[[#This Row],[PNP Fin]])</f>
        <v>0</v>
      </c>
      <c r="M30" s="50">
        <f>IF(Horaires3567345[[#This Row],[Fin]]&lt;Horaires3567345[[#This Row],[début]],1,0)+Horaires3567345[[#This Row],[Fin]]</f>
        <v>0</v>
      </c>
      <c r="N30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0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0.1*(Horaires3567345[[#This Row],[Heures de nuit]]+Horaires3567345[[#This Row],[heures jour dimanche]]+Horaires3567345[[#This Row],[heures jour fériés]])</f>
        <v>0</v>
      </c>
      <c r="J31" s="48">
        <f>(MOD(Horaires3567345[[#This Row],[Fin]]-Horaires3567345[[#This Row],[début]],1)-MOD(Horaires3567345[[#This Row],[PNP Fin]]-Horaires3567345[[#This Row],[PNP Début]],1))*24</f>
        <v>0</v>
      </c>
      <c r="K31" s="49">
        <f>IF(Horaires3567345[[#This Row],[PNP Début]]=0,0,IF(Horaires3567345[[#This Row],[PNP Début]]&lt;Horaires3567345[[#This Row],[début]],1,0)+Horaires3567345[[#This Row],[PNP Début]])</f>
        <v>0</v>
      </c>
      <c r="L31" s="50">
        <f>IF(Horaires3567345[[#This Row],[PNP Fin]]=0,0,IF(Horaires3567345[[#This Row],[PNP Fin]]&lt;Horaires3567345[[#This Row],[début]],1,0)+Horaires3567345[[#This Row],[PNP Fin]])</f>
        <v>0</v>
      </c>
      <c r="M31" s="50">
        <f>IF(Horaires3567345[[#This Row],[Fin]]&lt;Horaires3567345[[#This Row],[début]],1,0)+Horaires3567345[[#This Row],[Fin]]</f>
        <v>0</v>
      </c>
      <c r="N31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1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0.1*(Horaires3567345[[#This Row],[Heures de nuit]]+Horaires3567345[[#This Row],[heures jour dimanche]]+Horaires3567345[[#This Row],[heures jour fériés]])</f>
        <v>0</v>
      </c>
      <c r="J32" s="48">
        <f>(MOD(Horaires3567345[[#This Row],[Fin]]-Horaires3567345[[#This Row],[début]],1)-MOD(Horaires3567345[[#This Row],[PNP Fin]]-Horaires3567345[[#This Row],[PNP Début]],1))*24</f>
        <v>0</v>
      </c>
      <c r="K32" s="49">
        <f>IF(Horaires3567345[[#This Row],[PNP Début]]=0,0,IF(Horaires3567345[[#This Row],[PNP Début]]&lt;Horaires3567345[[#This Row],[début]],1,0)+Horaires3567345[[#This Row],[PNP Début]])</f>
        <v>0</v>
      </c>
      <c r="L32" s="50">
        <f>IF(Horaires3567345[[#This Row],[PNP Fin]]=0,0,IF(Horaires3567345[[#This Row],[PNP Fin]]&lt;Horaires3567345[[#This Row],[début]],1,0)+Horaires3567345[[#This Row],[PNP Fin]])</f>
        <v>0</v>
      </c>
      <c r="M32" s="50">
        <f>IF(Horaires3567345[[#This Row],[Fin]]&lt;Horaires3567345[[#This Row],[début]],1,0)+Horaires3567345[[#This Row],[Fin]]</f>
        <v>0</v>
      </c>
      <c r="N32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2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0.1*(Horaires3567345[[#This Row],[Heures de nuit]]+Horaires3567345[[#This Row],[heures jour dimanche]]+Horaires3567345[[#This Row],[heures jour fériés]])</f>
        <v>0</v>
      </c>
      <c r="J33" s="48">
        <f>(MOD(Horaires3567345[[#This Row],[Fin]]-Horaires3567345[[#This Row],[début]],1)-MOD(Horaires3567345[[#This Row],[PNP Fin]]-Horaires3567345[[#This Row],[PNP Début]],1))*24</f>
        <v>0</v>
      </c>
      <c r="K33" s="49">
        <f>IF(Horaires3567345[[#This Row],[PNP Début]]=0,0,IF(Horaires3567345[[#This Row],[PNP Début]]&lt;Horaires3567345[[#This Row],[début]],1,0)+Horaires3567345[[#This Row],[PNP Début]])</f>
        <v>0</v>
      </c>
      <c r="L33" s="50">
        <f>IF(Horaires3567345[[#This Row],[PNP Fin]]=0,0,IF(Horaires3567345[[#This Row],[PNP Fin]]&lt;Horaires3567345[[#This Row],[début]],1,0)+Horaires3567345[[#This Row],[PNP Fin]])</f>
        <v>0</v>
      </c>
      <c r="M33" s="50">
        <f>IF(Horaires3567345[[#This Row],[Fin]]&lt;Horaires3567345[[#This Row],[début]],1,0)+Horaires3567345[[#This Row],[Fin]]</f>
        <v>0</v>
      </c>
      <c r="N33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3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0.1*(Horaires3567345[[#This Row],[Heures de nuit]]+Horaires3567345[[#This Row],[heures jour dimanche]]+Horaires3567345[[#This Row],[heures jour fériés]])</f>
        <v>0</v>
      </c>
      <c r="J34" s="48">
        <f>(MOD(Horaires3567345[[#This Row],[Fin]]-Horaires3567345[[#This Row],[début]],1)-MOD(Horaires3567345[[#This Row],[PNP Fin]]-Horaires3567345[[#This Row],[PNP Début]],1))*24</f>
        <v>0</v>
      </c>
      <c r="K34" s="49">
        <f>IF(Horaires3567345[[#This Row],[PNP Début]]=0,0,IF(Horaires3567345[[#This Row],[PNP Début]]&lt;Horaires3567345[[#This Row],[début]],1,0)+Horaires3567345[[#This Row],[PNP Début]])</f>
        <v>0</v>
      </c>
      <c r="L34" s="50">
        <f>IF(Horaires3567345[[#This Row],[PNP Fin]]=0,0,IF(Horaires3567345[[#This Row],[PNP Fin]]&lt;Horaires3567345[[#This Row],[début]],1,0)+Horaires3567345[[#This Row],[PNP Fin]])</f>
        <v>0</v>
      </c>
      <c r="M34" s="50">
        <f>IF(Horaires3567345[[#This Row],[Fin]]&lt;Horaires3567345[[#This Row],[début]],1,0)+Horaires3567345[[#This Row],[Fin]]</f>
        <v>0</v>
      </c>
      <c r="N34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4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0.1*(Horaires3567345[[#This Row],[Heures de nuit]]+Horaires3567345[[#This Row],[heures jour dimanche]]+Horaires3567345[[#This Row],[heures jour fériés]])</f>
        <v>0</v>
      </c>
      <c r="J35" s="48">
        <f>(MOD(Horaires3567345[[#This Row],[Fin]]-Horaires3567345[[#This Row],[début]],1)-MOD(Horaires3567345[[#This Row],[PNP Fin]]-Horaires3567345[[#This Row],[PNP Début]],1))*24</f>
        <v>0</v>
      </c>
      <c r="K35" s="49">
        <f>IF(Horaires3567345[[#This Row],[PNP Début]]=0,0,IF(Horaires3567345[[#This Row],[PNP Début]]&lt;Horaires3567345[[#This Row],[début]],1,0)+Horaires3567345[[#This Row],[PNP Début]])</f>
        <v>0</v>
      </c>
      <c r="L35" s="50">
        <f>IF(Horaires3567345[[#This Row],[PNP Fin]]=0,0,IF(Horaires3567345[[#This Row],[PNP Fin]]&lt;Horaires3567345[[#This Row],[début]],1,0)+Horaires3567345[[#This Row],[PNP Fin]])</f>
        <v>0</v>
      </c>
      <c r="M35" s="50">
        <f>IF(Horaires3567345[[#This Row],[Fin]]&lt;Horaires3567345[[#This Row],[début]],1,0)+Horaires3567345[[#This Row],[Fin]]</f>
        <v>0</v>
      </c>
      <c r="N35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5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0.1*(Horaires3567345[[#This Row],[Heures de nuit]]+Horaires3567345[[#This Row],[heures jour dimanche]]+Horaires3567345[[#This Row],[heures jour fériés]])</f>
        <v>0</v>
      </c>
      <c r="J36" s="48">
        <f>(MOD(Horaires3567345[[#This Row],[Fin]]-Horaires3567345[[#This Row],[début]],1)-MOD(Horaires3567345[[#This Row],[PNP Fin]]-Horaires3567345[[#This Row],[PNP Début]],1))*24</f>
        <v>0</v>
      </c>
      <c r="K36" s="49">
        <f>IF(Horaires3567345[[#This Row],[PNP Début]]=0,0,IF(Horaires3567345[[#This Row],[PNP Début]]&lt;Horaires3567345[[#This Row],[début]],1,0)+Horaires3567345[[#This Row],[PNP Début]])</f>
        <v>0</v>
      </c>
      <c r="L36" s="50">
        <f>IF(Horaires3567345[[#This Row],[PNP Fin]]=0,0,IF(Horaires3567345[[#This Row],[PNP Fin]]&lt;Horaires3567345[[#This Row],[début]],1,0)+Horaires3567345[[#This Row],[PNP Fin]])</f>
        <v>0</v>
      </c>
      <c r="M36" s="50">
        <f>IF(Horaires3567345[[#This Row],[Fin]]&lt;Horaires3567345[[#This Row],[début]],1,0)+Horaires3567345[[#This Row],[Fin]]</f>
        <v>0</v>
      </c>
      <c r="N36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6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0.1*(Horaires3567345[[#This Row],[Heures de nuit]]+Horaires3567345[[#This Row],[heures jour dimanche]]+Horaires3567345[[#This Row],[heures jour fériés]])</f>
        <v>0</v>
      </c>
      <c r="J37" s="48">
        <f>(MOD(Horaires3567345[[#This Row],[Fin]]-Horaires3567345[[#This Row],[début]],1)-MOD(Horaires3567345[[#This Row],[PNP Fin]]-Horaires3567345[[#This Row],[PNP Début]],1))*24</f>
        <v>0</v>
      </c>
      <c r="K37" s="49">
        <f>IF(Horaires3567345[[#This Row],[PNP Début]]=0,0,IF(Horaires3567345[[#This Row],[PNP Début]]&lt;Horaires3567345[[#This Row],[début]],1,0)+Horaires3567345[[#This Row],[PNP Début]])</f>
        <v>0</v>
      </c>
      <c r="L37" s="50">
        <f>IF(Horaires3567345[[#This Row],[PNP Fin]]=0,0,IF(Horaires3567345[[#This Row],[PNP Fin]]&lt;Horaires3567345[[#This Row],[début]],1,0)+Horaires3567345[[#This Row],[PNP Fin]])</f>
        <v>0</v>
      </c>
      <c r="M37" s="50">
        <f>IF(Horaires3567345[[#This Row],[Fin]]&lt;Horaires3567345[[#This Row],[début]],1,0)+Horaires3567345[[#This Row],[Fin]]</f>
        <v>0</v>
      </c>
      <c r="N37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7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0.1*(Horaires3567345[[#This Row],[Heures de nuit]]+Horaires3567345[[#This Row],[heures jour dimanche]]+Horaires3567345[[#This Row],[heures jour fériés]])</f>
        <v>0</v>
      </c>
      <c r="J38" s="48">
        <f>(MOD(Horaires3567345[[#This Row],[Fin]]-Horaires3567345[[#This Row],[début]],1)-MOD(Horaires3567345[[#This Row],[PNP Fin]]-Horaires3567345[[#This Row],[PNP Début]],1))*24</f>
        <v>0</v>
      </c>
      <c r="K38" s="49">
        <f>IF(Horaires3567345[[#This Row],[PNP Début]]=0,0,IF(Horaires3567345[[#This Row],[PNP Début]]&lt;Horaires3567345[[#This Row],[début]],1,0)+Horaires3567345[[#This Row],[PNP Début]])</f>
        <v>0</v>
      </c>
      <c r="L38" s="50">
        <f>IF(Horaires3567345[[#This Row],[PNP Fin]]=0,0,IF(Horaires3567345[[#This Row],[PNP Fin]]&lt;Horaires3567345[[#This Row],[début]],1,0)+Horaires3567345[[#This Row],[PNP Fin]])</f>
        <v>0</v>
      </c>
      <c r="M38" s="50">
        <f>IF(Horaires3567345[[#This Row],[Fin]]&lt;Horaires3567345[[#This Row],[début]],1,0)+Horaires3567345[[#This Row],[Fin]]</f>
        <v>0</v>
      </c>
      <c r="N38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8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0.1*(Horaires3567345[[#This Row],[Heures de nuit]]+Horaires3567345[[#This Row],[heures jour dimanche]]+Horaires3567345[[#This Row],[heures jour fériés]])</f>
        <v>0</v>
      </c>
      <c r="J39" s="48">
        <f>(MOD(Horaires3567345[[#This Row],[Fin]]-Horaires3567345[[#This Row],[début]],1)-MOD(Horaires3567345[[#This Row],[PNP Fin]]-Horaires3567345[[#This Row],[PNP Début]],1))*24</f>
        <v>0</v>
      </c>
      <c r="K39" s="49">
        <f>IF(Horaires3567345[[#This Row],[PNP Début]]=0,0,IF(Horaires3567345[[#This Row],[PNP Début]]&lt;Horaires3567345[[#This Row],[début]],1,0)+Horaires3567345[[#This Row],[PNP Début]])</f>
        <v>0</v>
      </c>
      <c r="L39" s="50">
        <f>IF(Horaires3567345[[#This Row],[PNP Fin]]=0,0,IF(Horaires3567345[[#This Row],[PNP Fin]]&lt;Horaires3567345[[#This Row],[début]],1,0)+Horaires3567345[[#This Row],[PNP Fin]])</f>
        <v>0</v>
      </c>
      <c r="M39" s="50">
        <f>IF(Horaires3567345[[#This Row],[Fin]]&lt;Horaires3567345[[#This Row],[début]],1,0)+Horaires3567345[[#This Row],[Fin]]</f>
        <v>0</v>
      </c>
      <c r="N39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9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0.1*(Horaires3567345[[#This Row],[Heures de nuit]]+Horaires3567345[[#This Row],[heures jour dimanche]]+Horaires3567345[[#This Row],[heures jour fériés]])</f>
        <v>0</v>
      </c>
      <c r="J40" s="48">
        <f>(MOD(Horaires3567345[[#This Row],[Fin]]-Horaires3567345[[#This Row],[début]],1)-MOD(Horaires3567345[[#This Row],[PNP Fin]]-Horaires3567345[[#This Row],[PNP Début]],1))*24</f>
        <v>0</v>
      </c>
      <c r="K40" s="49">
        <f>IF(Horaires3567345[[#This Row],[PNP Début]]=0,0,IF(Horaires3567345[[#This Row],[PNP Début]]&lt;Horaires3567345[[#This Row],[début]],1,0)+Horaires3567345[[#This Row],[PNP Début]])</f>
        <v>0</v>
      </c>
      <c r="L40" s="50">
        <f>IF(Horaires3567345[[#This Row],[PNP Fin]]=0,0,IF(Horaires3567345[[#This Row],[PNP Fin]]&lt;Horaires3567345[[#This Row],[début]],1,0)+Horaires3567345[[#This Row],[PNP Fin]])</f>
        <v>0</v>
      </c>
      <c r="M40" s="50">
        <f>IF(Horaires3567345[[#This Row],[Fin]]&lt;Horaires3567345[[#This Row],[début]],1,0)+Horaires3567345[[#This Row],[Fin]]</f>
        <v>0</v>
      </c>
      <c r="N40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0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0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0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0.1*(Horaires3567345[[#This Row],[Heures de nuit]]+Horaires3567345[[#This Row],[heures jour dimanche]]+Horaires3567345[[#This Row],[heures jour fériés]])</f>
        <v>0</v>
      </c>
      <c r="J41" s="48">
        <f>(MOD(Horaires3567345[[#This Row],[Fin]]-Horaires3567345[[#This Row],[début]],1)-MOD(Horaires3567345[[#This Row],[PNP Fin]]-Horaires3567345[[#This Row],[PNP Début]],1))*24</f>
        <v>0</v>
      </c>
      <c r="K41" s="49">
        <f>IF(Horaires3567345[[#This Row],[PNP Début]]=0,0,IF(Horaires3567345[[#This Row],[PNP Début]]&lt;Horaires3567345[[#This Row],[début]],1,0)+Horaires3567345[[#This Row],[PNP Début]])</f>
        <v>0</v>
      </c>
      <c r="L41" s="50">
        <f>IF(Horaires3567345[[#This Row],[PNP Fin]]=0,0,IF(Horaires3567345[[#This Row],[PNP Fin]]&lt;Horaires3567345[[#This Row],[début]],1,0)+Horaires3567345[[#This Row],[PNP Fin]])</f>
        <v>0</v>
      </c>
      <c r="M41" s="50">
        <f>IF(Horaires3567345[[#This Row],[Fin]]&lt;Horaires3567345[[#This Row],[début]],1,0)+Horaires3567345[[#This Row],[Fin]]</f>
        <v>0</v>
      </c>
      <c r="N41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1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0.1*(Horaires3567345[[#This Row],[Heures de nuit]]+Horaires3567345[[#This Row],[heures jour dimanche]]+Horaires3567345[[#This Row],[heures jour fériés]])</f>
        <v>0</v>
      </c>
      <c r="J42" s="48">
        <f>(MOD(Horaires3567345[[#This Row],[Fin]]-Horaires3567345[[#This Row],[début]],1)-MOD(Horaires3567345[[#This Row],[PNP Fin]]-Horaires3567345[[#This Row],[PNP Début]],1))*24</f>
        <v>0</v>
      </c>
      <c r="K42" s="49">
        <f>IF(Horaires3567345[[#This Row],[PNP Début]]=0,0,IF(Horaires3567345[[#This Row],[PNP Début]]&lt;Horaires3567345[[#This Row],[début]],1,0)+Horaires3567345[[#This Row],[PNP Début]])</f>
        <v>0</v>
      </c>
      <c r="L42" s="50">
        <f>IF(Horaires3567345[[#This Row],[PNP Fin]]=0,0,IF(Horaires3567345[[#This Row],[PNP Fin]]&lt;Horaires3567345[[#This Row],[début]],1,0)+Horaires3567345[[#This Row],[PNP Fin]])</f>
        <v>0</v>
      </c>
      <c r="M42" s="50">
        <f>IF(Horaires3567345[[#This Row],[Fin]]&lt;Horaires3567345[[#This Row],[début]],1,0)+Horaires3567345[[#This Row],[Fin]]</f>
        <v>0</v>
      </c>
      <c r="N42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2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2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2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0.1*(Horaires3567345[[#This Row],[Heures de nuit]]+Horaires3567345[[#This Row],[heures jour dimanche]]+Horaires3567345[[#This Row],[heures jour fériés]])</f>
        <v>0</v>
      </c>
      <c r="J43" s="48">
        <f>(MOD(Horaires3567345[[#This Row],[Fin]]-Horaires3567345[[#This Row],[début]],1)-MOD(Horaires3567345[[#This Row],[PNP Fin]]-Horaires3567345[[#This Row],[PNP Début]],1))*24</f>
        <v>0</v>
      </c>
      <c r="K43" s="49">
        <f>IF(Horaires3567345[[#This Row],[PNP Début]]=0,0,IF(Horaires3567345[[#This Row],[PNP Début]]&lt;Horaires3567345[[#This Row],[début]],1,0)+Horaires3567345[[#This Row],[PNP Début]])</f>
        <v>0</v>
      </c>
      <c r="L43" s="50">
        <f>IF(Horaires3567345[[#This Row],[PNP Fin]]=0,0,IF(Horaires3567345[[#This Row],[PNP Fin]]&lt;Horaires3567345[[#This Row],[début]],1,0)+Horaires3567345[[#This Row],[PNP Fin]])</f>
        <v>0</v>
      </c>
      <c r="M43" s="50">
        <f>IF(Horaires3567345[[#This Row],[Fin]]&lt;Horaires3567345[[#This Row],[début]],1,0)+Horaires3567345[[#This Row],[Fin]]</f>
        <v>0</v>
      </c>
      <c r="N43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3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3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3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0.1*(Horaires3567345[[#This Row],[Heures de nuit]]+Horaires3567345[[#This Row],[heures jour dimanche]]+Horaires3567345[[#This Row],[heures jour fériés]])</f>
        <v>0</v>
      </c>
      <c r="J44" s="48">
        <f>(MOD(Horaires3567345[[#This Row],[Fin]]-Horaires3567345[[#This Row],[début]],1)-MOD(Horaires3567345[[#This Row],[PNP Fin]]-Horaires3567345[[#This Row],[PNP Début]],1))*24</f>
        <v>0</v>
      </c>
      <c r="K44" s="49">
        <f>IF(Horaires3567345[[#This Row],[PNP Début]]=0,0,IF(Horaires3567345[[#This Row],[PNP Début]]&lt;Horaires3567345[[#This Row],[début]],1,0)+Horaires3567345[[#This Row],[PNP Début]])</f>
        <v>0</v>
      </c>
      <c r="L44" s="50">
        <f>IF(Horaires3567345[[#This Row],[PNP Fin]]=0,0,IF(Horaires3567345[[#This Row],[PNP Fin]]&lt;Horaires3567345[[#This Row],[début]],1,0)+Horaires3567345[[#This Row],[PNP Fin]])</f>
        <v>0</v>
      </c>
      <c r="M44" s="50">
        <f>IF(Horaires3567345[[#This Row],[Fin]]&lt;Horaires3567345[[#This Row],[début]],1,0)+Horaires3567345[[#This Row],[Fin]]</f>
        <v>0</v>
      </c>
      <c r="N44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4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4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4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0.1*(Horaires3567345[[#This Row],[Heures de nuit]]+Horaires3567345[[#This Row],[heures jour dimanche]]+Horaires3567345[[#This Row],[heures jour fériés]])</f>
        <v>0</v>
      </c>
      <c r="J45" s="48">
        <f>(MOD(Horaires3567345[[#This Row],[Fin]]-Horaires3567345[[#This Row],[début]],1)-MOD(Horaires3567345[[#This Row],[PNP Fin]]-Horaires3567345[[#This Row],[PNP Début]],1))*24</f>
        <v>0</v>
      </c>
      <c r="K45" s="49">
        <f>IF(Horaires3567345[[#This Row],[PNP Début]]=0,0,IF(Horaires3567345[[#This Row],[PNP Début]]&lt;Horaires3567345[[#This Row],[début]],1,0)+Horaires3567345[[#This Row],[PNP Début]])</f>
        <v>0</v>
      </c>
      <c r="L45" s="50">
        <f>IF(Horaires3567345[[#This Row],[PNP Fin]]=0,0,IF(Horaires3567345[[#This Row],[PNP Fin]]&lt;Horaires3567345[[#This Row],[début]],1,0)+Horaires3567345[[#This Row],[PNP Fin]])</f>
        <v>0</v>
      </c>
      <c r="M45" s="50">
        <f>IF(Horaires3567345[[#This Row],[Fin]]&lt;Horaires3567345[[#This Row],[début]],1,0)+Horaires3567345[[#This Row],[Fin]]</f>
        <v>0</v>
      </c>
      <c r="N45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5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5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5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0.1*(Horaires3567345[[#This Row],[Heures de nuit]]+Horaires3567345[[#This Row],[heures jour dimanche]]+Horaires3567345[[#This Row],[heures jour fériés]])</f>
        <v>0</v>
      </c>
      <c r="J46" s="48">
        <f>(MOD(Horaires3567345[[#This Row],[Fin]]-Horaires3567345[[#This Row],[début]],1)-MOD(Horaires3567345[[#This Row],[PNP Fin]]-Horaires3567345[[#This Row],[PNP Début]],1))*24</f>
        <v>0</v>
      </c>
      <c r="K46" s="49">
        <f>IF(Horaires3567345[[#This Row],[PNP Début]]=0,0,IF(Horaires3567345[[#This Row],[PNP Début]]&lt;Horaires3567345[[#This Row],[début]],1,0)+Horaires3567345[[#This Row],[PNP Début]])</f>
        <v>0</v>
      </c>
      <c r="L46" s="50">
        <f>IF(Horaires3567345[[#This Row],[PNP Fin]]=0,0,IF(Horaires3567345[[#This Row],[PNP Fin]]&lt;Horaires3567345[[#This Row],[début]],1,0)+Horaires3567345[[#This Row],[PNP Fin]])</f>
        <v>0</v>
      </c>
      <c r="M46" s="50">
        <f>IF(Horaires3567345[[#This Row],[Fin]]&lt;Horaires3567345[[#This Row],[début]],1,0)+Horaires3567345[[#This Row],[Fin]]</f>
        <v>0</v>
      </c>
      <c r="N46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6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6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6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0.1*(Horaires3567345[[#This Row],[Heures de nuit]]+Horaires3567345[[#This Row],[heures jour dimanche]]+Horaires3567345[[#This Row],[heures jour fériés]])</f>
        <v>0</v>
      </c>
      <c r="J47" s="48">
        <f>(MOD(Horaires3567345[[#This Row],[Fin]]-Horaires3567345[[#This Row],[début]],1)-MOD(Horaires3567345[[#This Row],[PNP Fin]]-Horaires3567345[[#This Row],[PNP Début]],1))*24</f>
        <v>0</v>
      </c>
      <c r="K47" s="49">
        <f>IF(Horaires3567345[[#This Row],[PNP Début]]=0,0,IF(Horaires3567345[[#This Row],[PNP Début]]&lt;Horaires3567345[[#This Row],[début]],1,0)+Horaires3567345[[#This Row],[PNP Début]])</f>
        <v>0</v>
      </c>
      <c r="L47" s="50">
        <f>IF(Horaires3567345[[#This Row],[PNP Fin]]=0,0,IF(Horaires3567345[[#This Row],[PNP Fin]]&lt;Horaires3567345[[#This Row],[début]],1,0)+Horaires3567345[[#This Row],[PNP Fin]])</f>
        <v>0</v>
      </c>
      <c r="M47" s="50">
        <f>IF(Horaires3567345[[#This Row],[Fin]]&lt;Horaires3567345[[#This Row],[début]],1,0)+Horaires3567345[[#This Row],[Fin]]</f>
        <v>0</v>
      </c>
      <c r="N47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7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7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7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0.1*(Horaires3567345[[#This Row],[Heures de nuit]]+Horaires3567345[[#This Row],[heures jour dimanche]]+Horaires3567345[[#This Row],[heures jour fériés]])</f>
        <v>0</v>
      </c>
      <c r="J48" s="48">
        <f>(MOD(Horaires3567345[[#This Row],[Fin]]-Horaires3567345[[#This Row],[début]],1)-MOD(Horaires3567345[[#This Row],[PNP Fin]]-Horaires3567345[[#This Row],[PNP Début]],1))*24</f>
        <v>0</v>
      </c>
      <c r="K48" s="49">
        <f>IF(Horaires3567345[[#This Row],[PNP Début]]=0,0,IF(Horaires3567345[[#This Row],[PNP Début]]&lt;Horaires3567345[[#This Row],[début]],1,0)+Horaires3567345[[#This Row],[PNP Début]])</f>
        <v>0</v>
      </c>
      <c r="L48" s="50">
        <f>IF(Horaires3567345[[#This Row],[PNP Fin]]=0,0,IF(Horaires3567345[[#This Row],[PNP Fin]]&lt;Horaires3567345[[#This Row],[début]],1,0)+Horaires3567345[[#This Row],[PNP Fin]])</f>
        <v>0</v>
      </c>
      <c r="M48" s="50">
        <f>IF(Horaires3567345[[#This Row],[Fin]]&lt;Horaires3567345[[#This Row],[début]],1,0)+Horaires3567345[[#This Row],[Fin]]</f>
        <v>0</v>
      </c>
      <c r="N48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8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8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8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0.1*(Horaires3567345[[#This Row],[Heures de nuit]]+Horaires3567345[[#This Row],[heures jour dimanche]]+Horaires3567345[[#This Row],[heures jour fériés]])</f>
        <v>0</v>
      </c>
      <c r="J49" s="48">
        <f>(MOD(Horaires3567345[[#This Row],[Fin]]-Horaires3567345[[#This Row],[début]],1)-MOD(Horaires3567345[[#This Row],[PNP Fin]]-Horaires3567345[[#This Row],[PNP Début]],1))*24</f>
        <v>0</v>
      </c>
      <c r="K49" s="49">
        <f>IF(Horaires3567345[[#This Row],[PNP Début]]=0,0,IF(Horaires3567345[[#This Row],[PNP Début]]&lt;Horaires3567345[[#This Row],[début]],1,0)+Horaires3567345[[#This Row],[PNP Début]])</f>
        <v>0</v>
      </c>
      <c r="L49" s="50">
        <f>IF(Horaires3567345[[#This Row],[PNP Fin]]=0,0,IF(Horaires3567345[[#This Row],[PNP Fin]]&lt;Horaires3567345[[#This Row],[début]],1,0)+Horaires3567345[[#This Row],[PNP Fin]])</f>
        <v>0</v>
      </c>
      <c r="M49" s="50">
        <f>IF(Horaires3567345[[#This Row],[Fin]]&lt;Horaires3567345[[#This Row],[début]],1,0)+Horaires3567345[[#This Row],[Fin]]</f>
        <v>0</v>
      </c>
      <c r="N49" s="31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9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9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9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SUM(Horaires3567345[Majoration])</f>
        <v>0</v>
      </c>
      <c r="J50" s="54">
        <f>SUM(Horaires3567345[Heures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23" priority="3" operator="equal">
      <formula>0.416666666666667</formula>
    </cfRule>
  </conditionalFormatting>
  <conditionalFormatting sqref="D13:D49">
    <cfRule type="cellIs" dxfId="22" priority="1" operator="equal">
      <formula>0.656944444444444</formula>
    </cfRule>
    <cfRule type="cellIs" dxfId="21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8193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60"/>
  <sheetViews>
    <sheetView topLeftCell="A19" zoomScale="55" zoomScaleNormal="55" zoomScalePageLayoutView="40" workbookViewId="0">
      <selection sqref="A1:B2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Juin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0.1*(Horaires356739[[#This Row],[Heures de nuit]]+Horaires356739[[#This Row],[heures jour dimanche]]+Horaires356739[[#This Row],[heures jour fériés]])</f>
        <v>0</v>
      </c>
      <c r="J13" s="29">
        <f>(MOD(Horaires356739[[#This Row],[Fin]]-Horaires356739[[#This Row],[début]],1)-MOD(Horaires356739[[#This Row],[PNP Fin]]-Horaires356739[[#This Row],[PNP Début]],1))*24</f>
        <v>0</v>
      </c>
      <c r="K13" s="30">
        <f>IF(Horaires356739[[#This Row],[PNP Début]]=0,0,IF(Horaires356739[[#This Row],[PNP Début]]&lt;Horaires356739[[#This Row],[début]],1,0)+Horaires356739[[#This Row],[PNP Début]])</f>
        <v>0</v>
      </c>
      <c r="L13" s="30">
        <f>IF(Horaires356739[[#This Row],[PNP Fin]]=0,0,IF(Horaires356739[[#This Row],[PNP Fin]]&lt;Horaires356739[[#This Row],[début]],1,0)+Horaires356739[[#This Row],[PNP Fin]])</f>
        <v>0</v>
      </c>
      <c r="M13" s="30">
        <f>IF(Horaires356739[[#This Row],[Fin]]&lt;Horaires356739[[#This Row],[début]],1,0)+Horaires356739[[#This Row],[Fin]]</f>
        <v>0</v>
      </c>
      <c r="N13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3" s="3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3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3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3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3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0.1*(Horaires356739[[#This Row],[Heures de nuit]]+Horaires356739[[#This Row],[heures jour dimanche]]+Horaires356739[[#This Row],[heures jour fériés]])</f>
        <v>0</v>
      </c>
      <c r="J14" s="29">
        <f>(MOD(Horaires356739[[#This Row],[Fin]]-Horaires356739[[#This Row],[début]],1)-MOD(Horaires356739[[#This Row],[PNP Fin]]-Horaires356739[[#This Row],[PNP Début]],1))*24</f>
        <v>0</v>
      </c>
      <c r="K14" s="30">
        <f>IF(Horaires356739[[#This Row],[PNP Début]]=0,0,IF(Horaires356739[[#This Row],[PNP Début]]&lt;Horaires356739[[#This Row],[début]],1,0)+Horaires356739[[#This Row],[PNP Début]])</f>
        <v>0</v>
      </c>
      <c r="L14" s="30">
        <f>IF(Horaires356739[[#This Row],[PNP Fin]]=0,0,IF(Horaires356739[[#This Row],[PNP Fin]]&lt;Horaires356739[[#This Row],[début]],1,0)+Horaires356739[[#This Row],[PNP Fin]])</f>
        <v>0</v>
      </c>
      <c r="M14" s="30">
        <f>IF(Horaires356739[[#This Row],[Fin]]&lt;Horaires356739[[#This Row],[début]],1,0)+Horaires356739[[#This Row],[Fin]]</f>
        <v>0</v>
      </c>
      <c r="N14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4" s="3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4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4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4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4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0.1*(Horaires356739[[#This Row],[Heures de nuit]]+Horaires356739[[#This Row],[heures jour dimanche]]+Horaires356739[[#This Row],[heures jour fériés]])</f>
        <v>0</v>
      </c>
      <c r="J15" s="29">
        <f>(MOD(Horaires356739[[#This Row],[Fin]]-Horaires356739[[#This Row],[début]],1)-MOD(Horaires356739[[#This Row],[PNP Fin]]-Horaires356739[[#This Row],[PNP Début]],1))*24</f>
        <v>0</v>
      </c>
      <c r="K15" s="30">
        <f>IF(Horaires356739[[#This Row],[PNP Début]]=0,0,IF(Horaires356739[[#This Row],[PNP Début]]&lt;Horaires356739[[#This Row],[début]],1,0)+Horaires356739[[#This Row],[PNP Début]])</f>
        <v>0</v>
      </c>
      <c r="L15" s="30">
        <f>IF(Horaires356739[[#This Row],[PNP Fin]]=0,0,IF(Horaires356739[[#This Row],[PNP Fin]]&lt;Horaires356739[[#This Row],[début]],1,0)+Horaires356739[[#This Row],[PNP Fin]])</f>
        <v>0</v>
      </c>
      <c r="M15" s="30">
        <f>IF(Horaires356739[[#This Row],[Fin]]&lt;Horaires356739[[#This Row],[début]],1,0)+Horaires356739[[#This Row],[Fin]]</f>
        <v>0</v>
      </c>
      <c r="N15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5" s="3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5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5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5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5" s="32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0.1*(Horaires356739[[#This Row],[Heures de nuit]]+Horaires356739[[#This Row],[heures jour dimanche]]+Horaires356739[[#This Row],[heures jour fériés]])</f>
        <v>0</v>
      </c>
      <c r="J16" s="33">
        <f>(MOD(Horaires356739[[#This Row],[Fin]]-Horaires356739[[#This Row],[début]],1)-MOD(Horaires356739[[#This Row],[PNP Fin]]-Horaires356739[[#This Row],[PNP Début]],1))*24</f>
        <v>0</v>
      </c>
      <c r="K16" s="30">
        <f>IF(Horaires356739[[#This Row],[PNP Début]]=0,0,IF(Horaires356739[[#This Row],[PNP Début]]&lt;Horaires356739[[#This Row],[début]],1,0)+Horaires356739[[#This Row],[PNP Début]])</f>
        <v>0</v>
      </c>
      <c r="L16" s="30">
        <f>IF(Horaires356739[[#This Row],[PNP Fin]]=0,0,IF(Horaires356739[[#This Row],[PNP Fin]]&lt;Horaires356739[[#This Row],[début]],1,0)+Horaires356739[[#This Row],[PNP Fin]])</f>
        <v>0</v>
      </c>
      <c r="M16" s="34">
        <f>IF(Horaires356739[[#This Row],[Fin]]&lt;Horaires356739[[#This Row],[début]],1,0)+Horaires356739[[#This Row],[Fin]]</f>
        <v>0</v>
      </c>
      <c r="N16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6" s="35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6" s="35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6" s="3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6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6" s="3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0.1*(Horaires356739[[#This Row],[Heures de nuit]]+Horaires356739[[#This Row],[heures jour dimanche]]+Horaires356739[[#This Row],[heures jour fériés]])</f>
        <v>0</v>
      </c>
      <c r="J17" s="38">
        <f>(MOD(Horaires356739[[#This Row],[Fin]]-Horaires356739[[#This Row],[début]],1)-MOD(Horaires356739[[#This Row],[PNP Fin]]-Horaires356739[[#This Row],[PNP Début]],1))*24</f>
        <v>0</v>
      </c>
      <c r="K17" s="39">
        <f>IF(Horaires356739[[#This Row],[PNP Début]]=0,0,IF(Horaires356739[[#This Row],[PNP Début]]&lt;Horaires356739[[#This Row],[début]],1,0)+Horaires356739[[#This Row],[PNP Début]])</f>
        <v>0</v>
      </c>
      <c r="L17" s="40">
        <f>IF(Horaires356739[[#This Row],[PNP Fin]]=0,0,IF(Horaires356739[[#This Row],[PNP Fin]]&lt;Horaires356739[[#This Row],[début]],1,0)+Horaires356739[[#This Row],[PNP Fin]])</f>
        <v>0</v>
      </c>
      <c r="M17" s="40">
        <f>IF(Horaires356739[[#This Row],[Fin]]&lt;Horaires356739[[#This Row],[début]],1,0)+Horaires356739[[#This Row],[Fin]]</f>
        <v>0</v>
      </c>
      <c r="N17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7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7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7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7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7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0.1*(Horaires356739[[#This Row],[Heures de nuit]]+Horaires356739[[#This Row],[heures jour dimanche]]+Horaires356739[[#This Row],[heures jour fériés]])</f>
        <v>0</v>
      </c>
      <c r="J18" s="38">
        <f>(MOD(Horaires356739[[#This Row],[Fin]]-Horaires356739[[#This Row],[début]],1)-MOD(Horaires356739[[#This Row],[PNP Fin]]-Horaires356739[[#This Row],[PNP Début]],1))*24</f>
        <v>0</v>
      </c>
      <c r="K18" s="39">
        <f>IF(Horaires356739[[#This Row],[PNP Début]]=0,0,IF(Horaires356739[[#This Row],[PNP Début]]&lt;Horaires356739[[#This Row],[début]],1,0)+Horaires356739[[#This Row],[PNP Début]])</f>
        <v>0</v>
      </c>
      <c r="L18" s="40">
        <f>IF(Horaires356739[[#This Row],[PNP Fin]]=0,0,IF(Horaires356739[[#This Row],[PNP Fin]]&lt;Horaires356739[[#This Row],[début]],1,0)+Horaires356739[[#This Row],[PNP Fin]])</f>
        <v>0</v>
      </c>
      <c r="M18" s="40">
        <f>IF(Horaires356739[[#This Row],[Fin]]&lt;Horaires356739[[#This Row],[début]],1,0)+Horaires356739[[#This Row],[Fin]]</f>
        <v>0</v>
      </c>
      <c r="N18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8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8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8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8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8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0.1*(Horaires356739[[#This Row],[Heures de nuit]]+Horaires356739[[#This Row],[heures jour dimanche]]+Horaires356739[[#This Row],[heures jour fériés]])</f>
        <v>0</v>
      </c>
      <c r="J19" s="38">
        <f>(MOD(Horaires356739[[#This Row],[Fin]]-Horaires356739[[#This Row],[début]],1)-MOD(Horaires356739[[#This Row],[PNP Fin]]-Horaires356739[[#This Row],[PNP Début]],1))*24</f>
        <v>0</v>
      </c>
      <c r="K19" s="39">
        <f>IF(Horaires356739[[#This Row],[PNP Début]]=0,0,IF(Horaires356739[[#This Row],[PNP Début]]&lt;Horaires356739[[#This Row],[début]],1,0)+Horaires356739[[#This Row],[PNP Début]])</f>
        <v>0</v>
      </c>
      <c r="L19" s="40">
        <f>IF(Horaires356739[[#This Row],[PNP Fin]]=0,0,IF(Horaires356739[[#This Row],[PNP Fin]]&lt;Horaires356739[[#This Row],[début]],1,0)+Horaires356739[[#This Row],[PNP Fin]])</f>
        <v>0</v>
      </c>
      <c r="M19" s="40">
        <f>IF(Horaires356739[[#This Row],[Fin]]&lt;Horaires356739[[#This Row],[début]],1,0)+Horaires356739[[#This Row],[Fin]]</f>
        <v>0</v>
      </c>
      <c r="N19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9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9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9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9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9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0.1*(Horaires356739[[#This Row],[Heures de nuit]]+Horaires356739[[#This Row],[heures jour dimanche]]+Horaires356739[[#This Row],[heures jour fériés]])</f>
        <v>0</v>
      </c>
      <c r="J20" s="38">
        <f>(MOD(Horaires356739[[#This Row],[Fin]]-Horaires356739[[#This Row],[début]],1)-MOD(Horaires356739[[#This Row],[PNP Fin]]-Horaires356739[[#This Row],[PNP Début]],1))*24</f>
        <v>0</v>
      </c>
      <c r="K20" s="39">
        <f>IF(Horaires356739[[#This Row],[PNP Début]]=0,0,IF(Horaires356739[[#This Row],[PNP Début]]&lt;Horaires356739[[#This Row],[début]],1,0)+Horaires356739[[#This Row],[PNP Début]])</f>
        <v>0</v>
      </c>
      <c r="L20" s="40">
        <f>IF(Horaires356739[[#This Row],[PNP Fin]]=0,0,IF(Horaires356739[[#This Row],[PNP Fin]]&lt;Horaires356739[[#This Row],[début]],1,0)+Horaires356739[[#This Row],[PNP Fin]])</f>
        <v>0</v>
      </c>
      <c r="M20" s="40">
        <f>IF(Horaires356739[[#This Row],[Fin]]&lt;Horaires356739[[#This Row],[début]],1,0)+Horaires356739[[#This Row],[Fin]]</f>
        <v>0</v>
      </c>
      <c r="N20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0" s="4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0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0" s="4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0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0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0.1*(Horaires356739[[#This Row],[Heures de nuit]]+Horaires356739[[#This Row],[heures jour dimanche]]+Horaires356739[[#This Row],[heures jour fériés]])</f>
        <v>0</v>
      </c>
      <c r="J21" s="43">
        <f>(MOD(Horaires356739[[#This Row],[Fin]]-Horaires356739[[#This Row],[début]],1)-MOD(Horaires356739[[#This Row],[PNP Fin]]-Horaires356739[[#This Row],[PNP Début]],1))*24</f>
        <v>0</v>
      </c>
      <c r="K21" s="44">
        <f>IF(Horaires356739[[#This Row],[PNP Début]]=0,0,IF(Horaires356739[[#This Row],[PNP Début]]&lt;Horaires356739[[#This Row],[début]],1,0)+Horaires356739[[#This Row],[PNP Début]])</f>
        <v>0</v>
      </c>
      <c r="L21" s="45">
        <f>IF(Horaires356739[[#This Row],[PNP Fin]]=0,0,IF(Horaires356739[[#This Row],[PNP Fin]]&lt;Horaires356739[[#This Row],[début]],1,0)+Horaires356739[[#This Row],[PNP Fin]])</f>
        <v>0</v>
      </c>
      <c r="M21" s="45">
        <f>IF(Horaires356739[[#This Row],[Fin]]&lt;Horaires356739[[#This Row],[début]],1,0)+Horaires356739[[#This Row],[Fin]]</f>
        <v>0</v>
      </c>
      <c r="N21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1" s="4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1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1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1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1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0.1*(Horaires356739[[#This Row],[Heures de nuit]]+Horaires356739[[#This Row],[heures jour dimanche]]+Horaires356739[[#This Row],[heures jour fériés]])</f>
        <v>0</v>
      </c>
      <c r="J22" s="48">
        <f>(MOD(Horaires356739[[#This Row],[Fin]]-Horaires356739[[#This Row],[début]],1)-MOD(Horaires356739[[#This Row],[PNP Fin]]-Horaires356739[[#This Row],[PNP Début]],1))*24</f>
        <v>0</v>
      </c>
      <c r="K22" s="49">
        <f>IF(Horaires356739[[#This Row],[PNP Début]]=0,0,IF(Horaires356739[[#This Row],[PNP Début]]&lt;Horaires356739[[#This Row],[début]],1,0)+Horaires356739[[#This Row],[PNP Début]])</f>
        <v>0</v>
      </c>
      <c r="L22" s="50">
        <f>IF(Horaires356739[[#This Row],[PNP Fin]]=0,0,IF(Horaires356739[[#This Row],[PNP Fin]]&lt;Horaires356739[[#This Row],[début]],1,0)+Horaires356739[[#This Row],[PNP Fin]])</f>
        <v>0</v>
      </c>
      <c r="M22" s="50">
        <f>IF(Horaires356739[[#This Row],[Fin]]&lt;Horaires356739[[#This Row],[début]],1,0)+Horaires356739[[#This Row],[Fin]]</f>
        <v>0</v>
      </c>
      <c r="N22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2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0.1*(Horaires356739[[#This Row],[Heures de nuit]]+Horaires356739[[#This Row],[heures jour dimanche]]+Horaires356739[[#This Row],[heures jour fériés]])</f>
        <v>0</v>
      </c>
      <c r="J23" s="48">
        <f>(MOD(Horaires356739[[#This Row],[Fin]]-Horaires356739[[#This Row],[début]],1)-MOD(Horaires356739[[#This Row],[PNP Fin]]-Horaires356739[[#This Row],[PNP Début]],1))*24</f>
        <v>0</v>
      </c>
      <c r="K23" s="49">
        <f>IF(Horaires356739[[#This Row],[PNP Début]]=0,0,IF(Horaires356739[[#This Row],[PNP Début]]&lt;Horaires356739[[#This Row],[début]],1,0)+Horaires356739[[#This Row],[PNP Début]])</f>
        <v>0</v>
      </c>
      <c r="L23" s="50">
        <f>IF(Horaires356739[[#This Row],[PNP Fin]]=0,0,IF(Horaires356739[[#This Row],[PNP Fin]]&lt;Horaires356739[[#This Row],[début]],1,0)+Horaires356739[[#This Row],[PNP Fin]])</f>
        <v>0</v>
      </c>
      <c r="M23" s="50">
        <f>IF(Horaires356739[[#This Row],[Fin]]&lt;Horaires356739[[#This Row],[début]],1,0)+Horaires356739[[#This Row],[Fin]]</f>
        <v>0</v>
      </c>
      <c r="N23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3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0.1*(Horaires356739[[#This Row],[Heures de nuit]]+Horaires356739[[#This Row],[heures jour dimanche]]+Horaires356739[[#This Row],[heures jour fériés]])</f>
        <v>0</v>
      </c>
      <c r="J24" s="48">
        <f>(MOD(Horaires356739[[#This Row],[Fin]]-Horaires356739[[#This Row],[début]],1)-MOD(Horaires356739[[#This Row],[PNP Fin]]-Horaires356739[[#This Row],[PNP Début]],1))*24</f>
        <v>0</v>
      </c>
      <c r="K24" s="49">
        <f>IF(Horaires356739[[#This Row],[PNP Début]]=0,0,IF(Horaires356739[[#This Row],[PNP Début]]&lt;Horaires356739[[#This Row],[début]],1,0)+Horaires356739[[#This Row],[PNP Début]])</f>
        <v>0</v>
      </c>
      <c r="L24" s="50">
        <f>IF(Horaires356739[[#This Row],[PNP Fin]]=0,0,IF(Horaires356739[[#This Row],[PNP Fin]]&lt;Horaires356739[[#This Row],[début]],1,0)+Horaires356739[[#This Row],[PNP Fin]])</f>
        <v>0</v>
      </c>
      <c r="M24" s="50">
        <f>IF(Horaires356739[[#This Row],[Fin]]&lt;Horaires356739[[#This Row],[début]],1,0)+Horaires356739[[#This Row],[Fin]]</f>
        <v>0</v>
      </c>
      <c r="N24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4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0.1*(Horaires356739[[#This Row],[Heures de nuit]]+Horaires356739[[#This Row],[heures jour dimanche]]+Horaires356739[[#This Row],[heures jour fériés]])</f>
        <v>0</v>
      </c>
      <c r="J25" s="48">
        <f>(MOD(Horaires356739[[#This Row],[Fin]]-Horaires356739[[#This Row],[début]],1)-MOD(Horaires356739[[#This Row],[PNP Fin]]-Horaires356739[[#This Row],[PNP Début]],1))*24</f>
        <v>0</v>
      </c>
      <c r="K25" s="49">
        <f>IF(Horaires356739[[#This Row],[PNP Début]]=0,0,IF(Horaires356739[[#This Row],[PNP Début]]&lt;Horaires356739[[#This Row],[début]],1,0)+Horaires356739[[#This Row],[PNP Début]])</f>
        <v>0</v>
      </c>
      <c r="L25" s="50">
        <f>IF(Horaires356739[[#This Row],[PNP Fin]]=0,0,IF(Horaires356739[[#This Row],[PNP Fin]]&lt;Horaires356739[[#This Row],[début]],1,0)+Horaires356739[[#This Row],[PNP Fin]])</f>
        <v>0</v>
      </c>
      <c r="M25" s="50">
        <f>IF(Horaires356739[[#This Row],[Fin]]&lt;Horaires356739[[#This Row],[début]],1,0)+Horaires356739[[#This Row],[Fin]]</f>
        <v>0</v>
      </c>
      <c r="N25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5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0.1*(Horaires356739[[#This Row],[Heures de nuit]]+Horaires356739[[#This Row],[heures jour dimanche]]+Horaires356739[[#This Row],[heures jour fériés]])</f>
        <v>0</v>
      </c>
      <c r="J26" s="48">
        <f>(MOD(Horaires356739[[#This Row],[Fin]]-Horaires356739[[#This Row],[début]],1)-MOD(Horaires356739[[#This Row],[PNP Fin]]-Horaires356739[[#This Row],[PNP Début]],1))*24</f>
        <v>0</v>
      </c>
      <c r="K26" s="49">
        <f>IF(Horaires356739[[#This Row],[PNP Début]]=0,0,IF(Horaires356739[[#This Row],[PNP Début]]&lt;Horaires356739[[#This Row],[début]],1,0)+Horaires356739[[#This Row],[PNP Début]])</f>
        <v>0</v>
      </c>
      <c r="L26" s="50">
        <f>IF(Horaires356739[[#This Row],[PNP Fin]]=0,0,IF(Horaires356739[[#This Row],[PNP Fin]]&lt;Horaires356739[[#This Row],[début]],1,0)+Horaires356739[[#This Row],[PNP Fin]])</f>
        <v>0</v>
      </c>
      <c r="M26" s="50">
        <f>IF(Horaires356739[[#This Row],[Fin]]&lt;Horaires356739[[#This Row],[début]],1,0)+Horaires356739[[#This Row],[Fin]]</f>
        <v>0</v>
      </c>
      <c r="N26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6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0.1*(Horaires356739[[#This Row],[Heures de nuit]]+Horaires356739[[#This Row],[heures jour dimanche]]+Horaires356739[[#This Row],[heures jour fériés]])</f>
        <v>0</v>
      </c>
      <c r="J27" s="48">
        <f>(MOD(Horaires356739[[#This Row],[Fin]]-Horaires356739[[#This Row],[début]],1)-MOD(Horaires356739[[#This Row],[PNP Fin]]-Horaires356739[[#This Row],[PNP Début]],1))*24</f>
        <v>0</v>
      </c>
      <c r="K27" s="49">
        <f>IF(Horaires356739[[#This Row],[PNP Début]]=0,0,IF(Horaires356739[[#This Row],[PNP Début]]&lt;Horaires356739[[#This Row],[début]],1,0)+Horaires356739[[#This Row],[PNP Début]])</f>
        <v>0</v>
      </c>
      <c r="L27" s="50">
        <f>IF(Horaires356739[[#This Row],[PNP Fin]]=0,0,IF(Horaires356739[[#This Row],[PNP Fin]]&lt;Horaires356739[[#This Row],[début]],1,0)+Horaires356739[[#This Row],[PNP Fin]])</f>
        <v>0</v>
      </c>
      <c r="M27" s="50">
        <f>IF(Horaires356739[[#This Row],[Fin]]&lt;Horaires356739[[#This Row],[début]],1,0)+Horaires356739[[#This Row],[Fin]]</f>
        <v>0</v>
      </c>
      <c r="N27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7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0.1*(Horaires356739[[#This Row],[Heures de nuit]]+Horaires356739[[#This Row],[heures jour dimanche]]+Horaires356739[[#This Row],[heures jour fériés]])</f>
        <v>0</v>
      </c>
      <c r="J28" s="48">
        <f>(MOD(Horaires356739[[#This Row],[Fin]]-Horaires356739[[#This Row],[début]],1)-MOD(Horaires356739[[#This Row],[PNP Fin]]-Horaires356739[[#This Row],[PNP Début]],1))*24</f>
        <v>0</v>
      </c>
      <c r="K28" s="49">
        <f>IF(Horaires356739[[#This Row],[PNP Début]]=0,0,IF(Horaires356739[[#This Row],[PNP Début]]&lt;Horaires356739[[#This Row],[début]],1,0)+Horaires356739[[#This Row],[PNP Début]])</f>
        <v>0</v>
      </c>
      <c r="L28" s="50">
        <f>IF(Horaires356739[[#This Row],[PNP Fin]]=0,0,IF(Horaires356739[[#This Row],[PNP Fin]]&lt;Horaires356739[[#This Row],[début]],1,0)+Horaires356739[[#This Row],[PNP Fin]])</f>
        <v>0</v>
      </c>
      <c r="M28" s="50">
        <f>IF(Horaires356739[[#This Row],[Fin]]&lt;Horaires356739[[#This Row],[début]],1,0)+Horaires356739[[#This Row],[Fin]]</f>
        <v>0</v>
      </c>
      <c r="N28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8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0.1*(Horaires356739[[#This Row],[Heures de nuit]]+Horaires356739[[#This Row],[heures jour dimanche]]+Horaires356739[[#This Row],[heures jour fériés]])</f>
        <v>0</v>
      </c>
      <c r="J29" s="48">
        <f>(MOD(Horaires356739[[#This Row],[Fin]]-Horaires356739[[#This Row],[début]],1)-MOD(Horaires356739[[#This Row],[PNP Fin]]-Horaires356739[[#This Row],[PNP Début]],1))*24</f>
        <v>0</v>
      </c>
      <c r="K29" s="49">
        <f>IF(Horaires356739[[#This Row],[PNP Début]]=0,0,IF(Horaires356739[[#This Row],[PNP Début]]&lt;Horaires356739[[#This Row],[début]],1,0)+Horaires356739[[#This Row],[PNP Début]])</f>
        <v>0</v>
      </c>
      <c r="L29" s="50">
        <f>IF(Horaires356739[[#This Row],[PNP Fin]]=0,0,IF(Horaires356739[[#This Row],[PNP Fin]]&lt;Horaires356739[[#This Row],[début]],1,0)+Horaires356739[[#This Row],[PNP Fin]])</f>
        <v>0</v>
      </c>
      <c r="M29" s="50">
        <f>IF(Horaires356739[[#This Row],[Fin]]&lt;Horaires356739[[#This Row],[début]],1,0)+Horaires356739[[#This Row],[Fin]]</f>
        <v>0</v>
      </c>
      <c r="N29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9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0.1*(Horaires356739[[#This Row],[Heures de nuit]]+Horaires356739[[#This Row],[heures jour dimanche]]+Horaires356739[[#This Row],[heures jour fériés]])</f>
        <v>0</v>
      </c>
      <c r="J30" s="48">
        <f>(MOD(Horaires356739[[#This Row],[Fin]]-Horaires356739[[#This Row],[début]],1)-MOD(Horaires356739[[#This Row],[PNP Fin]]-Horaires356739[[#This Row],[PNP Début]],1))*24</f>
        <v>0</v>
      </c>
      <c r="K30" s="49">
        <f>IF(Horaires356739[[#This Row],[PNP Début]]=0,0,IF(Horaires356739[[#This Row],[PNP Début]]&lt;Horaires356739[[#This Row],[début]],1,0)+Horaires356739[[#This Row],[PNP Début]])</f>
        <v>0</v>
      </c>
      <c r="L30" s="50">
        <f>IF(Horaires356739[[#This Row],[PNP Fin]]=0,0,IF(Horaires356739[[#This Row],[PNP Fin]]&lt;Horaires356739[[#This Row],[début]],1,0)+Horaires356739[[#This Row],[PNP Fin]])</f>
        <v>0</v>
      </c>
      <c r="M30" s="50">
        <f>IF(Horaires356739[[#This Row],[Fin]]&lt;Horaires356739[[#This Row],[début]],1,0)+Horaires356739[[#This Row],[Fin]]</f>
        <v>0</v>
      </c>
      <c r="N30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0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0.1*(Horaires356739[[#This Row],[Heures de nuit]]+Horaires356739[[#This Row],[heures jour dimanche]]+Horaires356739[[#This Row],[heures jour fériés]])</f>
        <v>0</v>
      </c>
      <c r="J31" s="48">
        <f>(MOD(Horaires356739[[#This Row],[Fin]]-Horaires356739[[#This Row],[début]],1)-MOD(Horaires356739[[#This Row],[PNP Fin]]-Horaires356739[[#This Row],[PNP Début]],1))*24</f>
        <v>0</v>
      </c>
      <c r="K31" s="49">
        <f>IF(Horaires356739[[#This Row],[PNP Début]]=0,0,IF(Horaires356739[[#This Row],[PNP Début]]&lt;Horaires356739[[#This Row],[début]],1,0)+Horaires356739[[#This Row],[PNP Début]])</f>
        <v>0</v>
      </c>
      <c r="L31" s="50">
        <f>IF(Horaires356739[[#This Row],[PNP Fin]]=0,0,IF(Horaires356739[[#This Row],[PNP Fin]]&lt;Horaires356739[[#This Row],[début]],1,0)+Horaires356739[[#This Row],[PNP Fin]])</f>
        <v>0</v>
      </c>
      <c r="M31" s="50">
        <f>IF(Horaires356739[[#This Row],[Fin]]&lt;Horaires356739[[#This Row],[début]],1,0)+Horaires356739[[#This Row],[Fin]]</f>
        <v>0</v>
      </c>
      <c r="N31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1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0.1*(Horaires356739[[#This Row],[Heures de nuit]]+Horaires356739[[#This Row],[heures jour dimanche]]+Horaires356739[[#This Row],[heures jour fériés]])</f>
        <v>0</v>
      </c>
      <c r="J32" s="48">
        <f>(MOD(Horaires356739[[#This Row],[Fin]]-Horaires356739[[#This Row],[début]],1)-MOD(Horaires356739[[#This Row],[PNP Fin]]-Horaires356739[[#This Row],[PNP Début]],1))*24</f>
        <v>0</v>
      </c>
      <c r="K32" s="49">
        <f>IF(Horaires356739[[#This Row],[PNP Début]]=0,0,IF(Horaires356739[[#This Row],[PNP Début]]&lt;Horaires356739[[#This Row],[début]],1,0)+Horaires356739[[#This Row],[PNP Début]])</f>
        <v>0</v>
      </c>
      <c r="L32" s="50">
        <f>IF(Horaires356739[[#This Row],[PNP Fin]]=0,0,IF(Horaires356739[[#This Row],[PNP Fin]]&lt;Horaires356739[[#This Row],[début]],1,0)+Horaires356739[[#This Row],[PNP Fin]])</f>
        <v>0</v>
      </c>
      <c r="M32" s="50">
        <f>IF(Horaires356739[[#This Row],[Fin]]&lt;Horaires356739[[#This Row],[début]],1,0)+Horaires356739[[#This Row],[Fin]]</f>
        <v>0</v>
      </c>
      <c r="N32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2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0.1*(Horaires356739[[#This Row],[Heures de nuit]]+Horaires356739[[#This Row],[heures jour dimanche]]+Horaires356739[[#This Row],[heures jour fériés]])</f>
        <v>0</v>
      </c>
      <c r="J33" s="48">
        <f>(MOD(Horaires356739[[#This Row],[Fin]]-Horaires356739[[#This Row],[début]],1)-MOD(Horaires356739[[#This Row],[PNP Fin]]-Horaires356739[[#This Row],[PNP Début]],1))*24</f>
        <v>0</v>
      </c>
      <c r="K33" s="49">
        <f>IF(Horaires356739[[#This Row],[PNP Début]]=0,0,IF(Horaires356739[[#This Row],[PNP Début]]&lt;Horaires356739[[#This Row],[début]],1,0)+Horaires356739[[#This Row],[PNP Début]])</f>
        <v>0</v>
      </c>
      <c r="L33" s="50">
        <f>IF(Horaires356739[[#This Row],[PNP Fin]]=0,0,IF(Horaires356739[[#This Row],[PNP Fin]]&lt;Horaires356739[[#This Row],[début]],1,0)+Horaires356739[[#This Row],[PNP Fin]])</f>
        <v>0</v>
      </c>
      <c r="M33" s="50">
        <f>IF(Horaires356739[[#This Row],[Fin]]&lt;Horaires356739[[#This Row],[début]],1,0)+Horaires356739[[#This Row],[Fin]]</f>
        <v>0</v>
      </c>
      <c r="N33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3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0.1*(Horaires356739[[#This Row],[Heures de nuit]]+Horaires356739[[#This Row],[heures jour dimanche]]+Horaires356739[[#This Row],[heures jour fériés]])</f>
        <v>0</v>
      </c>
      <c r="J34" s="48">
        <f>(MOD(Horaires356739[[#This Row],[Fin]]-Horaires356739[[#This Row],[début]],1)-MOD(Horaires356739[[#This Row],[PNP Fin]]-Horaires356739[[#This Row],[PNP Début]],1))*24</f>
        <v>0</v>
      </c>
      <c r="K34" s="49">
        <f>IF(Horaires356739[[#This Row],[PNP Début]]=0,0,IF(Horaires356739[[#This Row],[PNP Début]]&lt;Horaires356739[[#This Row],[début]],1,0)+Horaires356739[[#This Row],[PNP Début]])</f>
        <v>0</v>
      </c>
      <c r="L34" s="50">
        <f>IF(Horaires356739[[#This Row],[PNP Fin]]=0,0,IF(Horaires356739[[#This Row],[PNP Fin]]&lt;Horaires356739[[#This Row],[début]],1,0)+Horaires356739[[#This Row],[PNP Fin]])</f>
        <v>0</v>
      </c>
      <c r="M34" s="50">
        <f>IF(Horaires356739[[#This Row],[Fin]]&lt;Horaires356739[[#This Row],[début]],1,0)+Horaires356739[[#This Row],[Fin]]</f>
        <v>0</v>
      </c>
      <c r="N34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4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0.1*(Horaires356739[[#This Row],[Heures de nuit]]+Horaires356739[[#This Row],[heures jour dimanche]]+Horaires356739[[#This Row],[heures jour fériés]])</f>
        <v>0</v>
      </c>
      <c r="J35" s="48">
        <f>(MOD(Horaires356739[[#This Row],[Fin]]-Horaires356739[[#This Row],[début]],1)-MOD(Horaires356739[[#This Row],[PNP Fin]]-Horaires356739[[#This Row],[PNP Début]],1))*24</f>
        <v>0</v>
      </c>
      <c r="K35" s="49">
        <f>IF(Horaires356739[[#This Row],[PNP Début]]=0,0,IF(Horaires356739[[#This Row],[PNP Début]]&lt;Horaires356739[[#This Row],[début]],1,0)+Horaires356739[[#This Row],[PNP Début]])</f>
        <v>0</v>
      </c>
      <c r="L35" s="50">
        <f>IF(Horaires356739[[#This Row],[PNP Fin]]=0,0,IF(Horaires356739[[#This Row],[PNP Fin]]&lt;Horaires356739[[#This Row],[début]],1,0)+Horaires356739[[#This Row],[PNP Fin]])</f>
        <v>0</v>
      </c>
      <c r="M35" s="50">
        <f>IF(Horaires356739[[#This Row],[Fin]]&lt;Horaires356739[[#This Row],[début]],1,0)+Horaires356739[[#This Row],[Fin]]</f>
        <v>0</v>
      </c>
      <c r="N35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5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0.1*(Horaires356739[[#This Row],[Heures de nuit]]+Horaires356739[[#This Row],[heures jour dimanche]]+Horaires356739[[#This Row],[heures jour fériés]])</f>
        <v>0</v>
      </c>
      <c r="J36" s="48">
        <f>(MOD(Horaires356739[[#This Row],[Fin]]-Horaires356739[[#This Row],[début]],1)-MOD(Horaires356739[[#This Row],[PNP Fin]]-Horaires356739[[#This Row],[PNP Début]],1))*24</f>
        <v>0</v>
      </c>
      <c r="K36" s="49">
        <f>IF(Horaires356739[[#This Row],[PNP Début]]=0,0,IF(Horaires356739[[#This Row],[PNP Début]]&lt;Horaires356739[[#This Row],[début]],1,0)+Horaires356739[[#This Row],[PNP Début]])</f>
        <v>0</v>
      </c>
      <c r="L36" s="50">
        <f>IF(Horaires356739[[#This Row],[PNP Fin]]=0,0,IF(Horaires356739[[#This Row],[PNP Fin]]&lt;Horaires356739[[#This Row],[début]],1,0)+Horaires356739[[#This Row],[PNP Fin]])</f>
        <v>0</v>
      </c>
      <c r="M36" s="50">
        <f>IF(Horaires356739[[#This Row],[Fin]]&lt;Horaires356739[[#This Row],[début]],1,0)+Horaires356739[[#This Row],[Fin]]</f>
        <v>0</v>
      </c>
      <c r="N36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6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0.1*(Horaires356739[[#This Row],[Heures de nuit]]+Horaires356739[[#This Row],[heures jour dimanche]]+Horaires356739[[#This Row],[heures jour fériés]])</f>
        <v>0</v>
      </c>
      <c r="J37" s="48">
        <f>(MOD(Horaires356739[[#This Row],[Fin]]-Horaires356739[[#This Row],[début]],1)-MOD(Horaires356739[[#This Row],[PNP Fin]]-Horaires356739[[#This Row],[PNP Début]],1))*24</f>
        <v>0</v>
      </c>
      <c r="K37" s="49">
        <f>IF(Horaires356739[[#This Row],[PNP Début]]=0,0,IF(Horaires356739[[#This Row],[PNP Début]]&lt;Horaires356739[[#This Row],[début]],1,0)+Horaires356739[[#This Row],[PNP Début]])</f>
        <v>0</v>
      </c>
      <c r="L37" s="50">
        <f>IF(Horaires356739[[#This Row],[PNP Fin]]=0,0,IF(Horaires356739[[#This Row],[PNP Fin]]&lt;Horaires356739[[#This Row],[début]],1,0)+Horaires356739[[#This Row],[PNP Fin]])</f>
        <v>0</v>
      </c>
      <c r="M37" s="50">
        <f>IF(Horaires356739[[#This Row],[Fin]]&lt;Horaires356739[[#This Row],[début]],1,0)+Horaires356739[[#This Row],[Fin]]</f>
        <v>0</v>
      </c>
      <c r="N37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7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0.1*(Horaires356739[[#This Row],[Heures de nuit]]+Horaires356739[[#This Row],[heures jour dimanche]]+Horaires356739[[#This Row],[heures jour fériés]])</f>
        <v>0</v>
      </c>
      <c r="J38" s="48">
        <f>(MOD(Horaires356739[[#This Row],[Fin]]-Horaires356739[[#This Row],[début]],1)-MOD(Horaires356739[[#This Row],[PNP Fin]]-Horaires356739[[#This Row],[PNP Début]],1))*24</f>
        <v>0</v>
      </c>
      <c r="K38" s="49">
        <f>IF(Horaires356739[[#This Row],[PNP Début]]=0,0,IF(Horaires356739[[#This Row],[PNP Début]]&lt;Horaires356739[[#This Row],[début]],1,0)+Horaires356739[[#This Row],[PNP Début]])</f>
        <v>0</v>
      </c>
      <c r="L38" s="50">
        <f>IF(Horaires356739[[#This Row],[PNP Fin]]=0,0,IF(Horaires356739[[#This Row],[PNP Fin]]&lt;Horaires356739[[#This Row],[début]],1,0)+Horaires356739[[#This Row],[PNP Fin]])</f>
        <v>0</v>
      </c>
      <c r="M38" s="50">
        <f>IF(Horaires356739[[#This Row],[Fin]]&lt;Horaires356739[[#This Row],[début]],1,0)+Horaires356739[[#This Row],[Fin]]</f>
        <v>0</v>
      </c>
      <c r="N38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8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0.1*(Horaires356739[[#This Row],[Heures de nuit]]+Horaires356739[[#This Row],[heures jour dimanche]]+Horaires356739[[#This Row],[heures jour fériés]])</f>
        <v>0</v>
      </c>
      <c r="J39" s="48">
        <f>(MOD(Horaires356739[[#This Row],[Fin]]-Horaires356739[[#This Row],[début]],1)-MOD(Horaires356739[[#This Row],[PNP Fin]]-Horaires356739[[#This Row],[PNP Début]],1))*24</f>
        <v>0</v>
      </c>
      <c r="K39" s="49">
        <f>IF(Horaires356739[[#This Row],[PNP Début]]=0,0,IF(Horaires356739[[#This Row],[PNP Début]]&lt;Horaires356739[[#This Row],[début]],1,0)+Horaires356739[[#This Row],[PNP Début]])</f>
        <v>0</v>
      </c>
      <c r="L39" s="50">
        <f>IF(Horaires356739[[#This Row],[PNP Fin]]=0,0,IF(Horaires356739[[#This Row],[PNP Fin]]&lt;Horaires356739[[#This Row],[début]],1,0)+Horaires356739[[#This Row],[PNP Fin]])</f>
        <v>0</v>
      </c>
      <c r="M39" s="50">
        <f>IF(Horaires356739[[#This Row],[Fin]]&lt;Horaires356739[[#This Row],[début]],1,0)+Horaires356739[[#This Row],[Fin]]</f>
        <v>0</v>
      </c>
      <c r="N39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9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0.1*(Horaires356739[[#This Row],[Heures de nuit]]+Horaires356739[[#This Row],[heures jour dimanche]]+Horaires356739[[#This Row],[heures jour fériés]])</f>
        <v>0</v>
      </c>
      <c r="J40" s="48">
        <f>(MOD(Horaires356739[[#This Row],[Fin]]-Horaires356739[[#This Row],[début]],1)-MOD(Horaires356739[[#This Row],[PNP Fin]]-Horaires356739[[#This Row],[PNP Début]],1))*24</f>
        <v>0</v>
      </c>
      <c r="K40" s="49">
        <f>IF(Horaires356739[[#This Row],[PNP Début]]=0,0,IF(Horaires356739[[#This Row],[PNP Début]]&lt;Horaires356739[[#This Row],[début]],1,0)+Horaires356739[[#This Row],[PNP Début]])</f>
        <v>0</v>
      </c>
      <c r="L40" s="50">
        <f>IF(Horaires356739[[#This Row],[PNP Fin]]=0,0,IF(Horaires356739[[#This Row],[PNP Fin]]&lt;Horaires356739[[#This Row],[début]],1,0)+Horaires356739[[#This Row],[PNP Fin]])</f>
        <v>0</v>
      </c>
      <c r="M40" s="50">
        <f>IF(Horaires356739[[#This Row],[Fin]]&lt;Horaires356739[[#This Row],[début]],1,0)+Horaires356739[[#This Row],[Fin]]</f>
        <v>0</v>
      </c>
      <c r="N40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0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0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0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0.1*(Horaires356739[[#This Row],[Heures de nuit]]+Horaires356739[[#This Row],[heures jour dimanche]]+Horaires356739[[#This Row],[heures jour fériés]])</f>
        <v>0</v>
      </c>
      <c r="J41" s="48">
        <f>(MOD(Horaires356739[[#This Row],[Fin]]-Horaires356739[[#This Row],[début]],1)-MOD(Horaires356739[[#This Row],[PNP Fin]]-Horaires356739[[#This Row],[PNP Début]],1))*24</f>
        <v>0</v>
      </c>
      <c r="K41" s="49">
        <f>IF(Horaires356739[[#This Row],[PNP Début]]=0,0,IF(Horaires356739[[#This Row],[PNP Début]]&lt;Horaires356739[[#This Row],[début]],1,0)+Horaires356739[[#This Row],[PNP Début]])</f>
        <v>0</v>
      </c>
      <c r="L41" s="50">
        <f>IF(Horaires356739[[#This Row],[PNP Fin]]=0,0,IF(Horaires356739[[#This Row],[PNP Fin]]&lt;Horaires356739[[#This Row],[début]],1,0)+Horaires356739[[#This Row],[PNP Fin]])</f>
        <v>0</v>
      </c>
      <c r="M41" s="50">
        <f>IF(Horaires356739[[#This Row],[Fin]]&lt;Horaires356739[[#This Row],[début]],1,0)+Horaires356739[[#This Row],[Fin]]</f>
        <v>0</v>
      </c>
      <c r="N41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1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0.1*(Horaires356739[[#This Row],[Heures de nuit]]+Horaires356739[[#This Row],[heures jour dimanche]]+Horaires356739[[#This Row],[heures jour fériés]])</f>
        <v>0</v>
      </c>
      <c r="J42" s="48">
        <f>(MOD(Horaires356739[[#This Row],[Fin]]-Horaires356739[[#This Row],[début]],1)-MOD(Horaires356739[[#This Row],[PNP Fin]]-Horaires356739[[#This Row],[PNP Début]],1))*24</f>
        <v>0</v>
      </c>
      <c r="K42" s="49">
        <f>IF(Horaires356739[[#This Row],[PNP Début]]=0,0,IF(Horaires356739[[#This Row],[PNP Début]]&lt;Horaires356739[[#This Row],[début]],1,0)+Horaires356739[[#This Row],[PNP Début]])</f>
        <v>0</v>
      </c>
      <c r="L42" s="50">
        <f>IF(Horaires356739[[#This Row],[PNP Fin]]=0,0,IF(Horaires356739[[#This Row],[PNP Fin]]&lt;Horaires356739[[#This Row],[début]],1,0)+Horaires356739[[#This Row],[PNP Fin]])</f>
        <v>0</v>
      </c>
      <c r="M42" s="50">
        <f>IF(Horaires356739[[#This Row],[Fin]]&lt;Horaires356739[[#This Row],[début]],1,0)+Horaires356739[[#This Row],[Fin]]</f>
        <v>0</v>
      </c>
      <c r="N42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2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2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2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0.1*(Horaires356739[[#This Row],[Heures de nuit]]+Horaires356739[[#This Row],[heures jour dimanche]]+Horaires356739[[#This Row],[heures jour fériés]])</f>
        <v>0</v>
      </c>
      <c r="J43" s="48">
        <f>(MOD(Horaires356739[[#This Row],[Fin]]-Horaires356739[[#This Row],[début]],1)-MOD(Horaires356739[[#This Row],[PNP Fin]]-Horaires356739[[#This Row],[PNP Début]],1))*24</f>
        <v>0</v>
      </c>
      <c r="K43" s="49">
        <f>IF(Horaires356739[[#This Row],[PNP Début]]=0,0,IF(Horaires356739[[#This Row],[PNP Début]]&lt;Horaires356739[[#This Row],[début]],1,0)+Horaires356739[[#This Row],[PNP Début]])</f>
        <v>0</v>
      </c>
      <c r="L43" s="50">
        <f>IF(Horaires356739[[#This Row],[PNP Fin]]=0,0,IF(Horaires356739[[#This Row],[PNP Fin]]&lt;Horaires356739[[#This Row],[début]],1,0)+Horaires356739[[#This Row],[PNP Fin]])</f>
        <v>0</v>
      </c>
      <c r="M43" s="50">
        <f>IF(Horaires356739[[#This Row],[Fin]]&lt;Horaires356739[[#This Row],[début]],1,0)+Horaires356739[[#This Row],[Fin]]</f>
        <v>0</v>
      </c>
      <c r="N43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3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3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3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0.1*(Horaires356739[[#This Row],[Heures de nuit]]+Horaires356739[[#This Row],[heures jour dimanche]]+Horaires356739[[#This Row],[heures jour fériés]])</f>
        <v>0</v>
      </c>
      <c r="J44" s="48">
        <f>(MOD(Horaires356739[[#This Row],[Fin]]-Horaires356739[[#This Row],[début]],1)-MOD(Horaires356739[[#This Row],[PNP Fin]]-Horaires356739[[#This Row],[PNP Début]],1))*24</f>
        <v>0</v>
      </c>
      <c r="K44" s="49">
        <f>IF(Horaires356739[[#This Row],[PNP Début]]=0,0,IF(Horaires356739[[#This Row],[PNP Début]]&lt;Horaires356739[[#This Row],[début]],1,0)+Horaires356739[[#This Row],[PNP Début]])</f>
        <v>0</v>
      </c>
      <c r="L44" s="50">
        <f>IF(Horaires356739[[#This Row],[PNP Fin]]=0,0,IF(Horaires356739[[#This Row],[PNP Fin]]&lt;Horaires356739[[#This Row],[début]],1,0)+Horaires356739[[#This Row],[PNP Fin]])</f>
        <v>0</v>
      </c>
      <c r="M44" s="50">
        <f>IF(Horaires356739[[#This Row],[Fin]]&lt;Horaires356739[[#This Row],[début]],1,0)+Horaires356739[[#This Row],[Fin]]</f>
        <v>0</v>
      </c>
      <c r="N44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4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4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4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0.1*(Horaires356739[[#This Row],[Heures de nuit]]+Horaires356739[[#This Row],[heures jour dimanche]]+Horaires356739[[#This Row],[heures jour fériés]])</f>
        <v>0</v>
      </c>
      <c r="J45" s="48">
        <f>(MOD(Horaires356739[[#This Row],[Fin]]-Horaires356739[[#This Row],[début]],1)-MOD(Horaires356739[[#This Row],[PNP Fin]]-Horaires356739[[#This Row],[PNP Début]],1))*24</f>
        <v>0</v>
      </c>
      <c r="K45" s="49">
        <f>IF(Horaires356739[[#This Row],[PNP Début]]=0,0,IF(Horaires356739[[#This Row],[PNP Début]]&lt;Horaires356739[[#This Row],[début]],1,0)+Horaires356739[[#This Row],[PNP Début]])</f>
        <v>0</v>
      </c>
      <c r="L45" s="50">
        <f>IF(Horaires356739[[#This Row],[PNP Fin]]=0,0,IF(Horaires356739[[#This Row],[PNP Fin]]&lt;Horaires356739[[#This Row],[début]],1,0)+Horaires356739[[#This Row],[PNP Fin]])</f>
        <v>0</v>
      </c>
      <c r="M45" s="50">
        <f>IF(Horaires356739[[#This Row],[Fin]]&lt;Horaires356739[[#This Row],[début]],1,0)+Horaires356739[[#This Row],[Fin]]</f>
        <v>0</v>
      </c>
      <c r="N45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5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5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5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0.1*(Horaires356739[[#This Row],[Heures de nuit]]+Horaires356739[[#This Row],[heures jour dimanche]]+Horaires356739[[#This Row],[heures jour fériés]])</f>
        <v>0</v>
      </c>
      <c r="J46" s="48">
        <f>(MOD(Horaires356739[[#This Row],[Fin]]-Horaires356739[[#This Row],[début]],1)-MOD(Horaires356739[[#This Row],[PNP Fin]]-Horaires356739[[#This Row],[PNP Début]],1))*24</f>
        <v>0</v>
      </c>
      <c r="K46" s="49">
        <f>IF(Horaires356739[[#This Row],[PNP Début]]=0,0,IF(Horaires356739[[#This Row],[PNP Début]]&lt;Horaires356739[[#This Row],[début]],1,0)+Horaires356739[[#This Row],[PNP Début]])</f>
        <v>0</v>
      </c>
      <c r="L46" s="50">
        <f>IF(Horaires356739[[#This Row],[PNP Fin]]=0,0,IF(Horaires356739[[#This Row],[PNP Fin]]&lt;Horaires356739[[#This Row],[début]],1,0)+Horaires356739[[#This Row],[PNP Fin]])</f>
        <v>0</v>
      </c>
      <c r="M46" s="50">
        <f>IF(Horaires356739[[#This Row],[Fin]]&lt;Horaires356739[[#This Row],[début]],1,0)+Horaires356739[[#This Row],[Fin]]</f>
        <v>0</v>
      </c>
      <c r="N46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6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6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6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0.1*(Horaires356739[[#This Row],[Heures de nuit]]+Horaires356739[[#This Row],[heures jour dimanche]]+Horaires356739[[#This Row],[heures jour fériés]])</f>
        <v>0</v>
      </c>
      <c r="J47" s="48">
        <f>(MOD(Horaires356739[[#This Row],[Fin]]-Horaires356739[[#This Row],[début]],1)-MOD(Horaires356739[[#This Row],[PNP Fin]]-Horaires356739[[#This Row],[PNP Début]],1))*24</f>
        <v>0</v>
      </c>
      <c r="K47" s="49">
        <f>IF(Horaires356739[[#This Row],[PNP Début]]=0,0,IF(Horaires356739[[#This Row],[PNP Début]]&lt;Horaires356739[[#This Row],[début]],1,0)+Horaires356739[[#This Row],[PNP Début]])</f>
        <v>0</v>
      </c>
      <c r="L47" s="50">
        <f>IF(Horaires356739[[#This Row],[PNP Fin]]=0,0,IF(Horaires356739[[#This Row],[PNP Fin]]&lt;Horaires356739[[#This Row],[début]],1,0)+Horaires356739[[#This Row],[PNP Fin]])</f>
        <v>0</v>
      </c>
      <c r="M47" s="50">
        <f>IF(Horaires356739[[#This Row],[Fin]]&lt;Horaires356739[[#This Row],[début]],1,0)+Horaires356739[[#This Row],[Fin]]</f>
        <v>0</v>
      </c>
      <c r="N47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7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7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7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0.1*(Horaires356739[[#This Row],[Heures de nuit]]+Horaires356739[[#This Row],[heures jour dimanche]]+Horaires356739[[#This Row],[heures jour fériés]])</f>
        <v>0</v>
      </c>
      <c r="J48" s="48">
        <f>(MOD(Horaires356739[[#This Row],[Fin]]-Horaires356739[[#This Row],[début]],1)-MOD(Horaires356739[[#This Row],[PNP Fin]]-Horaires356739[[#This Row],[PNP Début]],1))*24</f>
        <v>0</v>
      </c>
      <c r="K48" s="49">
        <f>IF(Horaires356739[[#This Row],[PNP Début]]=0,0,IF(Horaires356739[[#This Row],[PNP Début]]&lt;Horaires356739[[#This Row],[début]],1,0)+Horaires356739[[#This Row],[PNP Début]])</f>
        <v>0</v>
      </c>
      <c r="L48" s="50">
        <f>IF(Horaires356739[[#This Row],[PNP Fin]]=0,0,IF(Horaires356739[[#This Row],[PNP Fin]]&lt;Horaires356739[[#This Row],[début]],1,0)+Horaires356739[[#This Row],[PNP Fin]])</f>
        <v>0</v>
      </c>
      <c r="M48" s="50">
        <f>IF(Horaires356739[[#This Row],[Fin]]&lt;Horaires356739[[#This Row],[début]],1,0)+Horaires356739[[#This Row],[Fin]]</f>
        <v>0</v>
      </c>
      <c r="N48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8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8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8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0.1*(Horaires356739[[#This Row],[Heures de nuit]]+Horaires356739[[#This Row],[heures jour dimanche]]+Horaires356739[[#This Row],[heures jour fériés]])</f>
        <v>0</v>
      </c>
      <c r="J49" s="48">
        <f>(MOD(Horaires356739[[#This Row],[Fin]]-Horaires356739[[#This Row],[début]],1)-MOD(Horaires356739[[#This Row],[PNP Fin]]-Horaires356739[[#This Row],[PNP Début]],1))*24</f>
        <v>0</v>
      </c>
      <c r="K49" s="49">
        <f>IF(Horaires356739[[#This Row],[PNP Début]]=0,0,IF(Horaires356739[[#This Row],[PNP Début]]&lt;Horaires356739[[#This Row],[début]],1,0)+Horaires356739[[#This Row],[PNP Début]])</f>
        <v>0</v>
      </c>
      <c r="L49" s="50">
        <f>IF(Horaires356739[[#This Row],[PNP Fin]]=0,0,IF(Horaires356739[[#This Row],[PNP Fin]]&lt;Horaires356739[[#This Row],[début]],1,0)+Horaires356739[[#This Row],[PNP Fin]])</f>
        <v>0</v>
      </c>
      <c r="M49" s="50">
        <f>IF(Horaires356739[[#This Row],[Fin]]&lt;Horaires356739[[#This Row],[début]],1,0)+Horaires356739[[#This Row],[Fin]]</f>
        <v>0</v>
      </c>
      <c r="N49" s="31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9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9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9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SUM(Horaires356739[Majoration])</f>
        <v>0</v>
      </c>
      <c r="J50" s="54">
        <f>SUM(Horaires356739[Heures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20" priority="3" operator="equal">
      <formula>0.416666666666667</formula>
    </cfRule>
  </conditionalFormatting>
  <conditionalFormatting sqref="D13:D49">
    <cfRule type="cellIs" dxfId="19" priority="1" operator="equal">
      <formula>0.656944444444444</formula>
    </cfRule>
    <cfRule type="cellIs" dxfId="18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921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S60"/>
  <sheetViews>
    <sheetView topLeftCell="A22" zoomScale="55" zoomScaleNormal="55" zoomScalePageLayoutView="55" workbookViewId="0">
      <selection sqref="A1:B2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Juillet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0.1*(Horaires3567310[[#This Row],[Heures de nuit]]+Horaires3567310[[#This Row],[heures jour dimanche]]+Horaires3567310[[#This Row],[heures jour fériés]])</f>
        <v>0</v>
      </c>
      <c r="J13" s="29">
        <f>(MOD(Horaires3567310[[#This Row],[Fin]]-Horaires3567310[[#This Row],[début]],1)-MOD(Horaires3567310[[#This Row],[PNP Fin]]-Horaires3567310[[#This Row],[PNP Début]],1))*24</f>
        <v>0</v>
      </c>
      <c r="K13" s="30">
        <f>IF(Horaires3567310[[#This Row],[PNP Début]]=0,0,IF(Horaires3567310[[#This Row],[PNP Début]]&lt;Horaires3567310[[#This Row],[début]],1,0)+Horaires3567310[[#This Row],[PNP Début]])</f>
        <v>0</v>
      </c>
      <c r="L13" s="30">
        <f>IF(Horaires3567310[[#This Row],[PNP Fin]]=0,0,IF(Horaires3567310[[#This Row],[PNP Fin]]&lt;Horaires3567310[[#This Row],[début]],1,0)+Horaires3567310[[#This Row],[PNP Fin]])</f>
        <v>0</v>
      </c>
      <c r="M13" s="30">
        <f>IF(Horaires3567310[[#This Row],[Fin]]&lt;Horaires3567310[[#This Row],[début]],1,0)+Horaires3567310[[#This Row],[Fin]]</f>
        <v>0</v>
      </c>
      <c r="N13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3" s="3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3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3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3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3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0.1*(Horaires3567310[[#This Row],[Heures de nuit]]+Horaires3567310[[#This Row],[heures jour dimanche]]+Horaires3567310[[#This Row],[heures jour fériés]])</f>
        <v>0</v>
      </c>
      <c r="J14" s="29">
        <f>(MOD(Horaires3567310[[#This Row],[Fin]]-Horaires3567310[[#This Row],[début]],1)-MOD(Horaires3567310[[#This Row],[PNP Fin]]-Horaires3567310[[#This Row],[PNP Début]],1))*24</f>
        <v>0</v>
      </c>
      <c r="K14" s="30">
        <f>IF(Horaires3567310[[#This Row],[PNP Début]]=0,0,IF(Horaires3567310[[#This Row],[PNP Début]]&lt;Horaires3567310[[#This Row],[début]],1,0)+Horaires3567310[[#This Row],[PNP Début]])</f>
        <v>0</v>
      </c>
      <c r="L14" s="30">
        <f>IF(Horaires3567310[[#This Row],[PNP Fin]]=0,0,IF(Horaires3567310[[#This Row],[PNP Fin]]&lt;Horaires3567310[[#This Row],[début]],1,0)+Horaires3567310[[#This Row],[PNP Fin]])</f>
        <v>0</v>
      </c>
      <c r="M14" s="30">
        <f>IF(Horaires3567310[[#This Row],[Fin]]&lt;Horaires3567310[[#This Row],[début]],1,0)+Horaires3567310[[#This Row],[Fin]]</f>
        <v>0</v>
      </c>
      <c r="N14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4" s="3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4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4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4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4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0.1*(Horaires3567310[[#This Row],[Heures de nuit]]+Horaires3567310[[#This Row],[heures jour dimanche]]+Horaires3567310[[#This Row],[heures jour fériés]])</f>
        <v>0</v>
      </c>
      <c r="J15" s="29">
        <f>(MOD(Horaires3567310[[#This Row],[Fin]]-Horaires3567310[[#This Row],[début]],1)-MOD(Horaires3567310[[#This Row],[PNP Fin]]-Horaires3567310[[#This Row],[PNP Début]],1))*24</f>
        <v>0</v>
      </c>
      <c r="K15" s="30">
        <f>IF(Horaires3567310[[#This Row],[PNP Début]]=0,0,IF(Horaires3567310[[#This Row],[PNP Début]]&lt;Horaires3567310[[#This Row],[début]],1,0)+Horaires3567310[[#This Row],[PNP Début]])</f>
        <v>0</v>
      </c>
      <c r="L15" s="30">
        <f>IF(Horaires3567310[[#This Row],[PNP Fin]]=0,0,IF(Horaires3567310[[#This Row],[PNP Fin]]&lt;Horaires3567310[[#This Row],[début]],1,0)+Horaires3567310[[#This Row],[PNP Fin]])</f>
        <v>0</v>
      </c>
      <c r="M15" s="30">
        <f>IF(Horaires3567310[[#This Row],[Fin]]&lt;Horaires3567310[[#This Row],[début]],1,0)+Horaires3567310[[#This Row],[Fin]]</f>
        <v>0</v>
      </c>
      <c r="N15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5" s="3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5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5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5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5" s="32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0.1*(Horaires3567310[[#This Row],[Heures de nuit]]+Horaires3567310[[#This Row],[heures jour dimanche]]+Horaires3567310[[#This Row],[heures jour fériés]])</f>
        <v>0</v>
      </c>
      <c r="J16" s="33">
        <f>(MOD(Horaires3567310[[#This Row],[Fin]]-Horaires3567310[[#This Row],[début]],1)-MOD(Horaires3567310[[#This Row],[PNP Fin]]-Horaires3567310[[#This Row],[PNP Début]],1))*24</f>
        <v>0</v>
      </c>
      <c r="K16" s="30">
        <f>IF(Horaires3567310[[#This Row],[PNP Début]]=0,0,IF(Horaires3567310[[#This Row],[PNP Début]]&lt;Horaires3567310[[#This Row],[début]],1,0)+Horaires3567310[[#This Row],[PNP Début]])</f>
        <v>0</v>
      </c>
      <c r="L16" s="30">
        <f>IF(Horaires3567310[[#This Row],[PNP Fin]]=0,0,IF(Horaires3567310[[#This Row],[PNP Fin]]&lt;Horaires3567310[[#This Row],[début]],1,0)+Horaires3567310[[#This Row],[PNP Fin]])</f>
        <v>0</v>
      </c>
      <c r="M16" s="34">
        <f>IF(Horaires3567310[[#This Row],[Fin]]&lt;Horaires3567310[[#This Row],[début]],1,0)+Horaires3567310[[#This Row],[Fin]]</f>
        <v>0</v>
      </c>
      <c r="N16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6" s="35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6" s="35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6" s="3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6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6" s="3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0.1*(Horaires3567310[[#This Row],[Heures de nuit]]+Horaires3567310[[#This Row],[heures jour dimanche]]+Horaires3567310[[#This Row],[heures jour fériés]])</f>
        <v>0</v>
      </c>
      <c r="J17" s="38">
        <f>(MOD(Horaires3567310[[#This Row],[Fin]]-Horaires3567310[[#This Row],[début]],1)-MOD(Horaires3567310[[#This Row],[PNP Fin]]-Horaires3567310[[#This Row],[PNP Début]],1))*24</f>
        <v>0</v>
      </c>
      <c r="K17" s="39">
        <f>IF(Horaires3567310[[#This Row],[PNP Début]]=0,0,IF(Horaires3567310[[#This Row],[PNP Début]]&lt;Horaires3567310[[#This Row],[début]],1,0)+Horaires3567310[[#This Row],[PNP Début]])</f>
        <v>0</v>
      </c>
      <c r="L17" s="40">
        <f>IF(Horaires3567310[[#This Row],[PNP Fin]]=0,0,IF(Horaires3567310[[#This Row],[PNP Fin]]&lt;Horaires3567310[[#This Row],[début]],1,0)+Horaires3567310[[#This Row],[PNP Fin]])</f>
        <v>0</v>
      </c>
      <c r="M17" s="40">
        <f>IF(Horaires3567310[[#This Row],[Fin]]&lt;Horaires3567310[[#This Row],[début]],1,0)+Horaires3567310[[#This Row],[Fin]]</f>
        <v>0</v>
      </c>
      <c r="N17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7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7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7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7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7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0.1*(Horaires3567310[[#This Row],[Heures de nuit]]+Horaires3567310[[#This Row],[heures jour dimanche]]+Horaires3567310[[#This Row],[heures jour fériés]])</f>
        <v>0</v>
      </c>
      <c r="J18" s="38">
        <f>(MOD(Horaires3567310[[#This Row],[Fin]]-Horaires3567310[[#This Row],[début]],1)-MOD(Horaires3567310[[#This Row],[PNP Fin]]-Horaires3567310[[#This Row],[PNP Début]],1))*24</f>
        <v>0</v>
      </c>
      <c r="K18" s="39">
        <f>IF(Horaires3567310[[#This Row],[PNP Début]]=0,0,IF(Horaires3567310[[#This Row],[PNP Début]]&lt;Horaires3567310[[#This Row],[début]],1,0)+Horaires3567310[[#This Row],[PNP Début]])</f>
        <v>0</v>
      </c>
      <c r="L18" s="40">
        <f>IF(Horaires3567310[[#This Row],[PNP Fin]]=0,0,IF(Horaires3567310[[#This Row],[PNP Fin]]&lt;Horaires3567310[[#This Row],[début]],1,0)+Horaires3567310[[#This Row],[PNP Fin]])</f>
        <v>0</v>
      </c>
      <c r="M18" s="40">
        <f>IF(Horaires3567310[[#This Row],[Fin]]&lt;Horaires3567310[[#This Row],[début]],1,0)+Horaires3567310[[#This Row],[Fin]]</f>
        <v>0</v>
      </c>
      <c r="N18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8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8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8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8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8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0.1*(Horaires3567310[[#This Row],[Heures de nuit]]+Horaires3567310[[#This Row],[heures jour dimanche]]+Horaires3567310[[#This Row],[heures jour fériés]])</f>
        <v>0</v>
      </c>
      <c r="J19" s="38">
        <f>(MOD(Horaires3567310[[#This Row],[Fin]]-Horaires3567310[[#This Row],[début]],1)-MOD(Horaires3567310[[#This Row],[PNP Fin]]-Horaires3567310[[#This Row],[PNP Début]],1))*24</f>
        <v>0</v>
      </c>
      <c r="K19" s="39">
        <f>IF(Horaires3567310[[#This Row],[PNP Début]]=0,0,IF(Horaires3567310[[#This Row],[PNP Début]]&lt;Horaires3567310[[#This Row],[début]],1,0)+Horaires3567310[[#This Row],[PNP Début]])</f>
        <v>0</v>
      </c>
      <c r="L19" s="40">
        <f>IF(Horaires3567310[[#This Row],[PNP Fin]]=0,0,IF(Horaires3567310[[#This Row],[PNP Fin]]&lt;Horaires3567310[[#This Row],[début]],1,0)+Horaires3567310[[#This Row],[PNP Fin]])</f>
        <v>0</v>
      </c>
      <c r="M19" s="40">
        <f>IF(Horaires3567310[[#This Row],[Fin]]&lt;Horaires3567310[[#This Row],[début]],1,0)+Horaires3567310[[#This Row],[Fin]]</f>
        <v>0</v>
      </c>
      <c r="N19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9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9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9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9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9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0.1*(Horaires3567310[[#This Row],[Heures de nuit]]+Horaires3567310[[#This Row],[heures jour dimanche]]+Horaires3567310[[#This Row],[heures jour fériés]])</f>
        <v>0</v>
      </c>
      <c r="J20" s="38">
        <f>(MOD(Horaires3567310[[#This Row],[Fin]]-Horaires3567310[[#This Row],[début]],1)-MOD(Horaires3567310[[#This Row],[PNP Fin]]-Horaires3567310[[#This Row],[PNP Début]],1))*24</f>
        <v>0</v>
      </c>
      <c r="K20" s="39">
        <f>IF(Horaires3567310[[#This Row],[PNP Début]]=0,0,IF(Horaires3567310[[#This Row],[PNP Début]]&lt;Horaires3567310[[#This Row],[début]],1,0)+Horaires3567310[[#This Row],[PNP Début]])</f>
        <v>0</v>
      </c>
      <c r="L20" s="40">
        <f>IF(Horaires3567310[[#This Row],[PNP Fin]]=0,0,IF(Horaires3567310[[#This Row],[PNP Fin]]&lt;Horaires3567310[[#This Row],[début]],1,0)+Horaires3567310[[#This Row],[PNP Fin]])</f>
        <v>0</v>
      </c>
      <c r="M20" s="40">
        <f>IF(Horaires3567310[[#This Row],[Fin]]&lt;Horaires3567310[[#This Row],[début]],1,0)+Horaires3567310[[#This Row],[Fin]]</f>
        <v>0</v>
      </c>
      <c r="N20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0" s="4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0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0" s="4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0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0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0.1*(Horaires3567310[[#This Row],[Heures de nuit]]+Horaires3567310[[#This Row],[heures jour dimanche]]+Horaires3567310[[#This Row],[heures jour fériés]])</f>
        <v>0</v>
      </c>
      <c r="J21" s="43">
        <f>(MOD(Horaires3567310[[#This Row],[Fin]]-Horaires3567310[[#This Row],[début]],1)-MOD(Horaires3567310[[#This Row],[PNP Fin]]-Horaires3567310[[#This Row],[PNP Début]],1))*24</f>
        <v>0</v>
      </c>
      <c r="K21" s="44">
        <f>IF(Horaires3567310[[#This Row],[PNP Début]]=0,0,IF(Horaires3567310[[#This Row],[PNP Début]]&lt;Horaires3567310[[#This Row],[début]],1,0)+Horaires3567310[[#This Row],[PNP Début]])</f>
        <v>0</v>
      </c>
      <c r="L21" s="45">
        <f>IF(Horaires3567310[[#This Row],[PNP Fin]]=0,0,IF(Horaires3567310[[#This Row],[PNP Fin]]&lt;Horaires3567310[[#This Row],[début]],1,0)+Horaires3567310[[#This Row],[PNP Fin]])</f>
        <v>0</v>
      </c>
      <c r="M21" s="45">
        <f>IF(Horaires3567310[[#This Row],[Fin]]&lt;Horaires3567310[[#This Row],[début]],1,0)+Horaires3567310[[#This Row],[Fin]]</f>
        <v>0</v>
      </c>
      <c r="N21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1" s="4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1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1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1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1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0.1*(Horaires3567310[[#This Row],[Heures de nuit]]+Horaires3567310[[#This Row],[heures jour dimanche]]+Horaires3567310[[#This Row],[heures jour fériés]])</f>
        <v>0</v>
      </c>
      <c r="J22" s="48">
        <f>(MOD(Horaires3567310[[#This Row],[Fin]]-Horaires3567310[[#This Row],[début]],1)-MOD(Horaires3567310[[#This Row],[PNP Fin]]-Horaires3567310[[#This Row],[PNP Début]],1))*24</f>
        <v>0</v>
      </c>
      <c r="K22" s="49">
        <f>IF(Horaires3567310[[#This Row],[PNP Début]]=0,0,IF(Horaires3567310[[#This Row],[PNP Début]]&lt;Horaires3567310[[#This Row],[début]],1,0)+Horaires3567310[[#This Row],[PNP Début]])</f>
        <v>0</v>
      </c>
      <c r="L22" s="50">
        <f>IF(Horaires3567310[[#This Row],[PNP Fin]]=0,0,IF(Horaires3567310[[#This Row],[PNP Fin]]&lt;Horaires3567310[[#This Row],[début]],1,0)+Horaires3567310[[#This Row],[PNP Fin]])</f>
        <v>0</v>
      </c>
      <c r="M22" s="50">
        <f>IF(Horaires3567310[[#This Row],[Fin]]&lt;Horaires3567310[[#This Row],[début]],1,0)+Horaires3567310[[#This Row],[Fin]]</f>
        <v>0</v>
      </c>
      <c r="N22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2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0.1*(Horaires3567310[[#This Row],[Heures de nuit]]+Horaires3567310[[#This Row],[heures jour dimanche]]+Horaires3567310[[#This Row],[heures jour fériés]])</f>
        <v>0</v>
      </c>
      <c r="J23" s="48">
        <f>(MOD(Horaires3567310[[#This Row],[Fin]]-Horaires3567310[[#This Row],[début]],1)-MOD(Horaires3567310[[#This Row],[PNP Fin]]-Horaires3567310[[#This Row],[PNP Début]],1))*24</f>
        <v>0</v>
      </c>
      <c r="K23" s="49">
        <f>IF(Horaires3567310[[#This Row],[PNP Début]]=0,0,IF(Horaires3567310[[#This Row],[PNP Début]]&lt;Horaires3567310[[#This Row],[début]],1,0)+Horaires3567310[[#This Row],[PNP Début]])</f>
        <v>0</v>
      </c>
      <c r="L23" s="50">
        <f>IF(Horaires3567310[[#This Row],[PNP Fin]]=0,0,IF(Horaires3567310[[#This Row],[PNP Fin]]&lt;Horaires3567310[[#This Row],[début]],1,0)+Horaires3567310[[#This Row],[PNP Fin]])</f>
        <v>0</v>
      </c>
      <c r="M23" s="50">
        <f>IF(Horaires3567310[[#This Row],[Fin]]&lt;Horaires3567310[[#This Row],[début]],1,0)+Horaires3567310[[#This Row],[Fin]]</f>
        <v>0</v>
      </c>
      <c r="N23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3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0.1*(Horaires3567310[[#This Row],[Heures de nuit]]+Horaires3567310[[#This Row],[heures jour dimanche]]+Horaires3567310[[#This Row],[heures jour fériés]])</f>
        <v>0</v>
      </c>
      <c r="J24" s="48">
        <f>(MOD(Horaires3567310[[#This Row],[Fin]]-Horaires3567310[[#This Row],[début]],1)-MOD(Horaires3567310[[#This Row],[PNP Fin]]-Horaires3567310[[#This Row],[PNP Début]],1))*24</f>
        <v>0</v>
      </c>
      <c r="K24" s="49">
        <f>IF(Horaires3567310[[#This Row],[PNP Début]]=0,0,IF(Horaires3567310[[#This Row],[PNP Début]]&lt;Horaires3567310[[#This Row],[début]],1,0)+Horaires3567310[[#This Row],[PNP Début]])</f>
        <v>0</v>
      </c>
      <c r="L24" s="50">
        <f>IF(Horaires3567310[[#This Row],[PNP Fin]]=0,0,IF(Horaires3567310[[#This Row],[PNP Fin]]&lt;Horaires3567310[[#This Row],[début]],1,0)+Horaires3567310[[#This Row],[PNP Fin]])</f>
        <v>0</v>
      </c>
      <c r="M24" s="50">
        <f>IF(Horaires3567310[[#This Row],[Fin]]&lt;Horaires3567310[[#This Row],[début]],1,0)+Horaires3567310[[#This Row],[Fin]]</f>
        <v>0</v>
      </c>
      <c r="N24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4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0.1*(Horaires3567310[[#This Row],[Heures de nuit]]+Horaires3567310[[#This Row],[heures jour dimanche]]+Horaires3567310[[#This Row],[heures jour fériés]])</f>
        <v>0</v>
      </c>
      <c r="J25" s="48">
        <f>(MOD(Horaires3567310[[#This Row],[Fin]]-Horaires3567310[[#This Row],[début]],1)-MOD(Horaires3567310[[#This Row],[PNP Fin]]-Horaires3567310[[#This Row],[PNP Début]],1))*24</f>
        <v>0</v>
      </c>
      <c r="K25" s="49">
        <f>IF(Horaires3567310[[#This Row],[PNP Début]]=0,0,IF(Horaires3567310[[#This Row],[PNP Début]]&lt;Horaires3567310[[#This Row],[début]],1,0)+Horaires3567310[[#This Row],[PNP Début]])</f>
        <v>0</v>
      </c>
      <c r="L25" s="50">
        <f>IF(Horaires3567310[[#This Row],[PNP Fin]]=0,0,IF(Horaires3567310[[#This Row],[PNP Fin]]&lt;Horaires3567310[[#This Row],[début]],1,0)+Horaires3567310[[#This Row],[PNP Fin]])</f>
        <v>0</v>
      </c>
      <c r="M25" s="50">
        <f>IF(Horaires3567310[[#This Row],[Fin]]&lt;Horaires3567310[[#This Row],[début]],1,0)+Horaires3567310[[#This Row],[Fin]]</f>
        <v>0</v>
      </c>
      <c r="N25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5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0.1*(Horaires3567310[[#This Row],[Heures de nuit]]+Horaires3567310[[#This Row],[heures jour dimanche]]+Horaires3567310[[#This Row],[heures jour fériés]])</f>
        <v>0</v>
      </c>
      <c r="J26" s="48">
        <f>(MOD(Horaires3567310[[#This Row],[Fin]]-Horaires3567310[[#This Row],[début]],1)-MOD(Horaires3567310[[#This Row],[PNP Fin]]-Horaires3567310[[#This Row],[PNP Début]],1))*24</f>
        <v>0</v>
      </c>
      <c r="K26" s="49">
        <f>IF(Horaires3567310[[#This Row],[PNP Début]]=0,0,IF(Horaires3567310[[#This Row],[PNP Début]]&lt;Horaires3567310[[#This Row],[début]],1,0)+Horaires3567310[[#This Row],[PNP Début]])</f>
        <v>0</v>
      </c>
      <c r="L26" s="50">
        <f>IF(Horaires3567310[[#This Row],[PNP Fin]]=0,0,IF(Horaires3567310[[#This Row],[PNP Fin]]&lt;Horaires3567310[[#This Row],[début]],1,0)+Horaires3567310[[#This Row],[PNP Fin]])</f>
        <v>0</v>
      </c>
      <c r="M26" s="50">
        <f>IF(Horaires3567310[[#This Row],[Fin]]&lt;Horaires3567310[[#This Row],[début]],1,0)+Horaires3567310[[#This Row],[Fin]]</f>
        <v>0</v>
      </c>
      <c r="N26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6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0.1*(Horaires3567310[[#This Row],[Heures de nuit]]+Horaires3567310[[#This Row],[heures jour dimanche]]+Horaires3567310[[#This Row],[heures jour fériés]])</f>
        <v>0</v>
      </c>
      <c r="J27" s="48">
        <f>(MOD(Horaires3567310[[#This Row],[Fin]]-Horaires3567310[[#This Row],[début]],1)-MOD(Horaires3567310[[#This Row],[PNP Fin]]-Horaires3567310[[#This Row],[PNP Début]],1))*24</f>
        <v>0</v>
      </c>
      <c r="K27" s="49">
        <f>IF(Horaires3567310[[#This Row],[PNP Début]]=0,0,IF(Horaires3567310[[#This Row],[PNP Début]]&lt;Horaires3567310[[#This Row],[début]],1,0)+Horaires3567310[[#This Row],[PNP Début]])</f>
        <v>0</v>
      </c>
      <c r="L27" s="50">
        <f>IF(Horaires3567310[[#This Row],[PNP Fin]]=0,0,IF(Horaires3567310[[#This Row],[PNP Fin]]&lt;Horaires3567310[[#This Row],[début]],1,0)+Horaires3567310[[#This Row],[PNP Fin]])</f>
        <v>0</v>
      </c>
      <c r="M27" s="50">
        <f>IF(Horaires3567310[[#This Row],[Fin]]&lt;Horaires3567310[[#This Row],[début]],1,0)+Horaires3567310[[#This Row],[Fin]]</f>
        <v>0</v>
      </c>
      <c r="N27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7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0.1*(Horaires3567310[[#This Row],[Heures de nuit]]+Horaires3567310[[#This Row],[heures jour dimanche]]+Horaires3567310[[#This Row],[heures jour fériés]])</f>
        <v>0</v>
      </c>
      <c r="J28" s="48">
        <f>(MOD(Horaires3567310[[#This Row],[Fin]]-Horaires3567310[[#This Row],[début]],1)-MOD(Horaires3567310[[#This Row],[PNP Fin]]-Horaires3567310[[#This Row],[PNP Début]],1))*24</f>
        <v>0</v>
      </c>
      <c r="K28" s="49">
        <f>IF(Horaires3567310[[#This Row],[PNP Début]]=0,0,IF(Horaires3567310[[#This Row],[PNP Début]]&lt;Horaires3567310[[#This Row],[début]],1,0)+Horaires3567310[[#This Row],[PNP Début]])</f>
        <v>0</v>
      </c>
      <c r="L28" s="50">
        <f>IF(Horaires3567310[[#This Row],[PNP Fin]]=0,0,IF(Horaires3567310[[#This Row],[PNP Fin]]&lt;Horaires3567310[[#This Row],[début]],1,0)+Horaires3567310[[#This Row],[PNP Fin]])</f>
        <v>0</v>
      </c>
      <c r="M28" s="50">
        <f>IF(Horaires3567310[[#This Row],[Fin]]&lt;Horaires3567310[[#This Row],[début]],1,0)+Horaires3567310[[#This Row],[Fin]]</f>
        <v>0</v>
      </c>
      <c r="N28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8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0.1*(Horaires3567310[[#This Row],[Heures de nuit]]+Horaires3567310[[#This Row],[heures jour dimanche]]+Horaires3567310[[#This Row],[heures jour fériés]])</f>
        <v>0</v>
      </c>
      <c r="J29" s="48">
        <f>(MOD(Horaires3567310[[#This Row],[Fin]]-Horaires3567310[[#This Row],[début]],1)-MOD(Horaires3567310[[#This Row],[PNP Fin]]-Horaires3567310[[#This Row],[PNP Début]],1))*24</f>
        <v>0</v>
      </c>
      <c r="K29" s="49">
        <f>IF(Horaires3567310[[#This Row],[PNP Début]]=0,0,IF(Horaires3567310[[#This Row],[PNP Début]]&lt;Horaires3567310[[#This Row],[début]],1,0)+Horaires3567310[[#This Row],[PNP Début]])</f>
        <v>0</v>
      </c>
      <c r="L29" s="50">
        <f>IF(Horaires3567310[[#This Row],[PNP Fin]]=0,0,IF(Horaires3567310[[#This Row],[PNP Fin]]&lt;Horaires3567310[[#This Row],[début]],1,0)+Horaires3567310[[#This Row],[PNP Fin]])</f>
        <v>0</v>
      </c>
      <c r="M29" s="50">
        <f>IF(Horaires3567310[[#This Row],[Fin]]&lt;Horaires3567310[[#This Row],[début]],1,0)+Horaires3567310[[#This Row],[Fin]]</f>
        <v>0</v>
      </c>
      <c r="N29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9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0.1*(Horaires3567310[[#This Row],[Heures de nuit]]+Horaires3567310[[#This Row],[heures jour dimanche]]+Horaires3567310[[#This Row],[heures jour fériés]])</f>
        <v>0</v>
      </c>
      <c r="J30" s="48">
        <f>(MOD(Horaires3567310[[#This Row],[Fin]]-Horaires3567310[[#This Row],[début]],1)-MOD(Horaires3567310[[#This Row],[PNP Fin]]-Horaires3567310[[#This Row],[PNP Début]],1))*24</f>
        <v>0</v>
      </c>
      <c r="K30" s="49">
        <f>IF(Horaires3567310[[#This Row],[PNP Début]]=0,0,IF(Horaires3567310[[#This Row],[PNP Début]]&lt;Horaires3567310[[#This Row],[début]],1,0)+Horaires3567310[[#This Row],[PNP Début]])</f>
        <v>0</v>
      </c>
      <c r="L30" s="50">
        <f>IF(Horaires3567310[[#This Row],[PNP Fin]]=0,0,IF(Horaires3567310[[#This Row],[PNP Fin]]&lt;Horaires3567310[[#This Row],[début]],1,0)+Horaires3567310[[#This Row],[PNP Fin]])</f>
        <v>0</v>
      </c>
      <c r="M30" s="50">
        <f>IF(Horaires3567310[[#This Row],[Fin]]&lt;Horaires3567310[[#This Row],[début]],1,0)+Horaires3567310[[#This Row],[Fin]]</f>
        <v>0</v>
      </c>
      <c r="N30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0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0.1*(Horaires3567310[[#This Row],[Heures de nuit]]+Horaires3567310[[#This Row],[heures jour dimanche]]+Horaires3567310[[#This Row],[heures jour fériés]])</f>
        <v>0</v>
      </c>
      <c r="J31" s="48">
        <f>(MOD(Horaires3567310[[#This Row],[Fin]]-Horaires3567310[[#This Row],[début]],1)-MOD(Horaires3567310[[#This Row],[PNP Fin]]-Horaires3567310[[#This Row],[PNP Début]],1))*24</f>
        <v>0</v>
      </c>
      <c r="K31" s="49">
        <f>IF(Horaires3567310[[#This Row],[PNP Début]]=0,0,IF(Horaires3567310[[#This Row],[PNP Début]]&lt;Horaires3567310[[#This Row],[début]],1,0)+Horaires3567310[[#This Row],[PNP Début]])</f>
        <v>0</v>
      </c>
      <c r="L31" s="50">
        <f>IF(Horaires3567310[[#This Row],[PNP Fin]]=0,0,IF(Horaires3567310[[#This Row],[PNP Fin]]&lt;Horaires3567310[[#This Row],[début]],1,0)+Horaires3567310[[#This Row],[PNP Fin]])</f>
        <v>0</v>
      </c>
      <c r="M31" s="50">
        <f>IF(Horaires3567310[[#This Row],[Fin]]&lt;Horaires3567310[[#This Row],[début]],1,0)+Horaires3567310[[#This Row],[Fin]]</f>
        <v>0</v>
      </c>
      <c r="N31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1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0.1*(Horaires3567310[[#This Row],[Heures de nuit]]+Horaires3567310[[#This Row],[heures jour dimanche]]+Horaires3567310[[#This Row],[heures jour fériés]])</f>
        <v>0</v>
      </c>
      <c r="J32" s="48">
        <f>(MOD(Horaires3567310[[#This Row],[Fin]]-Horaires3567310[[#This Row],[début]],1)-MOD(Horaires3567310[[#This Row],[PNP Fin]]-Horaires3567310[[#This Row],[PNP Début]],1))*24</f>
        <v>0</v>
      </c>
      <c r="K32" s="49">
        <f>IF(Horaires3567310[[#This Row],[PNP Début]]=0,0,IF(Horaires3567310[[#This Row],[PNP Début]]&lt;Horaires3567310[[#This Row],[début]],1,0)+Horaires3567310[[#This Row],[PNP Début]])</f>
        <v>0</v>
      </c>
      <c r="L32" s="50">
        <f>IF(Horaires3567310[[#This Row],[PNP Fin]]=0,0,IF(Horaires3567310[[#This Row],[PNP Fin]]&lt;Horaires3567310[[#This Row],[début]],1,0)+Horaires3567310[[#This Row],[PNP Fin]])</f>
        <v>0</v>
      </c>
      <c r="M32" s="50">
        <f>IF(Horaires3567310[[#This Row],[Fin]]&lt;Horaires3567310[[#This Row],[début]],1,0)+Horaires3567310[[#This Row],[Fin]]</f>
        <v>0</v>
      </c>
      <c r="N32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2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0.1*(Horaires3567310[[#This Row],[Heures de nuit]]+Horaires3567310[[#This Row],[heures jour dimanche]]+Horaires3567310[[#This Row],[heures jour fériés]])</f>
        <v>0</v>
      </c>
      <c r="J33" s="48">
        <f>(MOD(Horaires3567310[[#This Row],[Fin]]-Horaires3567310[[#This Row],[début]],1)-MOD(Horaires3567310[[#This Row],[PNP Fin]]-Horaires3567310[[#This Row],[PNP Début]],1))*24</f>
        <v>0</v>
      </c>
      <c r="K33" s="49">
        <f>IF(Horaires3567310[[#This Row],[PNP Début]]=0,0,IF(Horaires3567310[[#This Row],[PNP Début]]&lt;Horaires3567310[[#This Row],[début]],1,0)+Horaires3567310[[#This Row],[PNP Début]])</f>
        <v>0</v>
      </c>
      <c r="L33" s="50">
        <f>IF(Horaires3567310[[#This Row],[PNP Fin]]=0,0,IF(Horaires3567310[[#This Row],[PNP Fin]]&lt;Horaires3567310[[#This Row],[début]],1,0)+Horaires3567310[[#This Row],[PNP Fin]])</f>
        <v>0</v>
      </c>
      <c r="M33" s="50">
        <f>IF(Horaires3567310[[#This Row],[Fin]]&lt;Horaires3567310[[#This Row],[début]],1,0)+Horaires3567310[[#This Row],[Fin]]</f>
        <v>0</v>
      </c>
      <c r="N33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3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0.1*(Horaires3567310[[#This Row],[Heures de nuit]]+Horaires3567310[[#This Row],[heures jour dimanche]]+Horaires3567310[[#This Row],[heures jour fériés]])</f>
        <v>0</v>
      </c>
      <c r="J34" s="48">
        <f>(MOD(Horaires3567310[[#This Row],[Fin]]-Horaires3567310[[#This Row],[début]],1)-MOD(Horaires3567310[[#This Row],[PNP Fin]]-Horaires3567310[[#This Row],[PNP Début]],1))*24</f>
        <v>0</v>
      </c>
      <c r="K34" s="49">
        <f>IF(Horaires3567310[[#This Row],[PNP Début]]=0,0,IF(Horaires3567310[[#This Row],[PNP Début]]&lt;Horaires3567310[[#This Row],[début]],1,0)+Horaires3567310[[#This Row],[PNP Début]])</f>
        <v>0</v>
      </c>
      <c r="L34" s="50">
        <f>IF(Horaires3567310[[#This Row],[PNP Fin]]=0,0,IF(Horaires3567310[[#This Row],[PNP Fin]]&lt;Horaires3567310[[#This Row],[début]],1,0)+Horaires3567310[[#This Row],[PNP Fin]])</f>
        <v>0</v>
      </c>
      <c r="M34" s="50">
        <f>IF(Horaires3567310[[#This Row],[Fin]]&lt;Horaires3567310[[#This Row],[début]],1,0)+Horaires3567310[[#This Row],[Fin]]</f>
        <v>0</v>
      </c>
      <c r="N34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4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0.1*(Horaires3567310[[#This Row],[Heures de nuit]]+Horaires3567310[[#This Row],[heures jour dimanche]]+Horaires3567310[[#This Row],[heures jour fériés]])</f>
        <v>0</v>
      </c>
      <c r="J35" s="48">
        <f>(MOD(Horaires3567310[[#This Row],[Fin]]-Horaires3567310[[#This Row],[début]],1)-MOD(Horaires3567310[[#This Row],[PNP Fin]]-Horaires3567310[[#This Row],[PNP Début]],1))*24</f>
        <v>0</v>
      </c>
      <c r="K35" s="49">
        <f>IF(Horaires3567310[[#This Row],[PNP Début]]=0,0,IF(Horaires3567310[[#This Row],[PNP Début]]&lt;Horaires3567310[[#This Row],[début]],1,0)+Horaires3567310[[#This Row],[PNP Début]])</f>
        <v>0</v>
      </c>
      <c r="L35" s="50">
        <f>IF(Horaires3567310[[#This Row],[PNP Fin]]=0,0,IF(Horaires3567310[[#This Row],[PNP Fin]]&lt;Horaires3567310[[#This Row],[début]],1,0)+Horaires3567310[[#This Row],[PNP Fin]])</f>
        <v>0</v>
      </c>
      <c r="M35" s="50">
        <f>IF(Horaires3567310[[#This Row],[Fin]]&lt;Horaires3567310[[#This Row],[début]],1,0)+Horaires3567310[[#This Row],[Fin]]</f>
        <v>0</v>
      </c>
      <c r="N35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5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0.1*(Horaires3567310[[#This Row],[Heures de nuit]]+Horaires3567310[[#This Row],[heures jour dimanche]]+Horaires3567310[[#This Row],[heures jour fériés]])</f>
        <v>0</v>
      </c>
      <c r="J36" s="48">
        <f>(MOD(Horaires3567310[[#This Row],[Fin]]-Horaires3567310[[#This Row],[début]],1)-MOD(Horaires3567310[[#This Row],[PNP Fin]]-Horaires3567310[[#This Row],[PNP Début]],1))*24</f>
        <v>0</v>
      </c>
      <c r="K36" s="49">
        <f>IF(Horaires3567310[[#This Row],[PNP Début]]=0,0,IF(Horaires3567310[[#This Row],[PNP Début]]&lt;Horaires3567310[[#This Row],[début]],1,0)+Horaires3567310[[#This Row],[PNP Début]])</f>
        <v>0</v>
      </c>
      <c r="L36" s="50">
        <f>IF(Horaires3567310[[#This Row],[PNP Fin]]=0,0,IF(Horaires3567310[[#This Row],[PNP Fin]]&lt;Horaires3567310[[#This Row],[début]],1,0)+Horaires3567310[[#This Row],[PNP Fin]])</f>
        <v>0</v>
      </c>
      <c r="M36" s="50">
        <f>IF(Horaires3567310[[#This Row],[Fin]]&lt;Horaires3567310[[#This Row],[début]],1,0)+Horaires3567310[[#This Row],[Fin]]</f>
        <v>0</v>
      </c>
      <c r="N36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6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0.1*(Horaires3567310[[#This Row],[Heures de nuit]]+Horaires3567310[[#This Row],[heures jour dimanche]]+Horaires3567310[[#This Row],[heures jour fériés]])</f>
        <v>0</v>
      </c>
      <c r="J37" s="48">
        <f>(MOD(Horaires3567310[[#This Row],[Fin]]-Horaires3567310[[#This Row],[début]],1)-MOD(Horaires3567310[[#This Row],[PNP Fin]]-Horaires3567310[[#This Row],[PNP Début]],1))*24</f>
        <v>0</v>
      </c>
      <c r="K37" s="49">
        <f>IF(Horaires3567310[[#This Row],[PNP Début]]=0,0,IF(Horaires3567310[[#This Row],[PNP Début]]&lt;Horaires3567310[[#This Row],[début]],1,0)+Horaires3567310[[#This Row],[PNP Début]])</f>
        <v>0</v>
      </c>
      <c r="L37" s="50">
        <f>IF(Horaires3567310[[#This Row],[PNP Fin]]=0,0,IF(Horaires3567310[[#This Row],[PNP Fin]]&lt;Horaires3567310[[#This Row],[début]],1,0)+Horaires3567310[[#This Row],[PNP Fin]])</f>
        <v>0</v>
      </c>
      <c r="M37" s="50">
        <f>IF(Horaires3567310[[#This Row],[Fin]]&lt;Horaires3567310[[#This Row],[début]],1,0)+Horaires3567310[[#This Row],[Fin]]</f>
        <v>0</v>
      </c>
      <c r="N37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7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0.1*(Horaires3567310[[#This Row],[Heures de nuit]]+Horaires3567310[[#This Row],[heures jour dimanche]]+Horaires3567310[[#This Row],[heures jour fériés]])</f>
        <v>0</v>
      </c>
      <c r="J38" s="48">
        <f>(MOD(Horaires3567310[[#This Row],[Fin]]-Horaires3567310[[#This Row],[début]],1)-MOD(Horaires3567310[[#This Row],[PNP Fin]]-Horaires3567310[[#This Row],[PNP Début]],1))*24</f>
        <v>0</v>
      </c>
      <c r="K38" s="49">
        <f>IF(Horaires3567310[[#This Row],[PNP Début]]=0,0,IF(Horaires3567310[[#This Row],[PNP Début]]&lt;Horaires3567310[[#This Row],[début]],1,0)+Horaires3567310[[#This Row],[PNP Début]])</f>
        <v>0</v>
      </c>
      <c r="L38" s="50">
        <f>IF(Horaires3567310[[#This Row],[PNP Fin]]=0,0,IF(Horaires3567310[[#This Row],[PNP Fin]]&lt;Horaires3567310[[#This Row],[début]],1,0)+Horaires3567310[[#This Row],[PNP Fin]])</f>
        <v>0</v>
      </c>
      <c r="M38" s="50">
        <f>IF(Horaires3567310[[#This Row],[Fin]]&lt;Horaires3567310[[#This Row],[début]],1,0)+Horaires3567310[[#This Row],[Fin]]</f>
        <v>0</v>
      </c>
      <c r="N38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8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0.1*(Horaires3567310[[#This Row],[Heures de nuit]]+Horaires3567310[[#This Row],[heures jour dimanche]]+Horaires3567310[[#This Row],[heures jour fériés]])</f>
        <v>0</v>
      </c>
      <c r="J39" s="48">
        <f>(MOD(Horaires3567310[[#This Row],[Fin]]-Horaires3567310[[#This Row],[début]],1)-MOD(Horaires3567310[[#This Row],[PNP Fin]]-Horaires3567310[[#This Row],[PNP Début]],1))*24</f>
        <v>0</v>
      </c>
      <c r="K39" s="49">
        <f>IF(Horaires3567310[[#This Row],[PNP Début]]=0,0,IF(Horaires3567310[[#This Row],[PNP Début]]&lt;Horaires3567310[[#This Row],[début]],1,0)+Horaires3567310[[#This Row],[PNP Début]])</f>
        <v>0</v>
      </c>
      <c r="L39" s="50">
        <f>IF(Horaires3567310[[#This Row],[PNP Fin]]=0,0,IF(Horaires3567310[[#This Row],[PNP Fin]]&lt;Horaires3567310[[#This Row],[début]],1,0)+Horaires3567310[[#This Row],[PNP Fin]])</f>
        <v>0</v>
      </c>
      <c r="M39" s="50">
        <f>IF(Horaires3567310[[#This Row],[Fin]]&lt;Horaires3567310[[#This Row],[début]],1,0)+Horaires3567310[[#This Row],[Fin]]</f>
        <v>0</v>
      </c>
      <c r="N39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9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0.1*(Horaires3567310[[#This Row],[Heures de nuit]]+Horaires3567310[[#This Row],[heures jour dimanche]]+Horaires3567310[[#This Row],[heures jour fériés]])</f>
        <v>0</v>
      </c>
      <c r="J40" s="48">
        <f>(MOD(Horaires3567310[[#This Row],[Fin]]-Horaires3567310[[#This Row],[début]],1)-MOD(Horaires3567310[[#This Row],[PNP Fin]]-Horaires3567310[[#This Row],[PNP Début]],1))*24</f>
        <v>0</v>
      </c>
      <c r="K40" s="49">
        <f>IF(Horaires3567310[[#This Row],[PNP Début]]=0,0,IF(Horaires3567310[[#This Row],[PNP Début]]&lt;Horaires3567310[[#This Row],[début]],1,0)+Horaires3567310[[#This Row],[PNP Début]])</f>
        <v>0</v>
      </c>
      <c r="L40" s="50">
        <f>IF(Horaires3567310[[#This Row],[PNP Fin]]=0,0,IF(Horaires3567310[[#This Row],[PNP Fin]]&lt;Horaires3567310[[#This Row],[début]],1,0)+Horaires3567310[[#This Row],[PNP Fin]])</f>
        <v>0</v>
      </c>
      <c r="M40" s="50">
        <f>IF(Horaires3567310[[#This Row],[Fin]]&lt;Horaires3567310[[#This Row],[début]],1,0)+Horaires3567310[[#This Row],[Fin]]</f>
        <v>0</v>
      </c>
      <c r="N40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0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0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0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0.1*(Horaires3567310[[#This Row],[Heures de nuit]]+Horaires3567310[[#This Row],[heures jour dimanche]]+Horaires3567310[[#This Row],[heures jour fériés]])</f>
        <v>0</v>
      </c>
      <c r="J41" s="48">
        <f>(MOD(Horaires3567310[[#This Row],[Fin]]-Horaires3567310[[#This Row],[début]],1)-MOD(Horaires3567310[[#This Row],[PNP Fin]]-Horaires3567310[[#This Row],[PNP Début]],1))*24</f>
        <v>0</v>
      </c>
      <c r="K41" s="49">
        <f>IF(Horaires3567310[[#This Row],[PNP Début]]=0,0,IF(Horaires3567310[[#This Row],[PNP Début]]&lt;Horaires3567310[[#This Row],[début]],1,0)+Horaires3567310[[#This Row],[PNP Début]])</f>
        <v>0</v>
      </c>
      <c r="L41" s="50">
        <f>IF(Horaires3567310[[#This Row],[PNP Fin]]=0,0,IF(Horaires3567310[[#This Row],[PNP Fin]]&lt;Horaires3567310[[#This Row],[début]],1,0)+Horaires3567310[[#This Row],[PNP Fin]])</f>
        <v>0</v>
      </c>
      <c r="M41" s="50">
        <f>IF(Horaires3567310[[#This Row],[Fin]]&lt;Horaires3567310[[#This Row],[début]],1,0)+Horaires3567310[[#This Row],[Fin]]</f>
        <v>0</v>
      </c>
      <c r="N41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1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0.1*(Horaires3567310[[#This Row],[Heures de nuit]]+Horaires3567310[[#This Row],[heures jour dimanche]]+Horaires3567310[[#This Row],[heures jour fériés]])</f>
        <v>0</v>
      </c>
      <c r="J42" s="48">
        <f>(MOD(Horaires3567310[[#This Row],[Fin]]-Horaires3567310[[#This Row],[début]],1)-MOD(Horaires3567310[[#This Row],[PNP Fin]]-Horaires3567310[[#This Row],[PNP Début]],1))*24</f>
        <v>0</v>
      </c>
      <c r="K42" s="49">
        <f>IF(Horaires3567310[[#This Row],[PNP Début]]=0,0,IF(Horaires3567310[[#This Row],[PNP Début]]&lt;Horaires3567310[[#This Row],[début]],1,0)+Horaires3567310[[#This Row],[PNP Début]])</f>
        <v>0</v>
      </c>
      <c r="L42" s="50">
        <f>IF(Horaires3567310[[#This Row],[PNP Fin]]=0,0,IF(Horaires3567310[[#This Row],[PNP Fin]]&lt;Horaires3567310[[#This Row],[début]],1,0)+Horaires3567310[[#This Row],[PNP Fin]])</f>
        <v>0</v>
      </c>
      <c r="M42" s="50">
        <f>IF(Horaires3567310[[#This Row],[Fin]]&lt;Horaires3567310[[#This Row],[début]],1,0)+Horaires3567310[[#This Row],[Fin]]</f>
        <v>0</v>
      </c>
      <c r="N42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2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2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2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0.1*(Horaires3567310[[#This Row],[Heures de nuit]]+Horaires3567310[[#This Row],[heures jour dimanche]]+Horaires3567310[[#This Row],[heures jour fériés]])</f>
        <v>0</v>
      </c>
      <c r="J43" s="48">
        <f>(MOD(Horaires3567310[[#This Row],[Fin]]-Horaires3567310[[#This Row],[début]],1)-MOD(Horaires3567310[[#This Row],[PNP Fin]]-Horaires3567310[[#This Row],[PNP Début]],1))*24</f>
        <v>0</v>
      </c>
      <c r="K43" s="49">
        <f>IF(Horaires3567310[[#This Row],[PNP Début]]=0,0,IF(Horaires3567310[[#This Row],[PNP Début]]&lt;Horaires3567310[[#This Row],[début]],1,0)+Horaires3567310[[#This Row],[PNP Début]])</f>
        <v>0</v>
      </c>
      <c r="L43" s="50">
        <f>IF(Horaires3567310[[#This Row],[PNP Fin]]=0,0,IF(Horaires3567310[[#This Row],[PNP Fin]]&lt;Horaires3567310[[#This Row],[début]],1,0)+Horaires3567310[[#This Row],[PNP Fin]])</f>
        <v>0</v>
      </c>
      <c r="M43" s="50">
        <f>IF(Horaires3567310[[#This Row],[Fin]]&lt;Horaires3567310[[#This Row],[début]],1,0)+Horaires3567310[[#This Row],[Fin]]</f>
        <v>0</v>
      </c>
      <c r="N43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3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3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3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0.1*(Horaires3567310[[#This Row],[Heures de nuit]]+Horaires3567310[[#This Row],[heures jour dimanche]]+Horaires3567310[[#This Row],[heures jour fériés]])</f>
        <v>0</v>
      </c>
      <c r="J44" s="48">
        <f>(MOD(Horaires3567310[[#This Row],[Fin]]-Horaires3567310[[#This Row],[début]],1)-MOD(Horaires3567310[[#This Row],[PNP Fin]]-Horaires3567310[[#This Row],[PNP Début]],1))*24</f>
        <v>0</v>
      </c>
      <c r="K44" s="49">
        <f>IF(Horaires3567310[[#This Row],[PNP Début]]=0,0,IF(Horaires3567310[[#This Row],[PNP Début]]&lt;Horaires3567310[[#This Row],[début]],1,0)+Horaires3567310[[#This Row],[PNP Début]])</f>
        <v>0</v>
      </c>
      <c r="L44" s="50">
        <f>IF(Horaires3567310[[#This Row],[PNP Fin]]=0,0,IF(Horaires3567310[[#This Row],[PNP Fin]]&lt;Horaires3567310[[#This Row],[début]],1,0)+Horaires3567310[[#This Row],[PNP Fin]])</f>
        <v>0</v>
      </c>
      <c r="M44" s="50">
        <f>IF(Horaires3567310[[#This Row],[Fin]]&lt;Horaires3567310[[#This Row],[début]],1,0)+Horaires3567310[[#This Row],[Fin]]</f>
        <v>0</v>
      </c>
      <c r="N44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4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4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4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0.1*(Horaires3567310[[#This Row],[Heures de nuit]]+Horaires3567310[[#This Row],[heures jour dimanche]]+Horaires3567310[[#This Row],[heures jour fériés]])</f>
        <v>0</v>
      </c>
      <c r="J45" s="48">
        <f>(MOD(Horaires3567310[[#This Row],[Fin]]-Horaires3567310[[#This Row],[début]],1)-MOD(Horaires3567310[[#This Row],[PNP Fin]]-Horaires3567310[[#This Row],[PNP Début]],1))*24</f>
        <v>0</v>
      </c>
      <c r="K45" s="49">
        <f>IF(Horaires3567310[[#This Row],[PNP Début]]=0,0,IF(Horaires3567310[[#This Row],[PNP Début]]&lt;Horaires3567310[[#This Row],[début]],1,0)+Horaires3567310[[#This Row],[PNP Début]])</f>
        <v>0</v>
      </c>
      <c r="L45" s="50">
        <f>IF(Horaires3567310[[#This Row],[PNP Fin]]=0,0,IF(Horaires3567310[[#This Row],[PNP Fin]]&lt;Horaires3567310[[#This Row],[début]],1,0)+Horaires3567310[[#This Row],[PNP Fin]])</f>
        <v>0</v>
      </c>
      <c r="M45" s="50">
        <f>IF(Horaires3567310[[#This Row],[Fin]]&lt;Horaires3567310[[#This Row],[début]],1,0)+Horaires3567310[[#This Row],[Fin]]</f>
        <v>0</v>
      </c>
      <c r="N45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5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5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5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0.1*(Horaires3567310[[#This Row],[Heures de nuit]]+Horaires3567310[[#This Row],[heures jour dimanche]]+Horaires3567310[[#This Row],[heures jour fériés]])</f>
        <v>0</v>
      </c>
      <c r="J46" s="48">
        <f>(MOD(Horaires3567310[[#This Row],[Fin]]-Horaires3567310[[#This Row],[début]],1)-MOD(Horaires3567310[[#This Row],[PNP Fin]]-Horaires3567310[[#This Row],[PNP Début]],1))*24</f>
        <v>0</v>
      </c>
      <c r="K46" s="49">
        <f>IF(Horaires3567310[[#This Row],[PNP Début]]=0,0,IF(Horaires3567310[[#This Row],[PNP Début]]&lt;Horaires3567310[[#This Row],[début]],1,0)+Horaires3567310[[#This Row],[PNP Début]])</f>
        <v>0</v>
      </c>
      <c r="L46" s="50">
        <f>IF(Horaires3567310[[#This Row],[PNP Fin]]=0,0,IF(Horaires3567310[[#This Row],[PNP Fin]]&lt;Horaires3567310[[#This Row],[début]],1,0)+Horaires3567310[[#This Row],[PNP Fin]])</f>
        <v>0</v>
      </c>
      <c r="M46" s="50">
        <f>IF(Horaires3567310[[#This Row],[Fin]]&lt;Horaires3567310[[#This Row],[début]],1,0)+Horaires3567310[[#This Row],[Fin]]</f>
        <v>0</v>
      </c>
      <c r="N46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6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6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6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0.1*(Horaires3567310[[#This Row],[Heures de nuit]]+Horaires3567310[[#This Row],[heures jour dimanche]]+Horaires3567310[[#This Row],[heures jour fériés]])</f>
        <v>0</v>
      </c>
      <c r="J47" s="48">
        <f>(MOD(Horaires3567310[[#This Row],[Fin]]-Horaires3567310[[#This Row],[début]],1)-MOD(Horaires3567310[[#This Row],[PNP Fin]]-Horaires3567310[[#This Row],[PNP Début]],1))*24</f>
        <v>0</v>
      </c>
      <c r="K47" s="49">
        <f>IF(Horaires3567310[[#This Row],[PNP Début]]=0,0,IF(Horaires3567310[[#This Row],[PNP Début]]&lt;Horaires3567310[[#This Row],[début]],1,0)+Horaires3567310[[#This Row],[PNP Début]])</f>
        <v>0</v>
      </c>
      <c r="L47" s="50">
        <f>IF(Horaires3567310[[#This Row],[PNP Fin]]=0,0,IF(Horaires3567310[[#This Row],[PNP Fin]]&lt;Horaires3567310[[#This Row],[début]],1,0)+Horaires3567310[[#This Row],[PNP Fin]])</f>
        <v>0</v>
      </c>
      <c r="M47" s="50">
        <f>IF(Horaires3567310[[#This Row],[Fin]]&lt;Horaires3567310[[#This Row],[début]],1,0)+Horaires3567310[[#This Row],[Fin]]</f>
        <v>0</v>
      </c>
      <c r="N47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7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7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7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0.1*(Horaires3567310[[#This Row],[Heures de nuit]]+Horaires3567310[[#This Row],[heures jour dimanche]]+Horaires3567310[[#This Row],[heures jour fériés]])</f>
        <v>0</v>
      </c>
      <c r="J48" s="48">
        <f>(MOD(Horaires3567310[[#This Row],[Fin]]-Horaires3567310[[#This Row],[début]],1)-MOD(Horaires3567310[[#This Row],[PNP Fin]]-Horaires3567310[[#This Row],[PNP Début]],1))*24</f>
        <v>0</v>
      </c>
      <c r="K48" s="49">
        <f>IF(Horaires3567310[[#This Row],[PNP Début]]=0,0,IF(Horaires3567310[[#This Row],[PNP Début]]&lt;Horaires3567310[[#This Row],[début]],1,0)+Horaires3567310[[#This Row],[PNP Début]])</f>
        <v>0</v>
      </c>
      <c r="L48" s="50">
        <f>IF(Horaires3567310[[#This Row],[PNP Fin]]=0,0,IF(Horaires3567310[[#This Row],[PNP Fin]]&lt;Horaires3567310[[#This Row],[début]],1,0)+Horaires3567310[[#This Row],[PNP Fin]])</f>
        <v>0</v>
      </c>
      <c r="M48" s="50">
        <f>IF(Horaires3567310[[#This Row],[Fin]]&lt;Horaires3567310[[#This Row],[début]],1,0)+Horaires3567310[[#This Row],[Fin]]</f>
        <v>0</v>
      </c>
      <c r="N48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8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8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8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0.1*(Horaires3567310[[#This Row],[Heures de nuit]]+Horaires3567310[[#This Row],[heures jour dimanche]]+Horaires3567310[[#This Row],[heures jour fériés]])</f>
        <v>0</v>
      </c>
      <c r="J49" s="48">
        <f>(MOD(Horaires3567310[[#This Row],[Fin]]-Horaires3567310[[#This Row],[début]],1)-MOD(Horaires3567310[[#This Row],[PNP Fin]]-Horaires3567310[[#This Row],[PNP Début]],1))*24</f>
        <v>0</v>
      </c>
      <c r="K49" s="49">
        <f>IF(Horaires3567310[[#This Row],[PNP Début]]=0,0,IF(Horaires3567310[[#This Row],[PNP Début]]&lt;Horaires3567310[[#This Row],[début]],1,0)+Horaires3567310[[#This Row],[PNP Début]])</f>
        <v>0</v>
      </c>
      <c r="L49" s="50">
        <f>IF(Horaires3567310[[#This Row],[PNP Fin]]=0,0,IF(Horaires3567310[[#This Row],[PNP Fin]]&lt;Horaires3567310[[#This Row],[début]],1,0)+Horaires3567310[[#This Row],[PNP Fin]])</f>
        <v>0</v>
      </c>
      <c r="M49" s="50">
        <f>IF(Horaires3567310[[#This Row],[Fin]]&lt;Horaires3567310[[#This Row],[début]],1,0)+Horaires3567310[[#This Row],[Fin]]</f>
        <v>0</v>
      </c>
      <c r="N49" s="31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9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9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9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SUM(Horaires3567310[Majoration])</f>
        <v>0</v>
      </c>
      <c r="J50" s="54">
        <f>SUM(Horaires3567310[Heures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17" priority="3" operator="equal">
      <formula>0.416666666666667</formula>
    </cfRule>
  </conditionalFormatting>
  <conditionalFormatting sqref="D13:D49">
    <cfRule type="cellIs" dxfId="16" priority="1" operator="equal">
      <formula>0.656944444444444</formula>
    </cfRule>
    <cfRule type="cellIs" dxfId="15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182880</xdr:rowOff>
              </from>
              <to>
                <xdr:col>20</xdr:col>
                <xdr:colOff>0</xdr:colOff>
                <xdr:row>4</xdr:row>
                <xdr:rowOff>53340</xdr:rowOff>
              </to>
            </anchor>
          </controlPr>
        </control>
      </mc:Choice>
      <mc:Fallback>
        <control shapeId="1024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S60"/>
  <sheetViews>
    <sheetView topLeftCell="A40" zoomScaleNormal="100" zoomScalePageLayoutView="55" workbookViewId="0">
      <selection sqref="A1:B2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Août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0.1*(Horaires356715[[#This Row],[Heures de nuit]]+Horaires356715[[#This Row],[heures jour dimanche]]+Horaires356715[[#This Row],[heures jour fériés]])</f>
        <v>0</v>
      </c>
      <c r="J13" s="29">
        <f>(MOD(Horaires356715[[#This Row],[Fin]]-Horaires356715[[#This Row],[début]],1)-MOD(Horaires356715[[#This Row],[PNP Fin]]-Horaires356715[[#This Row],[PNP Début]],1))*24</f>
        <v>0</v>
      </c>
      <c r="K13" s="30">
        <f>IF(Horaires356715[[#This Row],[PNP Début]]=0,0,IF(Horaires356715[[#This Row],[PNP Début]]&lt;Horaires356715[[#This Row],[début]],1,0)+Horaires356715[[#This Row],[PNP Début]])</f>
        <v>0</v>
      </c>
      <c r="L13" s="30">
        <f>IF(Horaires356715[[#This Row],[PNP Fin]]=0,0,IF(Horaires356715[[#This Row],[PNP Fin]]&lt;Horaires356715[[#This Row],[début]],1,0)+Horaires356715[[#This Row],[PNP Fin]])</f>
        <v>0</v>
      </c>
      <c r="M13" s="30">
        <f>IF(Horaires356715[[#This Row],[Fin]]&lt;Horaires356715[[#This Row],[début]],1,0)+Horaires356715[[#This Row],[Fin]]</f>
        <v>0</v>
      </c>
      <c r="N13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3" s="3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3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3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3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3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0.1*(Horaires356715[[#This Row],[Heures de nuit]]+Horaires356715[[#This Row],[heures jour dimanche]]+Horaires356715[[#This Row],[heures jour fériés]])</f>
        <v>0</v>
      </c>
      <c r="J14" s="29">
        <f>(MOD(Horaires356715[[#This Row],[Fin]]-Horaires356715[[#This Row],[début]],1)-MOD(Horaires356715[[#This Row],[PNP Fin]]-Horaires356715[[#This Row],[PNP Début]],1))*24</f>
        <v>0</v>
      </c>
      <c r="K14" s="30">
        <f>IF(Horaires356715[[#This Row],[PNP Début]]=0,0,IF(Horaires356715[[#This Row],[PNP Début]]&lt;Horaires356715[[#This Row],[début]],1,0)+Horaires356715[[#This Row],[PNP Début]])</f>
        <v>0</v>
      </c>
      <c r="L14" s="30">
        <f>IF(Horaires356715[[#This Row],[PNP Fin]]=0,0,IF(Horaires356715[[#This Row],[PNP Fin]]&lt;Horaires356715[[#This Row],[début]],1,0)+Horaires356715[[#This Row],[PNP Fin]])</f>
        <v>0</v>
      </c>
      <c r="M14" s="30">
        <f>IF(Horaires356715[[#This Row],[Fin]]&lt;Horaires356715[[#This Row],[début]],1,0)+Horaires356715[[#This Row],[Fin]]</f>
        <v>0</v>
      </c>
      <c r="N14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4" s="3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4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4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4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4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0.1*(Horaires356715[[#This Row],[Heures de nuit]]+Horaires356715[[#This Row],[heures jour dimanche]]+Horaires356715[[#This Row],[heures jour fériés]])</f>
        <v>0</v>
      </c>
      <c r="J15" s="29">
        <f>(MOD(Horaires356715[[#This Row],[Fin]]-Horaires356715[[#This Row],[début]],1)-MOD(Horaires356715[[#This Row],[PNP Fin]]-Horaires356715[[#This Row],[PNP Début]],1))*24</f>
        <v>0</v>
      </c>
      <c r="K15" s="30">
        <f>IF(Horaires356715[[#This Row],[PNP Début]]=0,0,IF(Horaires356715[[#This Row],[PNP Début]]&lt;Horaires356715[[#This Row],[début]],1,0)+Horaires356715[[#This Row],[PNP Début]])</f>
        <v>0</v>
      </c>
      <c r="L15" s="30">
        <f>IF(Horaires356715[[#This Row],[PNP Fin]]=0,0,IF(Horaires356715[[#This Row],[PNP Fin]]&lt;Horaires356715[[#This Row],[début]],1,0)+Horaires356715[[#This Row],[PNP Fin]])</f>
        <v>0</v>
      </c>
      <c r="M15" s="30">
        <f>IF(Horaires356715[[#This Row],[Fin]]&lt;Horaires356715[[#This Row],[début]],1,0)+Horaires356715[[#This Row],[Fin]]</f>
        <v>0</v>
      </c>
      <c r="N15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5" s="3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5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5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5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5" s="32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0.1*(Horaires356715[[#This Row],[Heures de nuit]]+Horaires356715[[#This Row],[heures jour dimanche]]+Horaires356715[[#This Row],[heures jour fériés]])</f>
        <v>0</v>
      </c>
      <c r="J16" s="33">
        <f>(MOD(Horaires356715[[#This Row],[Fin]]-Horaires356715[[#This Row],[début]],1)-MOD(Horaires356715[[#This Row],[PNP Fin]]-Horaires356715[[#This Row],[PNP Début]],1))*24</f>
        <v>0</v>
      </c>
      <c r="K16" s="30">
        <f>IF(Horaires356715[[#This Row],[PNP Début]]=0,0,IF(Horaires356715[[#This Row],[PNP Début]]&lt;Horaires356715[[#This Row],[début]],1,0)+Horaires356715[[#This Row],[PNP Début]])</f>
        <v>0</v>
      </c>
      <c r="L16" s="30">
        <f>IF(Horaires356715[[#This Row],[PNP Fin]]=0,0,IF(Horaires356715[[#This Row],[PNP Fin]]&lt;Horaires356715[[#This Row],[début]],1,0)+Horaires356715[[#This Row],[PNP Fin]])</f>
        <v>0</v>
      </c>
      <c r="M16" s="34">
        <f>IF(Horaires356715[[#This Row],[Fin]]&lt;Horaires356715[[#This Row],[début]],1,0)+Horaires356715[[#This Row],[Fin]]</f>
        <v>0</v>
      </c>
      <c r="N16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6" s="35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6" s="35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6" s="3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6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6" s="3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0.1*(Horaires356715[[#This Row],[Heures de nuit]]+Horaires356715[[#This Row],[heures jour dimanche]]+Horaires356715[[#This Row],[heures jour fériés]])</f>
        <v>0</v>
      </c>
      <c r="J17" s="38">
        <f>(MOD(Horaires356715[[#This Row],[Fin]]-Horaires356715[[#This Row],[début]],1)-MOD(Horaires356715[[#This Row],[PNP Fin]]-Horaires356715[[#This Row],[PNP Début]],1))*24</f>
        <v>0</v>
      </c>
      <c r="K17" s="39">
        <f>IF(Horaires356715[[#This Row],[PNP Début]]=0,0,IF(Horaires356715[[#This Row],[PNP Début]]&lt;Horaires356715[[#This Row],[début]],1,0)+Horaires356715[[#This Row],[PNP Début]])</f>
        <v>0</v>
      </c>
      <c r="L17" s="40">
        <f>IF(Horaires356715[[#This Row],[PNP Fin]]=0,0,IF(Horaires356715[[#This Row],[PNP Fin]]&lt;Horaires356715[[#This Row],[début]],1,0)+Horaires356715[[#This Row],[PNP Fin]])</f>
        <v>0</v>
      </c>
      <c r="M17" s="40">
        <f>IF(Horaires356715[[#This Row],[Fin]]&lt;Horaires356715[[#This Row],[début]],1,0)+Horaires356715[[#This Row],[Fin]]</f>
        <v>0</v>
      </c>
      <c r="N17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7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7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7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7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7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0.1*(Horaires356715[[#This Row],[Heures de nuit]]+Horaires356715[[#This Row],[heures jour dimanche]]+Horaires356715[[#This Row],[heures jour fériés]])</f>
        <v>0</v>
      </c>
      <c r="J18" s="38">
        <f>(MOD(Horaires356715[[#This Row],[Fin]]-Horaires356715[[#This Row],[début]],1)-MOD(Horaires356715[[#This Row],[PNP Fin]]-Horaires356715[[#This Row],[PNP Début]],1))*24</f>
        <v>0</v>
      </c>
      <c r="K18" s="39">
        <f>IF(Horaires356715[[#This Row],[PNP Début]]=0,0,IF(Horaires356715[[#This Row],[PNP Début]]&lt;Horaires356715[[#This Row],[début]],1,0)+Horaires356715[[#This Row],[PNP Début]])</f>
        <v>0</v>
      </c>
      <c r="L18" s="40">
        <f>IF(Horaires356715[[#This Row],[PNP Fin]]=0,0,IF(Horaires356715[[#This Row],[PNP Fin]]&lt;Horaires356715[[#This Row],[début]],1,0)+Horaires356715[[#This Row],[PNP Fin]])</f>
        <v>0</v>
      </c>
      <c r="M18" s="40">
        <f>IF(Horaires356715[[#This Row],[Fin]]&lt;Horaires356715[[#This Row],[début]],1,0)+Horaires356715[[#This Row],[Fin]]</f>
        <v>0</v>
      </c>
      <c r="N18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8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8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8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8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8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0.1*(Horaires356715[[#This Row],[Heures de nuit]]+Horaires356715[[#This Row],[heures jour dimanche]]+Horaires356715[[#This Row],[heures jour fériés]])</f>
        <v>0</v>
      </c>
      <c r="J19" s="38">
        <f>(MOD(Horaires356715[[#This Row],[Fin]]-Horaires356715[[#This Row],[début]],1)-MOD(Horaires356715[[#This Row],[PNP Fin]]-Horaires356715[[#This Row],[PNP Début]],1))*24</f>
        <v>0</v>
      </c>
      <c r="K19" s="39">
        <f>IF(Horaires356715[[#This Row],[PNP Début]]=0,0,IF(Horaires356715[[#This Row],[PNP Début]]&lt;Horaires356715[[#This Row],[début]],1,0)+Horaires356715[[#This Row],[PNP Début]])</f>
        <v>0</v>
      </c>
      <c r="L19" s="40">
        <f>IF(Horaires356715[[#This Row],[PNP Fin]]=0,0,IF(Horaires356715[[#This Row],[PNP Fin]]&lt;Horaires356715[[#This Row],[début]],1,0)+Horaires356715[[#This Row],[PNP Fin]])</f>
        <v>0</v>
      </c>
      <c r="M19" s="40">
        <f>IF(Horaires356715[[#This Row],[Fin]]&lt;Horaires356715[[#This Row],[début]],1,0)+Horaires356715[[#This Row],[Fin]]</f>
        <v>0</v>
      </c>
      <c r="N19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9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9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9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9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9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0.1*(Horaires356715[[#This Row],[Heures de nuit]]+Horaires356715[[#This Row],[heures jour dimanche]]+Horaires356715[[#This Row],[heures jour fériés]])</f>
        <v>0</v>
      </c>
      <c r="J20" s="38">
        <f>(MOD(Horaires356715[[#This Row],[Fin]]-Horaires356715[[#This Row],[début]],1)-MOD(Horaires356715[[#This Row],[PNP Fin]]-Horaires356715[[#This Row],[PNP Début]],1))*24</f>
        <v>0</v>
      </c>
      <c r="K20" s="39">
        <f>IF(Horaires356715[[#This Row],[PNP Début]]=0,0,IF(Horaires356715[[#This Row],[PNP Début]]&lt;Horaires356715[[#This Row],[début]],1,0)+Horaires356715[[#This Row],[PNP Début]])</f>
        <v>0</v>
      </c>
      <c r="L20" s="40">
        <f>IF(Horaires356715[[#This Row],[PNP Fin]]=0,0,IF(Horaires356715[[#This Row],[PNP Fin]]&lt;Horaires356715[[#This Row],[début]],1,0)+Horaires356715[[#This Row],[PNP Fin]])</f>
        <v>0</v>
      </c>
      <c r="M20" s="40">
        <f>IF(Horaires356715[[#This Row],[Fin]]&lt;Horaires356715[[#This Row],[début]],1,0)+Horaires356715[[#This Row],[Fin]]</f>
        <v>0</v>
      </c>
      <c r="N20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0" s="4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0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0" s="4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0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0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0.1*(Horaires356715[[#This Row],[Heures de nuit]]+Horaires356715[[#This Row],[heures jour dimanche]]+Horaires356715[[#This Row],[heures jour fériés]])</f>
        <v>0</v>
      </c>
      <c r="J21" s="43">
        <f>(MOD(Horaires356715[[#This Row],[Fin]]-Horaires356715[[#This Row],[début]],1)-MOD(Horaires356715[[#This Row],[PNP Fin]]-Horaires356715[[#This Row],[PNP Début]],1))*24</f>
        <v>0</v>
      </c>
      <c r="K21" s="44">
        <f>IF(Horaires356715[[#This Row],[PNP Début]]=0,0,IF(Horaires356715[[#This Row],[PNP Début]]&lt;Horaires356715[[#This Row],[début]],1,0)+Horaires356715[[#This Row],[PNP Début]])</f>
        <v>0</v>
      </c>
      <c r="L21" s="45">
        <f>IF(Horaires356715[[#This Row],[PNP Fin]]=0,0,IF(Horaires356715[[#This Row],[PNP Fin]]&lt;Horaires356715[[#This Row],[début]],1,0)+Horaires356715[[#This Row],[PNP Fin]])</f>
        <v>0</v>
      </c>
      <c r="M21" s="45">
        <f>IF(Horaires356715[[#This Row],[Fin]]&lt;Horaires356715[[#This Row],[début]],1,0)+Horaires356715[[#This Row],[Fin]]</f>
        <v>0</v>
      </c>
      <c r="N21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1" s="4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1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1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1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1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0.1*(Horaires356715[[#This Row],[Heures de nuit]]+Horaires356715[[#This Row],[heures jour dimanche]]+Horaires356715[[#This Row],[heures jour fériés]])</f>
        <v>0</v>
      </c>
      <c r="J22" s="48">
        <f>(MOD(Horaires356715[[#This Row],[Fin]]-Horaires356715[[#This Row],[début]],1)-MOD(Horaires356715[[#This Row],[PNP Fin]]-Horaires356715[[#This Row],[PNP Début]],1))*24</f>
        <v>0</v>
      </c>
      <c r="K22" s="49">
        <f>IF(Horaires356715[[#This Row],[PNP Début]]=0,0,IF(Horaires356715[[#This Row],[PNP Début]]&lt;Horaires356715[[#This Row],[début]],1,0)+Horaires356715[[#This Row],[PNP Début]])</f>
        <v>0</v>
      </c>
      <c r="L22" s="50">
        <f>IF(Horaires356715[[#This Row],[PNP Fin]]=0,0,IF(Horaires356715[[#This Row],[PNP Fin]]&lt;Horaires356715[[#This Row],[début]],1,0)+Horaires356715[[#This Row],[PNP Fin]])</f>
        <v>0</v>
      </c>
      <c r="M22" s="50">
        <f>IF(Horaires356715[[#This Row],[Fin]]&lt;Horaires356715[[#This Row],[début]],1,0)+Horaires356715[[#This Row],[Fin]]</f>
        <v>0</v>
      </c>
      <c r="N22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2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0.1*(Horaires356715[[#This Row],[Heures de nuit]]+Horaires356715[[#This Row],[heures jour dimanche]]+Horaires356715[[#This Row],[heures jour fériés]])</f>
        <v>0</v>
      </c>
      <c r="J23" s="48">
        <f>(MOD(Horaires356715[[#This Row],[Fin]]-Horaires356715[[#This Row],[début]],1)-MOD(Horaires356715[[#This Row],[PNP Fin]]-Horaires356715[[#This Row],[PNP Début]],1))*24</f>
        <v>0</v>
      </c>
      <c r="K23" s="49">
        <f>IF(Horaires356715[[#This Row],[PNP Début]]=0,0,IF(Horaires356715[[#This Row],[PNP Début]]&lt;Horaires356715[[#This Row],[début]],1,0)+Horaires356715[[#This Row],[PNP Début]])</f>
        <v>0</v>
      </c>
      <c r="L23" s="50">
        <f>IF(Horaires356715[[#This Row],[PNP Fin]]=0,0,IF(Horaires356715[[#This Row],[PNP Fin]]&lt;Horaires356715[[#This Row],[début]],1,0)+Horaires356715[[#This Row],[PNP Fin]])</f>
        <v>0</v>
      </c>
      <c r="M23" s="50">
        <f>IF(Horaires356715[[#This Row],[Fin]]&lt;Horaires356715[[#This Row],[début]],1,0)+Horaires356715[[#This Row],[Fin]]</f>
        <v>0</v>
      </c>
      <c r="N23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3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0.1*(Horaires356715[[#This Row],[Heures de nuit]]+Horaires356715[[#This Row],[heures jour dimanche]]+Horaires356715[[#This Row],[heures jour fériés]])</f>
        <v>0</v>
      </c>
      <c r="J24" s="48">
        <f>(MOD(Horaires356715[[#This Row],[Fin]]-Horaires356715[[#This Row],[début]],1)-MOD(Horaires356715[[#This Row],[PNP Fin]]-Horaires356715[[#This Row],[PNP Début]],1))*24</f>
        <v>0</v>
      </c>
      <c r="K24" s="49">
        <f>IF(Horaires356715[[#This Row],[PNP Début]]=0,0,IF(Horaires356715[[#This Row],[PNP Début]]&lt;Horaires356715[[#This Row],[début]],1,0)+Horaires356715[[#This Row],[PNP Début]])</f>
        <v>0</v>
      </c>
      <c r="L24" s="50">
        <f>IF(Horaires356715[[#This Row],[PNP Fin]]=0,0,IF(Horaires356715[[#This Row],[PNP Fin]]&lt;Horaires356715[[#This Row],[début]],1,0)+Horaires356715[[#This Row],[PNP Fin]])</f>
        <v>0</v>
      </c>
      <c r="M24" s="50">
        <f>IF(Horaires356715[[#This Row],[Fin]]&lt;Horaires356715[[#This Row],[début]],1,0)+Horaires356715[[#This Row],[Fin]]</f>
        <v>0</v>
      </c>
      <c r="N24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4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0.1*(Horaires356715[[#This Row],[Heures de nuit]]+Horaires356715[[#This Row],[heures jour dimanche]]+Horaires356715[[#This Row],[heures jour fériés]])</f>
        <v>0</v>
      </c>
      <c r="J25" s="48">
        <f>(MOD(Horaires356715[[#This Row],[Fin]]-Horaires356715[[#This Row],[début]],1)-MOD(Horaires356715[[#This Row],[PNP Fin]]-Horaires356715[[#This Row],[PNP Début]],1))*24</f>
        <v>0</v>
      </c>
      <c r="K25" s="49">
        <f>IF(Horaires356715[[#This Row],[PNP Début]]=0,0,IF(Horaires356715[[#This Row],[PNP Début]]&lt;Horaires356715[[#This Row],[début]],1,0)+Horaires356715[[#This Row],[PNP Début]])</f>
        <v>0</v>
      </c>
      <c r="L25" s="50">
        <f>IF(Horaires356715[[#This Row],[PNP Fin]]=0,0,IF(Horaires356715[[#This Row],[PNP Fin]]&lt;Horaires356715[[#This Row],[début]],1,0)+Horaires356715[[#This Row],[PNP Fin]])</f>
        <v>0</v>
      </c>
      <c r="M25" s="50">
        <f>IF(Horaires356715[[#This Row],[Fin]]&lt;Horaires356715[[#This Row],[début]],1,0)+Horaires356715[[#This Row],[Fin]]</f>
        <v>0</v>
      </c>
      <c r="N25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5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0.1*(Horaires356715[[#This Row],[Heures de nuit]]+Horaires356715[[#This Row],[heures jour dimanche]]+Horaires356715[[#This Row],[heures jour fériés]])</f>
        <v>0</v>
      </c>
      <c r="J26" s="48">
        <f>(MOD(Horaires356715[[#This Row],[Fin]]-Horaires356715[[#This Row],[début]],1)-MOD(Horaires356715[[#This Row],[PNP Fin]]-Horaires356715[[#This Row],[PNP Début]],1))*24</f>
        <v>0</v>
      </c>
      <c r="K26" s="49">
        <f>IF(Horaires356715[[#This Row],[PNP Début]]=0,0,IF(Horaires356715[[#This Row],[PNP Début]]&lt;Horaires356715[[#This Row],[début]],1,0)+Horaires356715[[#This Row],[PNP Début]])</f>
        <v>0</v>
      </c>
      <c r="L26" s="50">
        <f>IF(Horaires356715[[#This Row],[PNP Fin]]=0,0,IF(Horaires356715[[#This Row],[PNP Fin]]&lt;Horaires356715[[#This Row],[début]],1,0)+Horaires356715[[#This Row],[PNP Fin]])</f>
        <v>0</v>
      </c>
      <c r="M26" s="50">
        <f>IF(Horaires356715[[#This Row],[Fin]]&lt;Horaires356715[[#This Row],[début]],1,0)+Horaires356715[[#This Row],[Fin]]</f>
        <v>0</v>
      </c>
      <c r="N26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6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0.1*(Horaires356715[[#This Row],[Heures de nuit]]+Horaires356715[[#This Row],[heures jour dimanche]]+Horaires356715[[#This Row],[heures jour fériés]])</f>
        <v>0</v>
      </c>
      <c r="J27" s="48">
        <f>(MOD(Horaires356715[[#This Row],[Fin]]-Horaires356715[[#This Row],[début]],1)-MOD(Horaires356715[[#This Row],[PNP Fin]]-Horaires356715[[#This Row],[PNP Début]],1))*24</f>
        <v>0</v>
      </c>
      <c r="K27" s="49">
        <f>IF(Horaires356715[[#This Row],[PNP Début]]=0,0,IF(Horaires356715[[#This Row],[PNP Début]]&lt;Horaires356715[[#This Row],[début]],1,0)+Horaires356715[[#This Row],[PNP Début]])</f>
        <v>0</v>
      </c>
      <c r="L27" s="50">
        <f>IF(Horaires356715[[#This Row],[PNP Fin]]=0,0,IF(Horaires356715[[#This Row],[PNP Fin]]&lt;Horaires356715[[#This Row],[début]],1,0)+Horaires356715[[#This Row],[PNP Fin]])</f>
        <v>0</v>
      </c>
      <c r="M27" s="50">
        <f>IF(Horaires356715[[#This Row],[Fin]]&lt;Horaires356715[[#This Row],[début]],1,0)+Horaires356715[[#This Row],[Fin]]</f>
        <v>0</v>
      </c>
      <c r="N27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7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0.1*(Horaires356715[[#This Row],[Heures de nuit]]+Horaires356715[[#This Row],[heures jour dimanche]]+Horaires356715[[#This Row],[heures jour fériés]])</f>
        <v>0</v>
      </c>
      <c r="J28" s="48">
        <f>(MOD(Horaires356715[[#This Row],[Fin]]-Horaires356715[[#This Row],[début]],1)-MOD(Horaires356715[[#This Row],[PNP Fin]]-Horaires356715[[#This Row],[PNP Début]],1))*24</f>
        <v>0</v>
      </c>
      <c r="K28" s="49">
        <f>IF(Horaires356715[[#This Row],[PNP Début]]=0,0,IF(Horaires356715[[#This Row],[PNP Début]]&lt;Horaires356715[[#This Row],[début]],1,0)+Horaires356715[[#This Row],[PNP Début]])</f>
        <v>0</v>
      </c>
      <c r="L28" s="50">
        <f>IF(Horaires356715[[#This Row],[PNP Fin]]=0,0,IF(Horaires356715[[#This Row],[PNP Fin]]&lt;Horaires356715[[#This Row],[début]],1,0)+Horaires356715[[#This Row],[PNP Fin]])</f>
        <v>0</v>
      </c>
      <c r="M28" s="50">
        <f>IF(Horaires356715[[#This Row],[Fin]]&lt;Horaires356715[[#This Row],[début]],1,0)+Horaires356715[[#This Row],[Fin]]</f>
        <v>0</v>
      </c>
      <c r="N28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8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0.1*(Horaires356715[[#This Row],[Heures de nuit]]+Horaires356715[[#This Row],[heures jour dimanche]]+Horaires356715[[#This Row],[heures jour fériés]])</f>
        <v>0</v>
      </c>
      <c r="J29" s="48">
        <f>(MOD(Horaires356715[[#This Row],[Fin]]-Horaires356715[[#This Row],[début]],1)-MOD(Horaires356715[[#This Row],[PNP Fin]]-Horaires356715[[#This Row],[PNP Début]],1))*24</f>
        <v>0</v>
      </c>
      <c r="K29" s="49">
        <f>IF(Horaires356715[[#This Row],[PNP Début]]=0,0,IF(Horaires356715[[#This Row],[PNP Début]]&lt;Horaires356715[[#This Row],[début]],1,0)+Horaires356715[[#This Row],[PNP Début]])</f>
        <v>0</v>
      </c>
      <c r="L29" s="50">
        <f>IF(Horaires356715[[#This Row],[PNP Fin]]=0,0,IF(Horaires356715[[#This Row],[PNP Fin]]&lt;Horaires356715[[#This Row],[début]],1,0)+Horaires356715[[#This Row],[PNP Fin]])</f>
        <v>0</v>
      </c>
      <c r="M29" s="50">
        <f>IF(Horaires356715[[#This Row],[Fin]]&lt;Horaires356715[[#This Row],[début]],1,0)+Horaires356715[[#This Row],[Fin]]</f>
        <v>0</v>
      </c>
      <c r="N29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9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0.1*(Horaires356715[[#This Row],[Heures de nuit]]+Horaires356715[[#This Row],[heures jour dimanche]]+Horaires356715[[#This Row],[heures jour fériés]])</f>
        <v>0</v>
      </c>
      <c r="J30" s="48">
        <f>(MOD(Horaires356715[[#This Row],[Fin]]-Horaires356715[[#This Row],[début]],1)-MOD(Horaires356715[[#This Row],[PNP Fin]]-Horaires356715[[#This Row],[PNP Début]],1))*24</f>
        <v>0</v>
      </c>
      <c r="K30" s="49">
        <f>IF(Horaires356715[[#This Row],[PNP Début]]=0,0,IF(Horaires356715[[#This Row],[PNP Début]]&lt;Horaires356715[[#This Row],[début]],1,0)+Horaires356715[[#This Row],[PNP Début]])</f>
        <v>0</v>
      </c>
      <c r="L30" s="50">
        <f>IF(Horaires356715[[#This Row],[PNP Fin]]=0,0,IF(Horaires356715[[#This Row],[PNP Fin]]&lt;Horaires356715[[#This Row],[début]],1,0)+Horaires356715[[#This Row],[PNP Fin]])</f>
        <v>0</v>
      </c>
      <c r="M30" s="50">
        <f>IF(Horaires356715[[#This Row],[Fin]]&lt;Horaires356715[[#This Row],[début]],1,0)+Horaires356715[[#This Row],[Fin]]</f>
        <v>0</v>
      </c>
      <c r="N30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0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0.1*(Horaires356715[[#This Row],[Heures de nuit]]+Horaires356715[[#This Row],[heures jour dimanche]]+Horaires356715[[#This Row],[heures jour fériés]])</f>
        <v>0</v>
      </c>
      <c r="J31" s="48">
        <f>(MOD(Horaires356715[[#This Row],[Fin]]-Horaires356715[[#This Row],[début]],1)-MOD(Horaires356715[[#This Row],[PNP Fin]]-Horaires356715[[#This Row],[PNP Début]],1))*24</f>
        <v>0</v>
      </c>
      <c r="K31" s="49">
        <f>IF(Horaires356715[[#This Row],[PNP Début]]=0,0,IF(Horaires356715[[#This Row],[PNP Début]]&lt;Horaires356715[[#This Row],[début]],1,0)+Horaires356715[[#This Row],[PNP Début]])</f>
        <v>0</v>
      </c>
      <c r="L31" s="50">
        <f>IF(Horaires356715[[#This Row],[PNP Fin]]=0,0,IF(Horaires356715[[#This Row],[PNP Fin]]&lt;Horaires356715[[#This Row],[début]],1,0)+Horaires356715[[#This Row],[PNP Fin]])</f>
        <v>0</v>
      </c>
      <c r="M31" s="50">
        <f>IF(Horaires356715[[#This Row],[Fin]]&lt;Horaires356715[[#This Row],[début]],1,0)+Horaires356715[[#This Row],[Fin]]</f>
        <v>0</v>
      </c>
      <c r="N31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1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0.1*(Horaires356715[[#This Row],[Heures de nuit]]+Horaires356715[[#This Row],[heures jour dimanche]]+Horaires356715[[#This Row],[heures jour fériés]])</f>
        <v>0</v>
      </c>
      <c r="J32" s="48">
        <f>(MOD(Horaires356715[[#This Row],[Fin]]-Horaires356715[[#This Row],[début]],1)-MOD(Horaires356715[[#This Row],[PNP Fin]]-Horaires356715[[#This Row],[PNP Début]],1))*24</f>
        <v>0</v>
      </c>
      <c r="K32" s="49">
        <f>IF(Horaires356715[[#This Row],[PNP Début]]=0,0,IF(Horaires356715[[#This Row],[PNP Début]]&lt;Horaires356715[[#This Row],[début]],1,0)+Horaires356715[[#This Row],[PNP Début]])</f>
        <v>0</v>
      </c>
      <c r="L32" s="50">
        <f>IF(Horaires356715[[#This Row],[PNP Fin]]=0,0,IF(Horaires356715[[#This Row],[PNP Fin]]&lt;Horaires356715[[#This Row],[début]],1,0)+Horaires356715[[#This Row],[PNP Fin]])</f>
        <v>0</v>
      </c>
      <c r="M32" s="50">
        <f>IF(Horaires356715[[#This Row],[Fin]]&lt;Horaires356715[[#This Row],[début]],1,0)+Horaires356715[[#This Row],[Fin]]</f>
        <v>0</v>
      </c>
      <c r="N32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2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0.1*(Horaires356715[[#This Row],[Heures de nuit]]+Horaires356715[[#This Row],[heures jour dimanche]]+Horaires356715[[#This Row],[heures jour fériés]])</f>
        <v>0</v>
      </c>
      <c r="J33" s="48">
        <f>(MOD(Horaires356715[[#This Row],[Fin]]-Horaires356715[[#This Row],[début]],1)-MOD(Horaires356715[[#This Row],[PNP Fin]]-Horaires356715[[#This Row],[PNP Début]],1))*24</f>
        <v>0</v>
      </c>
      <c r="K33" s="49">
        <f>IF(Horaires356715[[#This Row],[PNP Début]]=0,0,IF(Horaires356715[[#This Row],[PNP Début]]&lt;Horaires356715[[#This Row],[début]],1,0)+Horaires356715[[#This Row],[PNP Début]])</f>
        <v>0</v>
      </c>
      <c r="L33" s="50">
        <f>IF(Horaires356715[[#This Row],[PNP Fin]]=0,0,IF(Horaires356715[[#This Row],[PNP Fin]]&lt;Horaires356715[[#This Row],[début]],1,0)+Horaires356715[[#This Row],[PNP Fin]])</f>
        <v>0</v>
      </c>
      <c r="M33" s="50">
        <f>IF(Horaires356715[[#This Row],[Fin]]&lt;Horaires356715[[#This Row],[début]],1,0)+Horaires356715[[#This Row],[Fin]]</f>
        <v>0</v>
      </c>
      <c r="N33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3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0.1*(Horaires356715[[#This Row],[Heures de nuit]]+Horaires356715[[#This Row],[heures jour dimanche]]+Horaires356715[[#This Row],[heures jour fériés]])</f>
        <v>0</v>
      </c>
      <c r="J34" s="48">
        <f>(MOD(Horaires356715[[#This Row],[Fin]]-Horaires356715[[#This Row],[début]],1)-MOD(Horaires356715[[#This Row],[PNP Fin]]-Horaires356715[[#This Row],[PNP Début]],1))*24</f>
        <v>0</v>
      </c>
      <c r="K34" s="49">
        <f>IF(Horaires356715[[#This Row],[PNP Début]]=0,0,IF(Horaires356715[[#This Row],[PNP Début]]&lt;Horaires356715[[#This Row],[début]],1,0)+Horaires356715[[#This Row],[PNP Début]])</f>
        <v>0</v>
      </c>
      <c r="L34" s="50">
        <f>IF(Horaires356715[[#This Row],[PNP Fin]]=0,0,IF(Horaires356715[[#This Row],[PNP Fin]]&lt;Horaires356715[[#This Row],[début]],1,0)+Horaires356715[[#This Row],[PNP Fin]])</f>
        <v>0</v>
      </c>
      <c r="M34" s="50">
        <f>IF(Horaires356715[[#This Row],[Fin]]&lt;Horaires356715[[#This Row],[début]],1,0)+Horaires356715[[#This Row],[Fin]]</f>
        <v>0</v>
      </c>
      <c r="N34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4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0.1*(Horaires356715[[#This Row],[Heures de nuit]]+Horaires356715[[#This Row],[heures jour dimanche]]+Horaires356715[[#This Row],[heures jour fériés]])</f>
        <v>0</v>
      </c>
      <c r="J35" s="48">
        <f>(MOD(Horaires356715[[#This Row],[Fin]]-Horaires356715[[#This Row],[début]],1)-MOD(Horaires356715[[#This Row],[PNP Fin]]-Horaires356715[[#This Row],[PNP Début]],1))*24</f>
        <v>0</v>
      </c>
      <c r="K35" s="49">
        <f>IF(Horaires356715[[#This Row],[PNP Début]]=0,0,IF(Horaires356715[[#This Row],[PNP Début]]&lt;Horaires356715[[#This Row],[début]],1,0)+Horaires356715[[#This Row],[PNP Début]])</f>
        <v>0</v>
      </c>
      <c r="L35" s="50">
        <f>IF(Horaires356715[[#This Row],[PNP Fin]]=0,0,IF(Horaires356715[[#This Row],[PNP Fin]]&lt;Horaires356715[[#This Row],[début]],1,0)+Horaires356715[[#This Row],[PNP Fin]])</f>
        <v>0</v>
      </c>
      <c r="M35" s="50">
        <f>IF(Horaires356715[[#This Row],[Fin]]&lt;Horaires356715[[#This Row],[début]],1,0)+Horaires356715[[#This Row],[Fin]]</f>
        <v>0</v>
      </c>
      <c r="N35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5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0.1*(Horaires356715[[#This Row],[Heures de nuit]]+Horaires356715[[#This Row],[heures jour dimanche]]+Horaires356715[[#This Row],[heures jour fériés]])</f>
        <v>0</v>
      </c>
      <c r="J36" s="48">
        <f>(MOD(Horaires356715[[#This Row],[Fin]]-Horaires356715[[#This Row],[début]],1)-MOD(Horaires356715[[#This Row],[PNP Fin]]-Horaires356715[[#This Row],[PNP Début]],1))*24</f>
        <v>0</v>
      </c>
      <c r="K36" s="49">
        <f>IF(Horaires356715[[#This Row],[PNP Début]]=0,0,IF(Horaires356715[[#This Row],[PNP Début]]&lt;Horaires356715[[#This Row],[début]],1,0)+Horaires356715[[#This Row],[PNP Début]])</f>
        <v>0</v>
      </c>
      <c r="L36" s="50">
        <f>IF(Horaires356715[[#This Row],[PNP Fin]]=0,0,IF(Horaires356715[[#This Row],[PNP Fin]]&lt;Horaires356715[[#This Row],[début]],1,0)+Horaires356715[[#This Row],[PNP Fin]])</f>
        <v>0</v>
      </c>
      <c r="M36" s="50">
        <f>IF(Horaires356715[[#This Row],[Fin]]&lt;Horaires356715[[#This Row],[début]],1,0)+Horaires356715[[#This Row],[Fin]]</f>
        <v>0</v>
      </c>
      <c r="N36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6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0.1*(Horaires356715[[#This Row],[Heures de nuit]]+Horaires356715[[#This Row],[heures jour dimanche]]+Horaires356715[[#This Row],[heures jour fériés]])</f>
        <v>0</v>
      </c>
      <c r="J37" s="48">
        <f>(MOD(Horaires356715[[#This Row],[Fin]]-Horaires356715[[#This Row],[début]],1)-MOD(Horaires356715[[#This Row],[PNP Fin]]-Horaires356715[[#This Row],[PNP Début]],1))*24</f>
        <v>0</v>
      </c>
      <c r="K37" s="49">
        <f>IF(Horaires356715[[#This Row],[PNP Début]]=0,0,IF(Horaires356715[[#This Row],[PNP Début]]&lt;Horaires356715[[#This Row],[début]],1,0)+Horaires356715[[#This Row],[PNP Début]])</f>
        <v>0</v>
      </c>
      <c r="L37" s="50">
        <f>IF(Horaires356715[[#This Row],[PNP Fin]]=0,0,IF(Horaires356715[[#This Row],[PNP Fin]]&lt;Horaires356715[[#This Row],[début]],1,0)+Horaires356715[[#This Row],[PNP Fin]])</f>
        <v>0</v>
      </c>
      <c r="M37" s="50">
        <f>IF(Horaires356715[[#This Row],[Fin]]&lt;Horaires356715[[#This Row],[début]],1,0)+Horaires356715[[#This Row],[Fin]]</f>
        <v>0</v>
      </c>
      <c r="N37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7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0.1*(Horaires356715[[#This Row],[Heures de nuit]]+Horaires356715[[#This Row],[heures jour dimanche]]+Horaires356715[[#This Row],[heures jour fériés]])</f>
        <v>0</v>
      </c>
      <c r="J38" s="48">
        <f>(MOD(Horaires356715[[#This Row],[Fin]]-Horaires356715[[#This Row],[début]],1)-MOD(Horaires356715[[#This Row],[PNP Fin]]-Horaires356715[[#This Row],[PNP Début]],1))*24</f>
        <v>0</v>
      </c>
      <c r="K38" s="49">
        <f>IF(Horaires356715[[#This Row],[PNP Début]]=0,0,IF(Horaires356715[[#This Row],[PNP Début]]&lt;Horaires356715[[#This Row],[début]],1,0)+Horaires356715[[#This Row],[PNP Début]])</f>
        <v>0</v>
      </c>
      <c r="L38" s="50">
        <f>IF(Horaires356715[[#This Row],[PNP Fin]]=0,0,IF(Horaires356715[[#This Row],[PNP Fin]]&lt;Horaires356715[[#This Row],[début]],1,0)+Horaires356715[[#This Row],[PNP Fin]])</f>
        <v>0</v>
      </c>
      <c r="M38" s="50">
        <f>IF(Horaires356715[[#This Row],[Fin]]&lt;Horaires356715[[#This Row],[début]],1,0)+Horaires356715[[#This Row],[Fin]]</f>
        <v>0</v>
      </c>
      <c r="N38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8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0.1*(Horaires356715[[#This Row],[Heures de nuit]]+Horaires356715[[#This Row],[heures jour dimanche]]+Horaires356715[[#This Row],[heures jour fériés]])</f>
        <v>0</v>
      </c>
      <c r="J39" s="48">
        <f>(MOD(Horaires356715[[#This Row],[Fin]]-Horaires356715[[#This Row],[début]],1)-MOD(Horaires356715[[#This Row],[PNP Fin]]-Horaires356715[[#This Row],[PNP Début]],1))*24</f>
        <v>0</v>
      </c>
      <c r="K39" s="49">
        <f>IF(Horaires356715[[#This Row],[PNP Début]]=0,0,IF(Horaires356715[[#This Row],[PNP Début]]&lt;Horaires356715[[#This Row],[début]],1,0)+Horaires356715[[#This Row],[PNP Début]])</f>
        <v>0</v>
      </c>
      <c r="L39" s="50">
        <f>IF(Horaires356715[[#This Row],[PNP Fin]]=0,0,IF(Horaires356715[[#This Row],[PNP Fin]]&lt;Horaires356715[[#This Row],[début]],1,0)+Horaires356715[[#This Row],[PNP Fin]])</f>
        <v>0</v>
      </c>
      <c r="M39" s="50">
        <f>IF(Horaires356715[[#This Row],[Fin]]&lt;Horaires356715[[#This Row],[début]],1,0)+Horaires356715[[#This Row],[Fin]]</f>
        <v>0</v>
      </c>
      <c r="N39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9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0.1*(Horaires356715[[#This Row],[Heures de nuit]]+Horaires356715[[#This Row],[heures jour dimanche]]+Horaires356715[[#This Row],[heures jour fériés]])</f>
        <v>0</v>
      </c>
      <c r="J40" s="48">
        <f>(MOD(Horaires356715[[#This Row],[Fin]]-Horaires356715[[#This Row],[début]],1)-MOD(Horaires356715[[#This Row],[PNP Fin]]-Horaires356715[[#This Row],[PNP Début]],1))*24</f>
        <v>0</v>
      </c>
      <c r="K40" s="49">
        <f>IF(Horaires356715[[#This Row],[PNP Début]]=0,0,IF(Horaires356715[[#This Row],[PNP Début]]&lt;Horaires356715[[#This Row],[début]],1,0)+Horaires356715[[#This Row],[PNP Début]])</f>
        <v>0</v>
      </c>
      <c r="L40" s="50">
        <f>IF(Horaires356715[[#This Row],[PNP Fin]]=0,0,IF(Horaires356715[[#This Row],[PNP Fin]]&lt;Horaires356715[[#This Row],[début]],1,0)+Horaires356715[[#This Row],[PNP Fin]])</f>
        <v>0</v>
      </c>
      <c r="M40" s="50">
        <f>IF(Horaires356715[[#This Row],[Fin]]&lt;Horaires356715[[#This Row],[début]],1,0)+Horaires356715[[#This Row],[Fin]]</f>
        <v>0</v>
      </c>
      <c r="N40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0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0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0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0.1*(Horaires356715[[#This Row],[Heures de nuit]]+Horaires356715[[#This Row],[heures jour dimanche]]+Horaires356715[[#This Row],[heures jour fériés]])</f>
        <v>0</v>
      </c>
      <c r="J41" s="48">
        <f>(MOD(Horaires356715[[#This Row],[Fin]]-Horaires356715[[#This Row],[début]],1)-MOD(Horaires356715[[#This Row],[PNP Fin]]-Horaires356715[[#This Row],[PNP Début]],1))*24</f>
        <v>0</v>
      </c>
      <c r="K41" s="49">
        <f>IF(Horaires356715[[#This Row],[PNP Début]]=0,0,IF(Horaires356715[[#This Row],[PNP Début]]&lt;Horaires356715[[#This Row],[début]],1,0)+Horaires356715[[#This Row],[PNP Début]])</f>
        <v>0</v>
      </c>
      <c r="L41" s="50">
        <f>IF(Horaires356715[[#This Row],[PNP Fin]]=0,0,IF(Horaires356715[[#This Row],[PNP Fin]]&lt;Horaires356715[[#This Row],[début]],1,0)+Horaires356715[[#This Row],[PNP Fin]])</f>
        <v>0</v>
      </c>
      <c r="M41" s="50">
        <f>IF(Horaires356715[[#This Row],[Fin]]&lt;Horaires356715[[#This Row],[début]],1,0)+Horaires356715[[#This Row],[Fin]]</f>
        <v>0</v>
      </c>
      <c r="N41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1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0.1*(Horaires356715[[#This Row],[Heures de nuit]]+Horaires356715[[#This Row],[heures jour dimanche]]+Horaires356715[[#This Row],[heures jour fériés]])</f>
        <v>0</v>
      </c>
      <c r="J42" s="48">
        <f>(MOD(Horaires356715[[#This Row],[Fin]]-Horaires356715[[#This Row],[début]],1)-MOD(Horaires356715[[#This Row],[PNP Fin]]-Horaires356715[[#This Row],[PNP Début]],1))*24</f>
        <v>0</v>
      </c>
      <c r="K42" s="49">
        <f>IF(Horaires356715[[#This Row],[PNP Début]]=0,0,IF(Horaires356715[[#This Row],[PNP Début]]&lt;Horaires356715[[#This Row],[début]],1,0)+Horaires356715[[#This Row],[PNP Début]])</f>
        <v>0</v>
      </c>
      <c r="L42" s="50">
        <f>IF(Horaires356715[[#This Row],[PNP Fin]]=0,0,IF(Horaires356715[[#This Row],[PNP Fin]]&lt;Horaires356715[[#This Row],[début]],1,0)+Horaires356715[[#This Row],[PNP Fin]])</f>
        <v>0</v>
      </c>
      <c r="M42" s="50">
        <f>IF(Horaires356715[[#This Row],[Fin]]&lt;Horaires356715[[#This Row],[début]],1,0)+Horaires356715[[#This Row],[Fin]]</f>
        <v>0</v>
      </c>
      <c r="N42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2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2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2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0.1*(Horaires356715[[#This Row],[Heures de nuit]]+Horaires356715[[#This Row],[heures jour dimanche]]+Horaires356715[[#This Row],[heures jour fériés]])</f>
        <v>0</v>
      </c>
      <c r="J43" s="48">
        <f>(MOD(Horaires356715[[#This Row],[Fin]]-Horaires356715[[#This Row],[début]],1)-MOD(Horaires356715[[#This Row],[PNP Fin]]-Horaires356715[[#This Row],[PNP Début]],1))*24</f>
        <v>0</v>
      </c>
      <c r="K43" s="49">
        <f>IF(Horaires356715[[#This Row],[PNP Début]]=0,0,IF(Horaires356715[[#This Row],[PNP Début]]&lt;Horaires356715[[#This Row],[début]],1,0)+Horaires356715[[#This Row],[PNP Début]])</f>
        <v>0</v>
      </c>
      <c r="L43" s="50">
        <f>IF(Horaires356715[[#This Row],[PNP Fin]]=0,0,IF(Horaires356715[[#This Row],[PNP Fin]]&lt;Horaires356715[[#This Row],[début]],1,0)+Horaires356715[[#This Row],[PNP Fin]])</f>
        <v>0</v>
      </c>
      <c r="M43" s="50">
        <f>IF(Horaires356715[[#This Row],[Fin]]&lt;Horaires356715[[#This Row],[début]],1,0)+Horaires356715[[#This Row],[Fin]]</f>
        <v>0</v>
      </c>
      <c r="N43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3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3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3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0.1*(Horaires356715[[#This Row],[Heures de nuit]]+Horaires356715[[#This Row],[heures jour dimanche]]+Horaires356715[[#This Row],[heures jour fériés]])</f>
        <v>0</v>
      </c>
      <c r="J44" s="48">
        <f>(MOD(Horaires356715[[#This Row],[Fin]]-Horaires356715[[#This Row],[début]],1)-MOD(Horaires356715[[#This Row],[PNP Fin]]-Horaires356715[[#This Row],[PNP Début]],1))*24</f>
        <v>0</v>
      </c>
      <c r="K44" s="49">
        <f>IF(Horaires356715[[#This Row],[PNP Début]]=0,0,IF(Horaires356715[[#This Row],[PNP Début]]&lt;Horaires356715[[#This Row],[début]],1,0)+Horaires356715[[#This Row],[PNP Début]])</f>
        <v>0</v>
      </c>
      <c r="L44" s="50">
        <f>IF(Horaires356715[[#This Row],[PNP Fin]]=0,0,IF(Horaires356715[[#This Row],[PNP Fin]]&lt;Horaires356715[[#This Row],[début]],1,0)+Horaires356715[[#This Row],[PNP Fin]])</f>
        <v>0</v>
      </c>
      <c r="M44" s="50">
        <f>IF(Horaires356715[[#This Row],[Fin]]&lt;Horaires356715[[#This Row],[début]],1,0)+Horaires356715[[#This Row],[Fin]]</f>
        <v>0</v>
      </c>
      <c r="N44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4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4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4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0.1*(Horaires356715[[#This Row],[Heures de nuit]]+Horaires356715[[#This Row],[heures jour dimanche]]+Horaires356715[[#This Row],[heures jour fériés]])</f>
        <v>0</v>
      </c>
      <c r="J45" s="48">
        <f>(MOD(Horaires356715[[#This Row],[Fin]]-Horaires356715[[#This Row],[début]],1)-MOD(Horaires356715[[#This Row],[PNP Fin]]-Horaires356715[[#This Row],[PNP Début]],1))*24</f>
        <v>0</v>
      </c>
      <c r="K45" s="49">
        <f>IF(Horaires356715[[#This Row],[PNP Début]]=0,0,IF(Horaires356715[[#This Row],[PNP Début]]&lt;Horaires356715[[#This Row],[début]],1,0)+Horaires356715[[#This Row],[PNP Début]])</f>
        <v>0</v>
      </c>
      <c r="L45" s="50">
        <f>IF(Horaires356715[[#This Row],[PNP Fin]]=0,0,IF(Horaires356715[[#This Row],[PNP Fin]]&lt;Horaires356715[[#This Row],[début]],1,0)+Horaires356715[[#This Row],[PNP Fin]])</f>
        <v>0</v>
      </c>
      <c r="M45" s="50">
        <f>IF(Horaires356715[[#This Row],[Fin]]&lt;Horaires356715[[#This Row],[début]],1,0)+Horaires356715[[#This Row],[Fin]]</f>
        <v>0</v>
      </c>
      <c r="N45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5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5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5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0.1*(Horaires356715[[#This Row],[Heures de nuit]]+Horaires356715[[#This Row],[heures jour dimanche]]+Horaires356715[[#This Row],[heures jour fériés]])</f>
        <v>0</v>
      </c>
      <c r="J46" s="48">
        <f>(MOD(Horaires356715[[#This Row],[Fin]]-Horaires356715[[#This Row],[début]],1)-MOD(Horaires356715[[#This Row],[PNP Fin]]-Horaires356715[[#This Row],[PNP Début]],1))*24</f>
        <v>0</v>
      </c>
      <c r="K46" s="49">
        <f>IF(Horaires356715[[#This Row],[PNP Début]]=0,0,IF(Horaires356715[[#This Row],[PNP Début]]&lt;Horaires356715[[#This Row],[début]],1,0)+Horaires356715[[#This Row],[PNP Début]])</f>
        <v>0</v>
      </c>
      <c r="L46" s="50">
        <f>IF(Horaires356715[[#This Row],[PNP Fin]]=0,0,IF(Horaires356715[[#This Row],[PNP Fin]]&lt;Horaires356715[[#This Row],[début]],1,0)+Horaires356715[[#This Row],[PNP Fin]])</f>
        <v>0</v>
      </c>
      <c r="M46" s="50">
        <f>IF(Horaires356715[[#This Row],[Fin]]&lt;Horaires356715[[#This Row],[début]],1,0)+Horaires356715[[#This Row],[Fin]]</f>
        <v>0</v>
      </c>
      <c r="N46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6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6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6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0.1*(Horaires356715[[#This Row],[Heures de nuit]]+Horaires356715[[#This Row],[heures jour dimanche]]+Horaires356715[[#This Row],[heures jour fériés]])</f>
        <v>0</v>
      </c>
      <c r="J47" s="48">
        <f>(MOD(Horaires356715[[#This Row],[Fin]]-Horaires356715[[#This Row],[début]],1)-MOD(Horaires356715[[#This Row],[PNP Fin]]-Horaires356715[[#This Row],[PNP Début]],1))*24</f>
        <v>0</v>
      </c>
      <c r="K47" s="49">
        <f>IF(Horaires356715[[#This Row],[PNP Début]]=0,0,IF(Horaires356715[[#This Row],[PNP Début]]&lt;Horaires356715[[#This Row],[début]],1,0)+Horaires356715[[#This Row],[PNP Début]])</f>
        <v>0</v>
      </c>
      <c r="L47" s="50">
        <f>IF(Horaires356715[[#This Row],[PNP Fin]]=0,0,IF(Horaires356715[[#This Row],[PNP Fin]]&lt;Horaires356715[[#This Row],[début]],1,0)+Horaires356715[[#This Row],[PNP Fin]])</f>
        <v>0</v>
      </c>
      <c r="M47" s="50">
        <f>IF(Horaires356715[[#This Row],[Fin]]&lt;Horaires356715[[#This Row],[début]],1,0)+Horaires356715[[#This Row],[Fin]]</f>
        <v>0</v>
      </c>
      <c r="N47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7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7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7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0.1*(Horaires356715[[#This Row],[Heures de nuit]]+Horaires356715[[#This Row],[heures jour dimanche]]+Horaires356715[[#This Row],[heures jour fériés]])</f>
        <v>0</v>
      </c>
      <c r="J48" s="48">
        <f>(MOD(Horaires356715[[#This Row],[Fin]]-Horaires356715[[#This Row],[début]],1)-MOD(Horaires356715[[#This Row],[PNP Fin]]-Horaires356715[[#This Row],[PNP Début]],1))*24</f>
        <v>0</v>
      </c>
      <c r="K48" s="49">
        <f>IF(Horaires356715[[#This Row],[PNP Début]]=0,0,IF(Horaires356715[[#This Row],[PNP Début]]&lt;Horaires356715[[#This Row],[début]],1,0)+Horaires356715[[#This Row],[PNP Début]])</f>
        <v>0</v>
      </c>
      <c r="L48" s="50">
        <f>IF(Horaires356715[[#This Row],[PNP Fin]]=0,0,IF(Horaires356715[[#This Row],[PNP Fin]]&lt;Horaires356715[[#This Row],[début]],1,0)+Horaires356715[[#This Row],[PNP Fin]])</f>
        <v>0</v>
      </c>
      <c r="M48" s="50">
        <f>IF(Horaires356715[[#This Row],[Fin]]&lt;Horaires356715[[#This Row],[début]],1,0)+Horaires356715[[#This Row],[Fin]]</f>
        <v>0</v>
      </c>
      <c r="N48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8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8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8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0.1*(Horaires356715[[#This Row],[Heures de nuit]]+Horaires356715[[#This Row],[heures jour dimanche]]+Horaires356715[[#This Row],[heures jour fériés]])</f>
        <v>0</v>
      </c>
      <c r="J49" s="48">
        <f>(MOD(Horaires356715[[#This Row],[Fin]]-Horaires356715[[#This Row],[début]],1)-MOD(Horaires356715[[#This Row],[PNP Fin]]-Horaires356715[[#This Row],[PNP Début]],1))*24</f>
        <v>0</v>
      </c>
      <c r="K49" s="49">
        <f>IF(Horaires356715[[#This Row],[PNP Début]]=0,0,IF(Horaires356715[[#This Row],[PNP Début]]&lt;Horaires356715[[#This Row],[début]],1,0)+Horaires356715[[#This Row],[PNP Début]])</f>
        <v>0</v>
      </c>
      <c r="L49" s="50">
        <f>IF(Horaires356715[[#This Row],[PNP Fin]]=0,0,IF(Horaires356715[[#This Row],[PNP Fin]]&lt;Horaires356715[[#This Row],[début]],1,0)+Horaires356715[[#This Row],[PNP Fin]])</f>
        <v>0</v>
      </c>
      <c r="M49" s="50">
        <f>IF(Horaires356715[[#This Row],[Fin]]&lt;Horaires356715[[#This Row],[début]],1,0)+Horaires356715[[#This Row],[Fin]]</f>
        <v>0</v>
      </c>
      <c r="N49" s="31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9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9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9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SUM(Horaires356715[Majoration])</f>
        <v>0</v>
      </c>
      <c r="J50" s="54">
        <f>SUM(Horaires356715[Heures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14" priority="3" operator="equal">
      <formula>0.416666666666667</formula>
    </cfRule>
  </conditionalFormatting>
  <conditionalFormatting sqref="D13:D49">
    <cfRule type="cellIs" dxfId="13" priority="1" operator="equal">
      <formula>0.656944444444444</formula>
    </cfRule>
    <cfRule type="cellIs" dxfId="12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167640</xdr:rowOff>
              </from>
              <to>
                <xdr:col>20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1265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S60"/>
  <sheetViews>
    <sheetView topLeftCell="A34" zoomScale="55" zoomScaleNormal="55" zoomScalePageLayoutView="40" workbookViewId="0">
      <selection sqref="A1:B2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Septembre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0.1*(Horaires3567314[[#This Row],[Heures de nuit]]+Horaires3567314[[#This Row],[heures jour dimanche]]+Horaires3567314[[#This Row],[heures jour fériés]])</f>
        <v>0</v>
      </c>
      <c r="J13" s="29">
        <f>(MOD(Horaires3567314[[#This Row],[Fin]]-Horaires3567314[[#This Row],[début]],1)-MOD(Horaires3567314[[#This Row],[PNP Fin]]-Horaires3567314[[#This Row],[PNP Début]],1))*24</f>
        <v>0</v>
      </c>
      <c r="K13" s="30">
        <f>IF(Horaires3567314[[#This Row],[PNP Début]]=0,0,IF(Horaires3567314[[#This Row],[PNP Début]]&lt;Horaires3567314[[#This Row],[début]],1,0)+Horaires3567314[[#This Row],[PNP Début]])</f>
        <v>0</v>
      </c>
      <c r="L13" s="30">
        <f>IF(Horaires3567314[[#This Row],[PNP Fin]]=0,0,IF(Horaires3567314[[#This Row],[PNP Fin]]&lt;Horaires3567314[[#This Row],[début]],1,0)+Horaires3567314[[#This Row],[PNP Fin]])</f>
        <v>0</v>
      </c>
      <c r="M13" s="30">
        <f>IF(Horaires3567314[[#This Row],[Fin]]&lt;Horaires3567314[[#This Row],[début]],1,0)+Horaires3567314[[#This Row],[Fin]]</f>
        <v>0</v>
      </c>
      <c r="N13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3" s="3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3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3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3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3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0.1*(Horaires3567314[[#This Row],[Heures de nuit]]+Horaires3567314[[#This Row],[heures jour dimanche]]+Horaires3567314[[#This Row],[heures jour fériés]])</f>
        <v>0</v>
      </c>
      <c r="J14" s="29">
        <f>(MOD(Horaires3567314[[#This Row],[Fin]]-Horaires3567314[[#This Row],[début]],1)-MOD(Horaires3567314[[#This Row],[PNP Fin]]-Horaires3567314[[#This Row],[PNP Début]],1))*24</f>
        <v>0</v>
      </c>
      <c r="K14" s="30">
        <f>IF(Horaires3567314[[#This Row],[PNP Début]]=0,0,IF(Horaires3567314[[#This Row],[PNP Début]]&lt;Horaires3567314[[#This Row],[début]],1,0)+Horaires3567314[[#This Row],[PNP Début]])</f>
        <v>0</v>
      </c>
      <c r="L14" s="30">
        <f>IF(Horaires3567314[[#This Row],[PNP Fin]]=0,0,IF(Horaires3567314[[#This Row],[PNP Fin]]&lt;Horaires3567314[[#This Row],[début]],1,0)+Horaires3567314[[#This Row],[PNP Fin]])</f>
        <v>0</v>
      </c>
      <c r="M14" s="30">
        <f>IF(Horaires3567314[[#This Row],[Fin]]&lt;Horaires3567314[[#This Row],[début]],1,0)+Horaires3567314[[#This Row],[Fin]]</f>
        <v>0</v>
      </c>
      <c r="N14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4" s="3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4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4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4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4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0.1*(Horaires3567314[[#This Row],[Heures de nuit]]+Horaires3567314[[#This Row],[heures jour dimanche]]+Horaires3567314[[#This Row],[heures jour fériés]])</f>
        <v>0</v>
      </c>
      <c r="J15" s="29">
        <f>(MOD(Horaires3567314[[#This Row],[Fin]]-Horaires3567314[[#This Row],[début]],1)-MOD(Horaires3567314[[#This Row],[PNP Fin]]-Horaires3567314[[#This Row],[PNP Début]],1))*24</f>
        <v>0</v>
      </c>
      <c r="K15" s="30">
        <f>IF(Horaires3567314[[#This Row],[PNP Début]]=0,0,IF(Horaires3567314[[#This Row],[PNP Début]]&lt;Horaires3567314[[#This Row],[début]],1,0)+Horaires3567314[[#This Row],[PNP Début]])</f>
        <v>0</v>
      </c>
      <c r="L15" s="30">
        <f>IF(Horaires3567314[[#This Row],[PNP Fin]]=0,0,IF(Horaires3567314[[#This Row],[PNP Fin]]&lt;Horaires3567314[[#This Row],[début]],1,0)+Horaires3567314[[#This Row],[PNP Fin]])</f>
        <v>0</v>
      </c>
      <c r="M15" s="30">
        <f>IF(Horaires3567314[[#This Row],[Fin]]&lt;Horaires3567314[[#This Row],[début]],1,0)+Horaires3567314[[#This Row],[Fin]]</f>
        <v>0</v>
      </c>
      <c r="N15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5" s="3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5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5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5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5" s="32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0.1*(Horaires3567314[[#This Row],[Heures de nuit]]+Horaires3567314[[#This Row],[heures jour dimanche]]+Horaires3567314[[#This Row],[heures jour fériés]])</f>
        <v>0</v>
      </c>
      <c r="J16" s="33">
        <f>(MOD(Horaires3567314[[#This Row],[Fin]]-Horaires3567314[[#This Row],[début]],1)-MOD(Horaires3567314[[#This Row],[PNP Fin]]-Horaires3567314[[#This Row],[PNP Début]],1))*24</f>
        <v>0</v>
      </c>
      <c r="K16" s="30">
        <f>IF(Horaires3567314[[#This Row],[PNP Début]]=0,0,IF(Horaires3567314[[#This Row],[PNP Début]]&lt;Horaires3567314[[#This Row],[début]],1,0)+Horaires3567314[[#This Row],[PNP Début]])</f>
        <v>0</v>
      </c>
      <c r="L16" s="30">
        <f>IF(Horaires3567314[[#This Row],[PNP Fin]]=0,0,IF(Horaires3567314[[#This Row],[PNP Fin]]&lt;Horaires3567314[[#This Row],[début]],1,0)+Horaires3567314[[#This Row],[PNP Fin]])</f>
        <v>0</v>
      </c>
      <c r="M16" s="34">
        <f>IF(Horaires3567314[[#This Row],[Fin]]&lt;Horaires3567314[[#This Row],[début]],1,0)+Horaires3567314[[#This Row],[Fin]]</f>
        <v>0</v>
      </c>
      <c r="N16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6" s="35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6" s="35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6" s="3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6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6" s="3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0.1*(Horaires3567314[[#This Row],[Heures de nuit]]+Horaires3567314[[#This Row],[heures jour dimanche]]+Horaires3567314[[#This Row],[heures jour fériés]])</f>
        <v>0</v>
      </c>
      <c r="J17" s="38">
        <f>(MOD(Horaires3567314[[#This Row],[Fin]]-Horaires3567314[[#This Row],[début]],1)-MOD(Horaires3567314[[#This Row],[PNP Fin]]-Horaires3567314[[#This Row],[PNP Début]],1))*24</f>
        <v>0</v>
      </c>
      <c r="K17" s="39">
        <f>IF(Horaires3567314[[#This Row],[PNP Début]]=0,0,IF(Horaires3567314[[#This Row],[PNP Début]]&lt;Horaires3567314[[#This Row],[début]],1,0)+Horaires3567314[[#This Row],[PNP Début]])</f>
        <v>0</v>
      </c>
      <c r="L17" s="40">
        <f>IF(Horaires3567314[[#This Row],[PNP Fin]]=0,0,IF(Horaires3567314[[#This Row],[PNP Fin]]&lt;Horaires3567314[[#This Row],[début]],1,0)+Horaires3567314[[#This Row],[PNP Fin]])</f>
        <v>0</v>
      </c>
      <c r="M17" s="40">
        <f>IF(Horaires3567314[[#This Row],[Fin]]&lt;Horaires3567314[[#This Row],[début]],1,0)+Horaires3567314[[#This Row],[Fin]]</f>
        <v>0</v>
      </c>
      <c r="N17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7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7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7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7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7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0.1*(Horaires3567314[[#This Row],[Heures de nuit]]+Horaires3567314[[#This Row],[heures jour dimanche]]+Horaires3567314[[#This Row],[heures jour fériés]])</f>
        <v>0</v>
      </c>
      <c r="J18" s="38">
        <f>(MOD(Horaires3567314[[#This Row],[Fin]]-Horaires3567314[[#This Row],[début]],1)-MOD(Horaires3567314[[#This Row],[PNP Fin]]-Horaires3567314[[#This Row],[PNP Début]],1))*24</f>
        <v>0</v>
      </c>
      <c r="K18" s="39">
        <f>IF(Horaires3567314[[#This Row],[PNP Début]]=0,0,IF(Horaires3567314[[#This Row],[PNP Début]]&lt;Horaires3567314[[#This Row],[début]],1,0)+Horaires3567314[[#This Row],[PNP Début]])</f>
        <v>0</v>
      </c>
      <c r="L18" s="40">
        <f>IF(Horaires3567314[[#This Row],[PNP Fin]]=0,0,IF(Horaires3567314[[#This Row],[PNP Fin]]&lt;Horaires3567314[[#This Row],[début]],1,0)+Horaires3567314[[#This Row],[PNP Fin]])</f>
        <v>0</v>
      </c>
      <c r="M18" s="40">
        <f>IF(Horaires3567314[[#This Row],[Fin]]&lt;Horaires3567314[[#This Row],[début]],1,0)+Horaires3567314[[#This Row],[Fin]]</f>
        <v>0</v>
      </c>
      <c r="N18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8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8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8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8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8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0.1*(Horaires3567314[[#This Row],[Heures de nuit]]+Horaires3567314[[#This Row],[heures jour dimanche]]+Horaires3567314[[#This Row],[heures jour fériés]])</f>
        <v>0</v>
      </c>
      <c r="J19" s="38">
        <f>(MOD(Horaires3567314[[#This Row],[Fin]]-Horaires3567314[[#This Row],[début]],1)-MOD(Horaires3567314[[#This Row],[PNP Fin]]-Horaires3567314[[#This Row],[PNP Début]],1))*24</f>
        <v>0</v>
      </c>
      <c r="K19" s="39">
        <f>IF(Horaires3567314[[#This Row],[PNP Début]]=0,0,IF(Horaires3567314[[#This Row],[PNP Début]]&lt;Horaires3567314[[#This Row],[début]],1,0)+Horaires3567314[[#This Row],[PNP Début]])</f>
        <v>0</v>
      </c>
      <c r="L19" s="40">
        <f>IF(Horaires3567314[[#This Row],[PNP Fin]]=0,0,IF(Horaires3567314[[#This Row],[PNP Fin]]&lt;Horaires3567314[[#This Row],[début]],1,0)+Horaires3567314[[#This Row],[PNP Fin]])</f>
        <v>0</v>
      </c>
      <c r="M19" s="40">
        <f>IF(Horaires3567314[[#This Row],[Fin]]&lt;Horaires3567314[[#This Row],[début]],1,0)+Horaires3567314[[#This Row],[Fin]]</f>
        <v>0</v>
      </c>
      <c r="N19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9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9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9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9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9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0.1*(Horaires3567314[[#This Row],[Heures de nuit]]+Horaires3567314[[#This Row],[heures jour dimanche]]+Horaires3567314[[#This Row],[heures jour fériés]])</f>
        <v>0</v>
      </c>
      <c r="J20" s="38">
        <f>(MOD(Horaires3567314[[#This Row],[Fin]]-Horaires3567314[[#This Row],[début]],1)-MOD(Horaires3567314[[#This Row],[PNP Fin]]-Horaires3567314[[#This Row],[PNP Début]],1))*24</f>
        <v>0</v>
      </c>
      <c r="K20" s="39">
        <f>IF(Horaires3567314[[#This Row],[PNP Début]]=0,0,IF(Horaires3567314[[#This Row],[PNP Début]]&lt;Horaires3567314[[#This Row],[début]],1,0)+Horaires3567314[[#This Row],[PNP Début]])</f>
        <v>0</v>
      </c>
      <c r="L20" s="40">
        <f>IF(Horaires3567314[[#This Row],[PNP Fin]]=0,0,IF(Horaires3567314[[#This Row],[PNP Fin]]&lt;Horaires3567314[[#This Row],[début]],1,0)+Horaires3567314[[#This Row],[PNP Fin]])</f>
        <v>0</v>
      </c>
      <c r="M20" s="40">
        <f>IF(Horaires3567314[[#This Row],[Fin]]&lt;Horaires3567314[[#This Row],[début]],1,0)+Horaires3567314[[#This Row],[Fin]]</f>
        <v>0</v>
      </c>
      <c r="N20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0" s="4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0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0" s="4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0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0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0.1*(Horaires3567314[[#This Row],[Heures de nuit]]+Horaires3567314[[#This Row],[heures jour dimanche]]+Horaires3567314[[#This Row],[heures jour fériés]])</f>
        <v>0</v>
      </c>
      <c r="J21" s="43">
        <f>(MOD(Horaires3567314[[#This Row],[Fin]]-Horaires3567314[[#This Row],[début]],1)-MOD(Horaires3567314[[#This Row],[PNP Fin]]-Horaires3567314[[#This Row],[PNP Début]],1))*24</f>
        <v>0</v>
      </c>
      <c r="K21" s="44">
        <f>IF(Horaires3567314[[#This Row],[PNP Début]]=0,0,IF(Horaires3567314[[#This Row],[PNP Début]]&lt;Horaires3567314[[#This Row],[début]],1,0)+Horaires3567314[[#This Row],[PNP Début]])</f>
        <v>0</v>
      </c>
      <c r="L21" s="45">
        <f>IF(Horaires3567314[[#This Row],[PNP Fin]]=0,0,IF(Horaires3567314[[#This Row],[PNP Fin]]&lt;Horaires3567314[[#This Row],[début]],1,0)+Horaires3567314[[#This Row],[PNP Fin]])</f>
        <v>0</v>
      </c>
      <c r="M21" s="45">
        <f>IF(Horaires3567314[[#This Row],[Fin]]&lt;Horaires3567314[[#This Row],[début]],1,0)+Horaires3567314[[#This Row],[Fin]]</f>
        <v>0</v>
      </c>
      <c r="N21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1" s="4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1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1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1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1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0.1*(Horaires3567314[[#This Row],[Heures de nuit]]+Horaires3567314[[#This Row],[heures jour dimanche]]+Horaires3567314[[#This Row],[heures jour fériés]])</f>
        <v>0</v>
      </c>
      <c r="J22" s="48">
        <f>(MOD(Horaires3567314[[#This Row],[Fin]]-Horaires3567314[[#This Row],[début]],1)-MOD(Horaires3567314[[#This Row],[PNP Fin]]-Horaires3567314[[#This Row],[PNP Début]],1))*24</f>
        <v>0</v>
      </c>
      <c r="K22" s="49">
        <f>IF(Horaires3567314[[#This Row],[PNP Début]]=0,0,IF(Horaires3567314[[#This Row],[PNP Début]]&lt;Horaires3567314[[#This Row],[début]],1,0)+Horaires3567314[[#This Row],[PNP Début]])</f>
        <v>0</v>
      </c>
      <c r="L22" s="50">
        <f>IF(Horaires3567314[[#This Row],[PNP Fin]]=0,0,IF(Horaires3567314[[#This Row],[PNP Fin]]&lt;Horaires3567314[[#This Row],[début]],1,0)+Horaires3567314[[#This Row],[PNP Fin]])</f>
        <v>0</v>
      </c>
      <c r="M22" s="50">
        <f>IF(Horaires3567314[[#This Row],[Fin]]&lt;Horaires3567314[[#This Row],[début]],1,0)+Horaires3567314[[#This Row],[Fin]]</f>
        <v>0</v>
      </c>
      <c r="N22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2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0.1*(Horaires3567314[[#This Row],[Heures de nuit]]+Horaires3567314[[#This Row],[heures jour dimanche]]+Horaires3567314[[#This Row],[heures jour fériés]])</f>
        <v>0</v>
      </c>
      <c r="J23" s="48">
        <f>(MOD(Horaires3567314[[#This Row],[Fin]]-Horaires3567314[[#This Row],[début]],1)-MOD(Horaires3567314[[#This Row],[PNP Fin]]-Horaires3567314[[#This Row],[PNP Début]],1))*24</f>
        <v>0</v>
      </c>
      <c r="K23" s="49">
        <f>IF(Horaires3567314[[#This Row],[PNP Début]]=0,0,IF(Horaires3567314[[#This Row],[PNP Début]]&lt;Horaires3567314[[#This Row],[début]],1,0)+Horaires3567314[[#This Row],[PNP Début]])</f>
        <v>0</v>
      </c>
      <c r="L23" s="50">
        <f>IF(Horaires3567314[[#This Row],[PNP Fin]]=0,0,IF(Horaires3567314[[#This Row],[PNP Fin]]&lt;Horaires3567314[[#This Row],[début]],1,0)+Horaires3567314[[#This Row],[PNP Fin]])</f>
        <v>0</v>
      </c>
      <c r="M23" s="50">
        <f>IF(Horaires3567314[[#This Row],[Fin]]&lt;Horaires3567314[[#This Row],[début]],1,0)+Horaires3567314[[#This Row],[Fin]]</f>
        <v>0</v>
      </c>
      <c r="N23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3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0.1*(Horaires3567314[[#This Row],[Heures de nuit]]+Horaires3567314[[#This Row],[heures jour dimanche]]+Horaires3567314[[#This Row],[heures jour fériés]])</f>
        <v>0</v>
      </c>
      <c r="J24" s="48">
        <f>(MOD(Horaires3567314[[#This Row],[Fin]]-Horaires3567314[[#This Row],[début]],1)-MOD(Horaires3567314[[#This Row],[PNP Fin]]-Horaires3567314[[#This Row],[PNP Début]],1))*24</f>
        <v>0</v>
      </c>
      <c r="K24" s="49">
        <f>IF(Horaires3567314[[#This Row],[PNP Début]]=0,0,IF(Horaires3567314[[#This Row],[PNP Début]]&lt;Horaires3567314[[#This Row],[début]],1,0)+Horaires3567314[[#This Row],[PNP Début]])</f>
        <v>0</v>
      </c>
      <c r="L24" s="50">
        <f>IF(Horaires3567314[[#This Row],[PNP Fin]]=0,0,IF(Horaires3567314[[#This Row],[PNP Fin]]&lt;Horaires3567314[[#This Row],[début]],1,0)+Horaires3567314[[#This Row],[PNP Fin]])</f>
        <v>0</v>
      </c>
      <c r="M24" s="50">
        <f>IF(Horaires3567314[[#This Row],[Fin]]&lt;Horaires3567314[[#This Row],[début]],1,0)+Horaires3567314[[#This Row],[Fin]]</f>
        <v>0</v>
      </c>
      <c r="N24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4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0.1*(Horaires3567314[[#This Row],[Heures de nuit]]+Horaires3567314[[#This Row],[heures jour dimanche]]+Horaires3567314[[#This Row],[heures jour fériés]])</f>
        <v>0</v>
      </c>
      <c r="J25" s="48">
        <f>(MOD(Horaires3567314[[#This Row],[Fin]]-Horaires3567314[[#This Row],[début]],1)-MOD(Horaires3567314[[#This Row],[PNP Fin]]-Horaires3567314[[#This Row],[PNP Début]],1))*24</f>
        <v>0</v>
      </c>
      <c r="K25" s="49">
        <f>IF(Horaires3567314[[#This Row],[PNP Début]]=0,0,IF(Horaires3567314[[#This Row],[PNP Début]]&lt;Horaires3567314[[#This Row],[début]],1,0)+Horaires3567314[[#This Row],[PNP Début]])</f>
        <v>0</v>
      </c>
      <c r="L25" s="50">
        <f>IF(Horaires3567314[[#This Row],[PNP Fin]]=0,0,IF(Horaires3567314[[#This Row],[PNP Fin]]&lt;Horaires3567314[[#This Row],[début]],1,0)+Horaires3567314[[#This Row],[PNP Fin]])</f>
        <v>0</v>
      </c>
      <c r="M25" s="50">
        <f>IF(Horaires3567314[[#This Row],[Fin]]&lt;Horaires3567314[[#This Row],[début]],1,0)+Horaires3567314[[#This Row],[Fin]]</f>
        <v>0</v>
      </c>
      <c r="N25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5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0.1*(Horaires3567314[[#This Row],[Heures de nuit]]+Horaires3567314[[#This Row],[heures jour dimanche]]+Horaires3567314[[#This Row],[heures jour fériés]])</f>
        <v>0</v>
      </c>
      <c r="J26" s="48">
        <f>(MOD(Horaires3567314[[#This Row],[Fin]]-Horaires3567314[[#This Row],[début]],1)-MOD(Horaires3567314[[#This Row],[PNP Fin]]-Horaires3567314[[#This Row],[PNP Début]],1))*24</f>
        <v>0</v>
      </c>
      <c r="K26" s="49">
        <f>IF(Horaires3567314[[#This Row],[PNP Début]]=0,0,IF(Horaires3567314[[#This Row],[PNP Début]]&lt;Horaires3567314[[#This Row],[début]],1,0)+Horaires3567314[[#This Row],[PNP Début]])</f>
        <v>0</v>
      </c>
      <c r="L26" s="50">
        <f>IF(Horaires3567314[[#This Row],[PNP Fin]]=0,0,IF(Horaires3567314[[#This Row],[PNP Fin]]&lt;Horaires3567314[[#This Row],[début]],1,0)+Horaires3567314[[#This Row],[PNP Fin]])</f>
        <v>0</v>
      </c>
      <c r="M26" s="50">
        <f>IF(Horaires3567314[[#This Row],[Fin]]&lt;Horaires3567314[[#This Row],[début]],1,0)+Horaires3567314[[#This Row],[Fin]]</f>
        <v>0</v>
      </c>
      <c r="N26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6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0.1*(Horaires3567314[[#This Row],[Heures de nuit]]+Horaires3567314[[#This Row],[heures jour dimanche]]+Horaires3567314[[#This Row],[heures jour fériés]])</f>
        <v>0</v>
      </c>
      <c r="J27" s="48">
        <f>(MOD(Horaires3567314[[#This Row],[Fin]]-Horaires3567314[[#This Row],[début]],1)-MOD(Horaires3567314[[#This Row],[PNP Fin]]-Horaires3567314[[#This Row],[PNP Début]],1))*24</f>
        <v>0</v>
      </c>
      <c r="K27" s="49">
        <f>IF(Horaires3567314[[#This Row],[PNP Début]]=0,0,IF(Horaires3567314[[#This Row],[PNP Début]]&lt;Horaires3567314[[#This Row],[début]],1,0)+Horaires3567314[[#This Row],[PNP Début]])</f>
        <v>0</v>
      </c>
      <c r="L27" s="50">
        <f>IF(Horaires3567314[[#This Row],[PNP Fin]]=0,0,IF(Horaires3567314[[#This Row],[PNP Fin]]&lt;Horaires3567314[[#This Row],[début]],1,0)+Horaires3567314[[#This Row],[PNP Fin]])</f>
        <v>0</v>
      </c>
      <c r="M27" s="50">
        <f>IF(Horaires3567314[[#This Row],[Fin]]&lt;Horaires3567314[[#This Row],[début]],1,0)+Horaires3567314[[#This Row],[Fin]]</f>
        <v>0</v>
      </c>
      <c r="N27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7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0.1*(Horaires3567314[[#This Row],[Heures de nuit]]+Horaires3567314[[#This Row],[heures jour dimanche]]+Horaires3567314[[#This Row],[heures jour fériés]])</f>
        <v>0</v>
      </c>
      <c r="J28" s="48">
        <f>(MOD(Horaires3567314[[#This Row],[Fin]]-Horaires3567314[[#This Row],[début]],1)-MOD(Horaires3567314[[#This Row],[PNP Fin]]-Horaires3567314[[#This Row],[PNP Début]],1))*24</f>
        <v>0</v>
      </c>
      <c r="K28" s="49">
        <f>IF(Horaires3567314[[#This Row],[PNP Début]]=0,0,IF(Horaires3567314[[#This Row],[PNP Début]]&lt;Horaires3567314[[#This Row],[début]],1,0)+Horaires3567314[[#This Row],[PNP Début]])</f>
        <v>0</v>
      </c>
      <c r="L28" s="50">
        <f>IF(Horaires3567314[[#This Row],[PNP Fin]]=0,0,IF(Horaires3567314[[#This Row],[PNP Fin]]&lt;Horaires3567314[[#This Row],[début]],1,0)+Horaires3567314[[#This Row],[PNP Fin]])</f>
        <v>0</v>
      </c>
      <c r="M28" s="50">
        <f>IF(Horaires3567314[[#This Row],[Fin]]&lt;Horaires3567314[[#This Row],[début]],1,0)+Horaires3567314[[#This Row],[Fin]]</f>
        <v>0</v>
      </c>
      <c r="N28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8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0.1*(Horaires3567314[[#This Row],[Heures de nuit]]+Horaires3567314[[#This Row],[heures jour dimanche]]+Horaires3567314[[#This Row],[heures jour fériés]])</f>
        <v>0</v>
      </c>
      <c r="J29" s="48">
        <f>(MOD(Horaires3567314[[#This Row],[Fin]]-Horaires3567314[[#This Row],[début]],1)-MOD(Horaires3567314[[#This Row],[PNP Fin]]-Horaires3567314[[#This Row],[PNP Début]],1))*24</f>
        <v>0</v>
      </c>
      <c r="K29" s="49">
        <f>IF(Horaires3567314[[#This Row],[PNP Début]]=0,0,IF(Horaires3567314[[#This Row],[PNP Début]]&lt;Horaires3567314[[#This Row],[début]],1,0)+Horaires3567314[[#This Row],[PNP Début]])</f>
        <v>0</v>
      </c>
      <c r="L29" s="50">
        <f>IF(Horaires3567314[[#This Row],[PNP Fin]]=0,0,IF(Horaires3567314[[#This Row],[PNP Fin]]&lt;Horaires3567314[[#This Row],[début]],1,0)+Horaires3567314[[#This Row],[PNP Fin]])</f>
        <v>0</v>
      </c>
      <c r="M29" s="50">
        <f>IF(Horaires3567314[[#This Row],[Fin]]&lt;Horaires3567314[[#This Row],[début]],1,0)+Horaires3567314[[#This Row],[Fin]]</f>
        <v>0</v>
      </c>
      <c r="N29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9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0.1*(Horaires3567314[[#This Row],[Heures de nuit]]+Horaires3567314[[#This Row],[heures jour dimanche]]+Horaires3567314[[#This Row],[heures jour fériés]])</f>
        <v>0</v>
      </c>
      <c r="J30" s="48">
        <f>(MOD(Horaires3567314[[#This Row],[Fin]]-Horaires3567314[[#This Row],[début]],1)-MOD(Horaires3567314[[#This Row],[PNP Fin]]-Horaires3567314[[#This Row],[PNP Début]],1))*24</f>
        <v>0</v>
      </c>
      <c r="K30" s="49">
        <f>IF(Horaires3567314[[#This Row],[PNP Début]]=0,0,IF(Horaires3567314[[#This Row],[PNP Début]]&lt;Horaires3567314[[#This Row],[début]],1,0)+Horaires3567314[[#This Row],[PNP Début]])</f>
        <v>0</v>
      </c>
      <c r="L30" s="50">
        <f>IF(Horaires3567314[[#This Row],[PNP Fin]]=0,0,IF(Horaires3567314[[#This Row],[PNP Fin]]&lt;Horaires3567314[[#This Row],[début]],1,0)+Horaires3567314[[#This Row],[PNP Fin]])</f>
        <v>0</v>
      </c>
      <c r="M30" s="50">
        <f>IF(Horaires3567314[[#This Row],[Fin]]&lt;Horaires3567314[[#This Row],[début]],1,0)+Horaires3567314[[#This Row],[Fin]]</f>
        <v>0</v>
      </c>
      <c r="N30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0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0.1*(Horaires3567314[[#This Row],[Heures de nuit]]+Horaires3567314[[#This Row],[heures jour dimanche]]+Horaires3567314[[#This Row],[heures jour fériés]])</f>
        <v>0</v>
      </c>
      <c r="J31" s="48">
        <f>(MOD(Horaires3567314[[#This Row],[Fin]]-Horaires3567314[[#This Row],[début]],1)-MOD(Horaires3567314[[#This Row],[PNP Fin]]-Horaires3567314[[#This Row],[PNP Début]],1))*24</f>
        <v>0</v>
      </c>
      <c r="K31" s="49">
        <f>IF(Horaires3567314[[#This Row],[PNP Début]]=0,0,IF(Horaires3567314[[#This Row],[PNP Début]]&lt;Horaires3567314[[#This Row],[début]],1,0)+Horaires3567314[[#This Row],[PNP Début]])</f>
        <v>0</v>
      </c>
      <c r="L31" s="50">
        <f>IF(Horaires3567314[[#This Row],[PNP Fin]]=0,0,IF(Horaires3567314[[#This Row],[PNP Fin]]&lt;Horaires3567314[[#This Row],[début]],1,0)+Horaires3567314[[#This Row],[PNP Fin]])</f>
        <v>0</v>
      </c>
      <c r="M31" s="50">
        <f>IF(Horaires3567314[[#This Row],[Fin]]&lt;Horaires3567314[[#This Row],[début]],1,0)+Horaires3567314[[#This Row],[Fin]]</f>
        <v>0</v>
      </c>
      <c r="N31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1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0.1*(Horaires3567314[[#This Row],[Heures de nuit]]+Horaires3567314[[#This Row],[heures jour dimanche]]+Horaires3567314[[#This Row],[heures jour fériés]])</f>
        <v>0</v>
      </c>
      <c r="J32" s="48">
        <f>(MOD(Horaires3567314[[#This Row],[Fin]]-Horaires3567314[[#This Row],[début]],1)-MOD(Horaires3567314[[#This Row],[PNP Fin]]-Horaires3567314[[#This Row],[PNP Début]],1))*24</f>
        <v>0</v>
      </c>
      <c r="K32" s="49">
        <f>IF(Horaires3567314[[#This Row],[PNP Début]]=0,0,IF(Horaires3567314[[#This Row],[PNP Début]]&lt;Horaires3567314[[#This Row],[début]],1,0)+Horaires3567314[[#This Row],[PNP Début]])</f>
        <v>0</v>
      </c>
      <c r="L32" s="50">
        <f>IF(Horaires3567314[[#This Row],[PNP Fin]]=0,0,IF(Horaires3567314[[#This Row],[PNP Fin]]&lt;Horaires3567314[[#This Row],[début]],1,0)+Horaires3567314[[#This Row],[PNP Fin]])</f>
        <v>0</v>
      </c>
      <c r="M32" s="50">
        <f>IF(Horaires3567314[[#This Row],[Fin]]&lt;Horaires3567314[[#This Row],[début]],1,0)+Horaires3567314[[#This Row],[Fin]]</f>
        <v>0</v>
      </c>
      <c r="N32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2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0.1*(Horaires3567314[[#This Row],[Heures de nuit]]+Horaires3567314[[#This Row],[heures jour dimanche]]+Horaires3567314[[#This Row],[heures jour fériés]])</f>
        <v>0</v>
      </c>
      <c r="J33" s="48">
        <f>(MOD(Horaires3567314[[#This Row],[Fin]]-Horaires3567314[[#This Row],[début]],1)-MOD(Horaires3567314[[#This Row],[PNP Fin]]-Horaires3567314[[#This Row],[PNP Début]],1))*24</f>
        <v>0</v>
      </c>
      <c r="K33" s="49">
        <f>IF(Horaires3567314[[#This Row],[PNP Début]]=0,0,IF(Horaires3567314[[#This Row],[PNP Début]]&lt;Horaires3567314[[#This Row],[début]],1,0)+Horaires3567314[[#This Row],[PNP Début]])</f>
        <v>0</v>
      </c>
      <c r="L33" s="50">
        <f>IF(Horaires3567314[[#This Row],[PNP Fin]]=0,0,IF(Horaires3567314[[#This Row],[PNP Fin]]&lt;Horaires3567314[[#This Row],[début]],1,0)+Horaires3567314[[#This Row],[PNP Fin]])</f>
        <v>0</v>
      </c>
      <c r="M33" s="50">
        <f>IF(Horaires3567314[[#This Row],[Fin]]&lt;Horaires3567314[[#This Row],[début]],1,0)+Horaires3567314[[#This Row],[Fin]]</f>
        <v>0</v>
      </c>
      <c r="N33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3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0.1*(Horaires3567314[[#This Row],[Heures de nuit]]+Horaires3567314[[#This Row],[heures jour dimanche]]+Horaires3567314[[#This Row],[heures jour fériés]])</f>
        <v>0</v>
      </c>
      <c r="J34" s="48">
        <f>(MOD(Horaires3567314[[#This Row],[Fin]]-Horaires3567314[[#This Row],[début]],1)-MOD(Horaires3567314[[#This Row],[PNP Fin]]-Horaires3567314[[#This Row],[PNP Début]],1))*24</f>
        <v>0</v>
      </c>
      <c r="K34" s="49">
        <f>IF(Horaires3567314[[#This Row],[PNP Début]]=0,0,IF(Horaires3567314[[#This Row],[PNP Début]]&lt;Horaires3567314[[#This Row],[début]],1,0)+Horaires3567314[[#This Row],[PNP Début]])</f>
        <v>0</v>
      </c>
      <c r="L34" s="50">
        <f>IF(Horaires3567314[[#This Row],[PNP Fin]]=0,0,IF(Horaires3567314[[#This Row],[PNP Fin]]&lt;Horaires3567314[[#This Row],[début]],1,0)+Horaires3567314[[#This Row],[PNP Fin]])</f>
        <v>0</v>
      </c>
      <c r="M34" s="50">
        <f>IF(Horaires3567314[[#This Row],[Fin]]&lt;Horaires3567314[[#This Row],[début]],1,0)+Horaires3567314[[#This Row],[Fin]]</f>
        <v>0</v>
      </c>
      <c r="N34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4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0.1*(Horaires3567314[[#This Row],[Heures de nuit]]+Horaires3567314[[#This Row],[heures jour dimanche]]+Horaires3567314[[#This Row],[heures jour fériés]])</f>
        <v>0</v>
      </c>
      <c r="J35" s="48">
        <f>(MOD(Horaires3567314[[#This Row],[Fin]]-Horaires3567314[[#This Row],[début]],1)-MOD(Horaires3567314[[#This Row],[PNP Fin]]-Horaires3567314[[#This Row],[PNP Début]],1))*24</f>
        <v>0</v>
      </c>
      <c r="K35" s="49">
        <f>IF(Horaires3567314[[#This Row],[PNP Début]]=0,0,IF(Horaires3567314[[#This Row],[PNP Début]]&lt;Horaires3567314[[#This Row],[début]],1,0)+Horaires3567314[[#This Row],[PNP Début]])</f>
        <v>0</v>
      </c>
      <c r="L35" s="50">
        <f>IF(Horaires3567314[[#This Row],[PNP Fin]]=0,0,IF(Horaires3567314[[#This Row],[PNP Fin]]&lt;Horaires3567314[[#This Row],[début]],1,0)+Horaires3567314[[#This Row],[PNP Fin]])</f>
        <v>0</v>
      </c>
      <c r="M35" s="50">
        <f>IF(Horaires3567314[[#This Row],[Fin]]&lt;Horaires3567314[[#This Row],[début]],1,0)+Horaires3567314[[#This Row],[Fin]]</f>
        <v>0</v>
      </c>
      <c r="N35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5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0.1*(Horaires3567314[[#This Row],[Heures de nuit]]+Horaires3567314[[#This Row],[heures jour dimanche]]+Horaires3567314[[#This Row],[heures jour fériés]])</f>
        <v>0</v>
      </c>
      <c r="J36" s="48">
        <f>(MOD(Horaires3567314[[#This Row],[Fin]]-Horaires3567314[[#This Row],[début]],1)-MOD(Horaires3567314[[#This Row],[PNP Fin]]-Horaires3567314[[#This Row],[PNP Début]],1))*24</f>
        <v>0</v>
      </c>
      <c r="K36" s="49">
        <f>IF(Horaires3567314[[#This Row],[PNP Début]]=0,0,IF(Horaires3567314[[#This Row],[PNP Début]]&lt;Horaires3567314[[#This Row],[début]],1,0)+Horaires3567314[[#This Row],[PNP Début]])</f>
        <v>0</v>
      </c>
      <c r="L36" s="50">
        <f>IF(Horaires3567314[[#This Row],[PNP Fin]]=0,0,IF(Horaires3567314[[#This Row],[PNP Fin]]&lt;Horaires3567314[[#This Row],[début]],1,0)+Horaires3567314[[#This Row],[PNP Fin]])</f>
        <v>0</v>
      </c>
      <c r="M36" s="50">
        <f>IF(Horaires3567314[[#This Row],[Fin]]&lt;Horaires3567314[[#This Row],[début]],1,0)+Horaires3567314[[#This Row],[Fin]]</f>
        <v>0</v>
      </c>
      <c r="N36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6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0.1*(Horaires3567314[[#This Row],[Heures de nuit]]+Horaires3567314[[#This Row],[heures jour dimanche]]+Horaires3567314[[#This Row],[heures jour fériés]])</f>
        <v>0</v>
      </c>
      <c r="J37" s="48">
        <f>(MOD(Horaires3567314[[#This Row],[Fin]]-Horaires3567314[[#This Row],[début]],1)-MOD(Horaires3567314[[#This Row],[PNP Fin]]-Horaires3567314[[#This Row],[PNP Début]],1))*24</f>
        <v>0</v>
      </c>
      <c r="K37" s="49">
        <f>IF(Horaires3567314[[#This Row],[PNP Début]]=0,0,IF(Horaires3567314[[#This Row],[PNP Début]]&lt;Horaires3567314[[#This Row],[début]],1,0)+Horaires3567314[[#This Row],[PNP Début]])</f>
        <v>0</v>
      </c>
      <c r="L37" s="50">
        <f>IF(Horaires3567314[[#This Row],[PNP Fin]]=0,0,IF(Horaires3567314[[#This Row],[PNP Fin]]&lt;Horaires3567314[[#This Row],[début]],1,0)+Horaires3567314[[#This Row],[PNP Fin]])</f>
        <v>0</v>
      </c>
      <c r="M37" s="50">
        <f>IF(Horaires3567314[[#This Row],[Fin]]&lt;Horaires3567314[[#This Row],[début]],1,0)+Horaires3567314[[#This Row],[Fin]]</f>
        <v>0</v>
      </c>
      <c r="N37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7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0.1*(Horaires3567314[[#This Row],[Heures de nuit]]+Horaires3567314[[#This Row],[heures jour dimanche]]+Horaires3567314[[#This Row],[heures jour fériés]])</f>
        <v>0</v>
      </c>
      <c r="J38" s="48">
        <f>(MOD(Horaires3567314[[#This Row],[Fin]]-Horaires3567314[[#This Row],[début]],1)-MOD(Horaires3567314[[#This Row],[PNP Fin]]-Horaires3567314[[#This Row],[PNP Début]],1))*24</f>
        <v>0</v>
      </c>
      <c r="K38" s="49">
        <f>IF(Horaires3567314[[#This Row],[PNP Début]]=0,0,IF(Horaires3567314[[#This Row],[PNP Début]]&lt;Horaires3567314[[#This Row],[début]],1,0)+Horaires3567314[[#This Row],[PNP Début]])</f>
        <v>0</v>
      </c>
      <c r="L38" s="50">
        <f>IF(Horaires3567314[[#This Row],[PNP Fin]]=0,0,IF(Horaires3567314[[#This Row],[PNP Fin]]&lt;Horaires3567314[[#This Row],[début]],1,0)+Horaires3567314[[#This Row],[PNP Fin]])</f>
        <v>0</v>
      </c>
      <c r="M38" s="50">
        <f>IF(Horaires3567314[[#This Row],[Fin]]&lt;Horaires3567314[[#This Row],[début]],1,0)+Horaires3567314[[#This Row],[Fin]]</f>
        <v>0</v>
      </c>
      <c r="N38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8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0.1*(Horaires3567314[[#This Row],[Heures de nuit]]+Horaires3567314[[#This Row],[heures jour dimanche]]+Horaires3567314[[#This Row],[heures jour fériés]])</f>
        <v>0</v>
      </c>
      <c r="J39" s="48">
        <f>(MOD(Horaires3567314[[#This Row],[Fin]]-Horaires3567314[[#This Row],[début]],1)-MOD(Horaires3567314[[#This Row],[PNP Fin]]-Horaires3567314[[#This Row],[PNP Début]],1))*24</f>
        <v>0</v>
      </c>
      <c r="K39" s="49">
        <f>IF(Horaires3567314[[#This Row],[PNP Début]]=0,0,IF(Horaires3567314[[#This Row],[PNP Début]]&lt;Horaires3567314[[#This Row],[début]],1,0)+Horaires3567314[[#This Row],[PNP Début]])</f>
        <v>0</v>
      </c>
      <c r="L39" s="50">
        <f>IF(Horaires3567314[[#This Row],[PNP Fin]]=0,0,IF(Horaires3567314[[#This Row],[PNP Fin]]&lt;Horaires3567314[[#This Row],[début]],1,0)+Horaires3567314[[#This Row],[PNP Fin]])</f>
        <v>0</v>
      </c>
      <c r="M39" s="50">
        <f>IF(Horaires3567314[[#This Row],[Fin]]&lt;Horaires3567314[[#This Row],[début]],1,0)+Horaires3567314[[#This Row],[Fin]]</f>
        <v>0</v>
      </c>
      <c r="N39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9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0.1*(Horaires3567314[[#This Row],[Heures de nuit]]+Horaires3567314[[#This Row],[heures jour dimanche]]+Horaires3567314[[#This Row],[heures jour fériés]])</f>
        <v>0</v>
      </c>
      <c r="J40" s="48">
        <f>(MOD(Horaires3567314[[#This Row],[Fin]]-Horaires3567314[[#This Row],[début]],1)-MOD(Horaires3567314[[#This Row],[PNP Fin]]-Horaires3567314[[#This Row],[PNP Début]],1))*24</f>
        <v>0</v>
      </c>
      <c r="K40" s="49">
        <f>IF(Horaires3567314[[#This Row],[PNP Début]]=0,0,IF(Horaires3567314[[#This Row],[PNP Début]]&lt;Horaires3567314[[#This Row],[début]],1,0)+Horaires3567314[[#This Row],[PNP Début]])</f>
        <v>0</v>
      </c>
      <c r="L40" s="50">
        <f>IF(Horaires3567314[[#This Row],[PNP Fin]]=0,0,IF(Horaires3567314[[#This Row],[PNP Fin]]&lt;Horaires3567314[[#This Row],[début]],1,0)+Horaires3567314[[#This Row],[PNP Fin]])</f>
        <v>0</v>
      </c>
      <c r="M40" s="50">
        <f>IF(Horaires3567314[[#This Row],[Fin]]&lt;Horaires3567314[[#This Row],[début]],1,0)+Horaires3567314[[#This Row],[Fin]]</f>
        <v>0</v>
      </c>
      <c r="N40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0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0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0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0.1*(Horaires3567314[[#This Row],[Heures de nuit]]+Horaires3567314[[#This Row],[heures jour dimanche]]+Horaires3567314[[#This Row],[heures jour fériés]])</f>
        <v>0</v>
      </c>
      <c r="J41" s="48">
        <f>(MOD(Horaires3567314[[#This Row],[Fin]]-Horaires3567314[[#This Row],[début]],1)-MOD(Horaires3567314[[#This Row],[PNP Fin]]-Horaires3567314[[#This Row],[PNP Début]],1))*24</f>
        <v>0</v>
      </c>
      <c r="K41" s="49">
        <f>IF(Horaires3567314[[#This Row],[PNP Début]]=0,0,IF(Horaires3567314[[#This Row],[PNP Début]]&lt;Horaires3567314[[#This Row],[début]],1,0)+Horaires3567314[[#This Row],[PNP Début]])</f>
        <v>0</v>
      </c>
      <c r="L41" s="50">
        <f>IF(Horaires3567314[[#This Row],[PNP Fin]]=0,0,IF(Horaires3567314[[#This Row],[PNP Fin]]&lt;Horaires3567314[[#This Row],[début]],1,0)+Horaires3567314[[#This Row],[PNP Fin]])</f>
        <v>0</v>
      </c>
      <c r="M41" s="50">
        <f>IF(Horaires3567314[[#This Row],[Fin]]&lt;Horaires3567314[[#This Row],[début]],1,0)+Horaires3567314[[#This Row],[Fin]]</f>
        <v>0</v>
      </c>
      <c r="N41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1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0.1*(Horaires3567314[[#This Row],[Heures de nuit]]+Horaires3567314[[#This Row],[heures jour dimanche]]+Horaires3567314[[#This Row],[heures jour fériés]])</f>
        <v>0</v>
      </c>
      <c r="J42" s="48">
        <f>(MOD(Horaires3567314[[#This Row],[Fin]]-Horaires3567314[[#This Row],[début]],1)-MOD(Horaires3567314[[#This Row],[PNP Fin]]-Horaires3567314[[#This Row],[PNP Début]],1))*24</f>
        <v>0</v>
      </c>
      <c r="K42" s="49">
        <f>IF(Horaires3567314[[#This Row],[PNP Début]]=0,0,IF(Horaires3567314[[#This Row],[PNP Début]]&lt;Horaires3567314[[#This Row],[début]],1,0)+Horaires3567314[[#This Row],[PNP Début]])</f>
        <v>0</v>
      </c>
      <c r="L42" s="50">
        <f>IF(Horaires3567314[[#This Row],[PNP Fin]]=0,0,IF(Horaires3567314[[#This Row],[PNP Fin]]&lt;Horaires3567314[[#This Row],[début]],1,0)+Horaires3567314[[#This Row],[PNP Fin]])</f>
        <v>0</v>
      </c>
      <c r="M42" s="50">
        <f>IF(Horaires3567314[[#This Row],[Fin]]&lt;Horaires3567314[[#This Row],[début]],1,0)+Horaires3567314[[#This Row],[Fin]]</f>
        <v>0</v>
      </c>
      <c r="N42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2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2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2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0.1*(Horaires3567314[[#This Row],[Heures de nuit]]+Horaires3567314[[#This Row],[heures jour dimanche]]+Horaires3567314[[#This Row],[heures jour fériés]])</f>
        <v>0</v>
      </c>
      <c r="J43" s="48">
        <f>(MOD(Horaires3567314[[#This Row],[Fin]]-Horaires3567314[[#This Row],[début]],1)-MOD(Horaires3567314[[#This Row],[PNP Fin]]-Horaires3567314[[#This Row],[PNP Début]],1))*24</f>
        <v>0</v>
      </c>
      <c r="K43" s="49">
        <f>IF(Horaires3567314[[#This Row],[PNP Début]]=0,0,IF(Horaires3567314[[#This Row],[PNP Début]]&lt;Horaires3567314[[#This Row],[début]],1,0)+Horaires3567314[[#This Row],[PNP Début]])</f>
        <v>0</v>
      </c>
      <c r="L43" s="50">
        <f>IF(Horaires3567314[[#This Row],[PNP Fin]]=0,0,IF(Horaires3567314[[#This Row],[PNP Fin]]&lt;Horaires3567314[[#This Row],[début]],1,0)+Horaires3567314[[#This Row],[PNP Fin]])</f>
        <v>0</v>
      </c>
      <c r="M43" s="50">
        <f>IF(Horaires3567314[[#This Row],[Fin]]&lt;Horaires3567314[[#This Row],[début]],1,0)+Horaires3567314[[#This Row],[Fin]]</f>
        <v>0</v>
      </c>
      <c r="N43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3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3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3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0.1*(Horaires3567314[[#This Row],[Heures de nuit]]+Horaires3567314[[#This Row],[heures jour dimanche]]+Horaires3567314[[#This Row],[heures jour fériés]])</f>
        <v>0</v>
      </c>
      <c r="J44" s="48">
        <f>(MOD(Horaires3567314[[#This Row],[Fin]]-Horaires3567314[[#This Row],[début]],1)-MOD(Horaires3567314[[#This Row],[PNP Fin]]-Horaires3567314[[#This Row],[PNP Début]],1))*24</f>
        <v>0</v>
      </c>
      <c r="K44" s="49">
        <f>IF(Horaires3567314[[#This Row],[PNP Début]]=0,0,IF(Horaires3567314[[#This Row],[PNP Début]]&lt;Horaires3567314[[#This Row],[début]],1,0)+Horaires3567314[[#This Row],[PNP Début]])</f>
        <v>0</v>
      </c>
      <c r="L44" s="50">
        <f>IF(Horaires3567314[[#This Row],[PNP Fin]]=0,0,IF(Horaires3567314[[#This Row],[PNP Fin]]&lt;Horaires3567314[[#This Row],[début]],1,0)+Horaires3567314[[#This Row],[PNP Fin]])</f>
        <v>0</v>
      </c>
      <c r="M44" s="50">
        <f>IF(Horaires3567314[[#This Row],[Fin]]&lt;Horaires3567314[[#This Row],[début]],1,0)+Horaires3567314[[#This Row],[Fin]]</f>
        <v>0</v>
      </c>
      <c r="N44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4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4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4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0.1*(Horaires3567314[[#This Row],[Heures de nuit]]+Horaires3567314[[#This Row],[heures jour dimanche]]+Horaires3567314[[#This Row],[heures jour fériés]])</f>
        <v>0</v>
      </c>
      <c r="J45" s="48">
        <f>(MOD(Horaires3567314[[#This Row],[Fin]]-Horaires3567314[[#This Row],[début]],1)-MOD(Horaires3567314[[#This Row],[PNP Fin]]-Horaires3567314[[#This Row],[PNP Début]],1))*24</f>
        <v>0</v>
      </c>
      <c r="K45" s="49">
        <f>IF(Horaires3567314[[#This Row],[PNP Début]]=0,0,IF(Horaires3567314[[#This Row],[PNP Début]]&lt;Horaires3567314[[#This Row],[début]],1,0)+Horaires3567314[[#This Row],[PNP Début]])</f>
        <v>0</v>
      </c>
      <c r="L45" s="50">
        <f>IF(Horaires3567314[[#This Row],[PNP Fin]]=0,0,IF(Horaires3567314[[#This Row],[PNP Fin]]&lt;Horaires3567314[[#This Row],[début]],1,0)+Horaires3567314[[#This Row],[PNP Fin]])</f>
        <v>0</v>
      </c>
      <c r="M45" s="50">
        <f>IF(Horaires3567314[[#This Row],[Fin]]&lt;Horaires3567314[[#This Row],[début]],1,0)+Horaires3567314[[#This Row],[Fin]]</f>
        <v>0</v>
      </c>
      <c r="N45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5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5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5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0.1*(Horaires3567314[[#This Row],[Heures de nuit]]+Horaires3567314[[#This Row],[heures jour dimanche]]+Horaires3567314[[#This Row],[heures jour fériés]])</f>
        <v>0</v>
      </c>
      <c r="J46" s="48">
        <f>(MOD(Horaires3567314[[#This Row],[Fin]]-Horaires3567314[[#This Row],[début]],1)-MOD(Horaires3567314[[#This Row],[PNP Fin]]-Horaires3567314[[#This Row],[PNP Début]],1))*24</f>
        <v>0</v>
      </c>
      <c r="K46" s="49">
        <f>IF(Horaires3567314[[#This Row],[PNP Début]]=0,0,IF(Horaires3567314[[#This Row],[PNP Début]]&lt;Horaires3567314[[#This Row],[début]],1,0)+Horaires3567314[[#This Row],[PNP Début]])</f>
        <v>0</v>
      </c>
      <c r="L46" s="50">
        <f>IF(Horaires3567314[[#This Row],[PNP Fin]]=0,0,IF(Horaires3567314[[#This Row],[PNP Fin]]&lt;Horaires3567314[[#This Row],[début]],1,0)+Horaires3567314[[#This Row],[PNP Fin]])</f>
        <v>0</v>
      </c>
      <c r="M46" s="50">
        <f>IF(Horaires3567314[[#This Row],[Fin]]&lt;Horaires3567314[[#This Row],[début]],1,0)+Horaires3567314[[#This Row],[Fin]]</f>
        <v>0</v>
      </c>
      <c r="N46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6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6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6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0.1*(Horaires3567314[[#This Row],[Heures de nuit]]+Horaires3567314[[#This Row],[heures jour dimanche]]+Horaires3567314[[#This Row],[heures jour fériés]])</f>
        <v>0</v>
      </c>
      <c r="J47" s="48">
        <f>(MOD(Horaires3567314[[#This Row],[Fin]]-Horaires3567314[[#This Row],[début]],1)-MOD(Horaires3567314[[#This Row],[PNP Fin]]-Horaires3567314[[#This Row],[PNP Début]],1))*24</f>
        <v>0</v>
      </c>
      <c r="K47" s="49">
        <f>IF(Horaires3567314[[#This Row],[PNP Début]]=0,0,IF(Horaires3567314[[#This Row],[PNP Début]]&lt;Horaires3567314[[#This Row],[début]],1,0)+Horaires3567314[[#This Row],[PNP Début]])</f>
        <v>0</v>
      </c>
      <c r="L47" s="50">
        <f>IF(Horaires3567314[[#This Row],[PNP Fin]]=0,0,IF(Horaires3567314[[#This Row],[PNP Fin]]&lt;Horaires3567314[[#This Row],[début]],1,0)+Horaires3567314[[#This Row],[PNP Fin]])</f>
        <v>0</v>
      </c>
      <c r="M47" s="50">
        <f>IF(Horaires3567314[[#This Row],[Fin]]&lt;Horaires3567314[[#This Row],[début]],1,0)+Horaires3567314[[#This Row],[Fin]]</f>
        <v>0</v>
      </c>
      <c r="N47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7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7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7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0.1*(Horaires3567314[[#This Row],[Heures de nuit]]+Horaires3567314[[#This Row],[heures jour dimanche]]+Horaires3567314[[#This Row],[heures jour fériés]])</f>
        <v>0</v>
      </c>
      <c r="J48" s="48">
        <f>(MOD(Horaires3567314[[#This Row],[Fin]]-Horaires3567314[[#This Row],[début]],1)-MOD(Horaires3567314[[#This Row],[PNP Fin]]-Horaires3567314[[#This Row],[PNP Début]],1))*24</f>
        <v>0</v>
      </c>
      <c r="K48" s="49">
        <f>IF(Horaires3567314[[#This Row],[PNP Début]]=0,0,IF(Horaires3567314[[#This Row],[PNP Début]]&lt;Horaires3567314[[#This Row],[début]],1,0)+Horaires3567314[[#This Row],[PNP Début]])</f>
        <v>0</v>
      </c>
      <c r="L48" s="50">
        <f>IF(Horaires3567314[[#This Row],[PNP Fin]]=0,0,IF(Horaires3567314[[#This Row],[PNP Fin]]&lt;Horaires3567314[[#This Row],[début]],1,0)+Horaires3567314[[#This Row],[PNP Fin]])</f>
        <v>0</v>
      </c>
      <c r="M48" s="50">
        <f>IF(Horaires3567314[[#This Row],[Fin]]&lt;Horaires3567314[[#This Row],[début]],1,0)+Horaires3567314[[#This Row],[Fin]]</f>
        <v>0</v>
      </c>
      <c r="N48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8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8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8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0.1*(Horaires3567314[[#This Row],[Heures de nuit]]+Horaires3567314[[#This Row],[heures jour dimanche]]+Horaires3567314[[#This Row],[heures jour fériés]])</f>
        <v>0</v>
      </c>
      <c r="J49" s="48">
        <f>(MOD(Horaires3567314[[#This Row],[Fin]]-Horaires3567314[[#This Row],[début]],1)-MOD(Horaires3567314[[#This Row],[PNP Fin]]-Horaires3567314[[#This Row],[PNP Début]],1))*24</f>
        <v>0</v>
      </c>
      <c r="K49" s="49">
        <f>IF(Horaires3567314[[#This Row],[PNP Début]]=0,0,IF(Horaires3567314[[#This Row],[PNP Début]]&lt;Horaires3567314[[#This Row],[début]],1,0)+Horaires3567314[[#This Row],[PNP Début]])</f>
        <v>0</v>
      </c>
      <c r="L49" s="50">
        <f>IF(Horaires3567314[[#This Row],[PNP Fin]]=0,0,IF(Horaires3567314[[#This Row],[PNP Fin]]&lt;Horaires3567314[[#This Row],[début]],1,0)+Horaires3567314[[#This Row],[PNP Fin]])</f>
        <v>0</v>
      </c>
      <c r="M49" s="50">
        <f>IF(Horaires3567314[[#This Row],[Fin]]&lt;Horaires3567314[[#This Row],[début]],1,0)+Horaires3567314[[#This Row],[Fin]]</f>
        <v>0</v>
      </c>
      <c r="N49" s="31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9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9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9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SUM(Horaires3567314[Majoration])</f>
        <v>0</v>
      </c>
      <c r="J50" s="54">
        <f>SUM(Horaires3567314[Heures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11" priority="3" operator="equal">
      <formula>0.416666666666667</formula>
    </cfRule>
  </conditionalFormatting>
  <conditionalFormatting sqref="D13:D49">
    <cfRule type="cellIs" dxfId="10" priority="1" operator="equal">
      <formula>0.656944444444444</formula>
    </cfRule>
    <cfRule type="cellIs" dxfId="9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175260</xdr:rowOff>
              </from>
              <to>
                <xdr:col>20</xdr:col>
                <xdr:colOff>0</xdr:colOff>
                <xdr:row>4</xdr:row>
                <xdr:rowOff>45720</xdr:rowOff>
              </to>
            </anchor>
          </controlPr>
        </control>
      </mc:Choice>
      <mc:Fallback>
        <control shapeId="12289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S60"/>
  <sheetViews>
    <sheetView topLeftCell="A37" zoomScale="85" zoomScaleNormal="85" zoomScalePageLayoutView="55" workbookViewId="0">
      <selection sqref="A1:B2"/>
    </sheetView>
  </sheetViews>
  <sheetFormatPr baseColWidth="10" defaultRowHeight="14.4" x14ac:dyDescent="0.3"/>
  <cols>
    <col min="1" max="1" width="20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Octobre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0.1*(Horaires35673413[[#This Row],[Heures de nuit]]+Horaires35673413[[#This Row],[heures jour dimanche]]+Horaires35673413[[#This Row],[heures jour fériés]])</f>
        <v>0</v>
      </c>
      <c r="J13" s="29">
        <f>(MOD(Horaires35673413[[#This Row],[Fin]]-Horaires35673413[[#This Row],[début]],1)-MOD(Horaires35673413[[#This Row],[PNP Fin]]-Horaires35673413[[#This Row],[PNP Début]],1))*24</f>
        <v>0</v>
      </c>
      <c r="K13" s="30">
        <f>IF(Horaires35673413[[#This Row],[PNP Début]]=0,0,IF(Horaires35673413[[#This Row],[PNP Début]]&lt;Horaires35673413[[#This Row],[début]],1,0)+Horaires35673413[[#This Row],[PNP Début]])</f>
        <v>0</v>
      </c>
      <c r="L13" s="30">
        <f>IF(Horaires35673413[[#This Row],[PNP Fin]]=0,0,IF(Horaires35673413[[#This Row],[PNP Fin]]&lt;Horaires35673413[[#This Row],[début]],1,0)+Horaires35673413[[#This Row],[PNP Fin]])</f>
        <v>0</v>
      </c>
      <c r="M13" s="30">
        <f>IF(Horaires35673413[[#This Row],[Fin]]&lt;Horaires35673413[[#This Row],[début]],1,0)+Horaires35673413[[#This Row],[Fin]]</f>
        <v>0</v>
      </c>
      <c r="N13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3" s="3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3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3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3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3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0.1*(Horaires35673413[[#This Row],[Heures de nuit]]+Horaires35673413[[#This Row],[heures jour dimanche]]+Horaires35673413[[#This Row],[heures jour fériés]])</f>
        <v>0</v>
      </c>
      <c r="J14" s="29">
        <f>(MOD(Horaires35673413[[#This Row],[Fin]]-Horaires35673413[[#This Row],[début]],1)-MOD(Horaires35673413[[#This Row],[PNP Fin]]-Horaires35673413[[#This Row],[PNP Début]],1))*24</f>
        <v>0</v>
      </c>
      <c r="K14" s="30">
        <f>IF(Horaires35673413[[#This Row],[PNP Début]]=0,0,IF(Horaires35673413[[#This Row],[PNP Début]]&lt;Horaires35673413[[#This Row],[début]],1,0)+Horaires35673413[[#This Row],[PNP Début]])</f>
        <v>0</v>
      </c>
      <c r="L14" s="30">
        <f>IF(Horaires35673413[[#This Row],[PNP Fin]]=0,0,IF(Horaires35673413[[#This Row],[PNP Fin]]&lt;Horaires35673413[[#This Row],[début]],1,0)+Horaires35673413[[#This Row],[PNP Fin]])</f>
        <v>0</v>
      </c>
      <c r="M14" s="30">
        <f>IF(Horaires35673413[[#This Row],[Fin]]&lt;Horaires35673413[[#This Row],[début]],1,0)+Horaires35673413[[#This Row],[Fin]]</f>
        <v>0</v>
      </c>
      <c r="N14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4" s="3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4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4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4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4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0.1*(Horaires35673413[[#This Row],[Heures de nuit]]+Horaires35673413[[#This Row],[heures jour dimanche]]+Horaires35673413[[#This Row],[heures jour fériés]])</f>
        <v>0</v>
      </c>
      <c r="J15" s="29">
        <f>(MOD(Horaires35673413[[#This Row],[Fin]]-Horaires35673413[[#This Row],[début]],1)-MOD(Horaires35673413[[#This Row],[PNP Fin]]-Horaires35673413[[#This Row],[PNP Début]],1))*24</f>
        <v>0</v>
      </c>
      <c r="K15" s="30">
        <f>IF(Horaires35673413[[#This Row],[PNP Début]]=0,0,IF(Horaires35673413[[#This Row],[PNP Début]]&lt;Horaires35673413[[#This Row],[début]],1,0)+Horaires35673413[[#This Row],[PNP Début]])</f>
        <v>0</v>
      </c>
      <c r="L15" s="30">
        <f>IF(Horaires35673413[[#This Row],[PNP Fin]]=0,0,IF(Horaires35673413[[#This Row],[PNP Fin]]&lt;Horaires35673413[[#This Row],[début]],1,0)+Horaires35673413[[#This Row],[PNP Fin]])</f>
        <v>0</v>
      </c>
      <c r="M15" s="30">
        <f>IF(Horaires35673413[[#This Row],[Fin]]&lt;Horaires35673413[[#This Row],[début]],1,0)+Horaires35673413[[#This Row],[Fin]]</f>
        <v>0</v>
      </c>
      <c r="N15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5" s="3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5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5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5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5" s="32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0.1*(Horaires35673413[[#This Row],[Heures de nuit]]+Horaires35673413[[#This Row],[heures jour dimanche]]+Horaires35673413[[#This Row],[heures jour fériés]])</f>
        <v>0</v>
      </c>
      <c r="J16" s="33">
        <f>(MOD(Horaires35673413[[#This Row],[Fin]]-Horaires35673413[[#This Row],[début]],1)-MOD(Horaires35673413[[#This Row],[PNP Fin]]-Horaires35673413[[#This Row],[PNP Début]],1))*24</f>
        <v>0</v>
      </c>
      <c r="K16" s="30">
        <f>IF(Horaires35673413[[#This Row],[PNP Début]]=0,0,IF(Horaires35673413[[#This Row],[PNP Début]]&lt;Horaires35673413[[#This Row],[début]],1,0)+Horaires35673413[[#This Row],[PNP Début]])</f>
        <v>0</v>
      </c>
      <c r="L16" s="30">
        <f>IF(Horaires35673413[[#This Row],[PNP Fin]]=0,0,IF(Horaires35673413[[#This Row],[PNP Fin]]&lt;Horaires35673413[[#This Row],[début]],1,0)+Horaires35673413[[#This Row],[PNP Fin]])</f>
        <v>0</v>
      </c>
      <c r="M16" s="34">
        <f>IF(Horaires35673413[[#This Row],[Fin]]&lt;Horaires35673413[[#This Row],[début]],1,0)+Horaires35673413[[#This Row],[Fin]]</f>
        <v>0</v>
      </c>
      <c r="N16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6" s="35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6" s="35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6" s="3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6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6" s="3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0.1*(Horaires35673413[[#This Row],[Heures de nuit]]+Horaires35673413[[#This Row],[heures jour dimanche]]+Horaires35673413[[#This Row],[heures jour fériés]])</f>
        <v>0</v>
      </c>
      <c r="J17" s="38">
        <f>(MOD(Horaires35673413[[#This Row],[Fin]]-Horaires35673413[[#This Row],[début]],1)-MOD(Horaires35673413[[#This Row],[PNP Fin]]-Horaires35673413[[#This Row],[PNP Début]],1))*24</f>
        <v>0</v>
      </c>
      <c r="K17" s="39">
        <f>IF(Horaires35673413[[#This Row],[PNP Début]]=0,0,IF(Horaires35673413[[#This Row],[PNP Début]]&lt;Horaires35673413[[#This Row],[début]],1,0)+Horaires35673413[[#This Row],[PNP Début]])</f>
        <v>0</v>
      </c>
      <c r="L17" s="40">
        <f>IF(Horaires35673413[[#This Row],[PNP Fin]]=0,0,IF(Horaires35673413[[#This Row],[PNP Fin]]&lt;Horaires35673413[[#This Row],[début]],1,0)+Horaires35673413[[#This Row],[PNP Fin]])</f>
        <v>0</v>
      </c>
      <c r="M17" s="40">
        <f>IF(Horaires35673413[[#This Row],[Fin]]&lt;Horaires35673413[[#This Row],[début]],1,0)+Horaires35673413[[#This Row],[Fin]]</f>
        <v>0</v>
      </c>
      <c r="N17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7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7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7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7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7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0.1*(Horaires35673413[[#This Row],[Heures de nuit]]+Horaires35673413[[#This Row],[heures jour dimanche]]+Horaires35673413[[#This Row],[heures jour fériés]])</f>
        <v>0</v>
      </c>
      <c r="J18" s="38">
        <f>(MOD(Horaires35673413[[#This Row],[Fin]]-Horaires35673413[[#This Row],[début]],1)-MOD(Horaires35673413[[#This Row],[PNP Fin]]-Horaires35673413[[#This Row],[PNP Début]],1))*24</f>
        <v>0</v>
      </c>
      <c r="K18" s="39">
        <f>IF(Horaires35673413[[#This Row],[PNP Début]]=0,0,IF(Horaires35673413[[#This Row],[PNP Début]]&lt;Horaires35673413[[#This Row],[début]],1,0)+Horaires35673413[[#This Row],[PNP Début]])</f>
        <v>0</v>
      </c>
      <c r="L18" s="40">
        <f>IF(Horaires35673413[[#This Row],[PNP Fin]]=0,0,IF(Horaires35673413[[#This Row],[PNP Fin]]&lt;Horaires35673413[[#This Row],[début]],1,0)+Horaires35673413[[#This Row],[PNP Fin]])</f>
        <v>0</v>
      </c>
      <c r="M18" s="40">
        <f>IF(Horaires35673413[[#This Row],[Fin]]&lt;Horaires35673413[[#This Row],[début]],1,0)+Horaires35673413[[#This Row],[Fin]]</f>
        <v>0</v>
      </c>
      <c r="N18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8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8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8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8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8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0.1*(Horaires35673413[[#This Row],[Heures de nuit]]+Horaires35673413[[#This Row],[heures jour dimanche]]+Horaires35673413[[#This Row],[heures jour fériés]])</f>
        <v>0</v>
      </c>
      <c r="J19" s="38">
        <f>(MOD(Horaires35673413[[#This Row],[Fin]]-Horaires35673413[[#This Row],[début]],1)-MOD(Horaires35673413[[#This Row],[PNP Fin]]-Horaires35673413[[#This Row],[PNP Début]],1))*24</f>
        <v>0</v>
      </c>
      <c r="K19" s="39">
        <f>IF(Horaires35673413[[#This Row],[PNP Début]]=0,0,IF(Horaires35673413[[#This Row],[PNP Début]]&lt;Horaires35673413[[#This Row],[début]],1,0)+Horaires35673413[[#This Row],[PNP Début]])</f>
        <v>0</v>
      </c>
      <c r="L19" s="40">
        <f>IF(Horaires35673413[[#This Row],[PNP Fin]]=0,0,IF(Horaires35673413[[#This Row],[PNP Fin]]&lt;Horaires35673413[[#This Row],[début]],1,0)+Horaires35673413[[#This Row],[PNP Fin]])</f>
        <v>0</v>
      </c>
      <c r="M19" s="40">
        <f>IF(Horaires35673413[[#This Row],[Fin]]&lt;Horaires35673413[[#This Row],[début]],1,0)+Horaires35673413[[#This Row],[Fin]]</f>
        <v>0</v>
      </c>
      <c r="N19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9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9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9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9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9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0.1*(Horaires35673413[[#This Row],[Heures de nuit]]+Horaires35673413[[#This Row],[heures jour dimanche]]+Horaires35673413[[#This Row],[heures jour fériés]])</f>
        <v>0</v>
      </c>
      <c r="J20" s="38">
        <f>(MOD(Horaires35673413[[#This Row],[Fin]]-Horaires35673413[[#This Row],[début]],1)-MOD(Horaires35673413[[#This Row],[PNP Fin]]-Horaires35673413[[#This Row],[PNP Début]],1))*24</f>
        <v>0</v>
      </c>
      <c r="K20" s="39">
        <f>IF(Horaires35673413[[#This Row],[PNP Début]]=0,0,IF(Horaires35673413[[#This Row],[PNP Début]]&lt;Horaires35673413[[#This Row],[début]],1,0)+Horaires35673413[[#This Row],[PNP Début]])</f>
        <v>0</v>
      </c>
      <c r="L20" s="40">
        <f>IF(Horaires35673413[[#This Row],[PNP Fin]]=0,0,IF(Horaires35673413[[#This Row],[PNP Fin]]&lt;Horaires35673413[[#This Row],[début]],1,0)+Horaires35673413[[#This Row],[PNP Fin]])</f>
        <v>0</v>
      </c>
      <c r="M20" s="40">
        <f>IF(Horaires35673413[[#This Row],[Fin]]&lt;Horaires35673413[[#This Row],[début]],1,0)+Horaires35673413[[#This Row],[Fin]]</f>
        <v>0</v>
      </c>
      <c r="N20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0" s="4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0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0" s="4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0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0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0.1*(Horaires35673413[[#This Row],[Heures de nuit]]+Horaires35673413[[#This Row],[heures jour dimanche]]+Horaires35673413[[#This Row],[heures jour fériés]])</f>
        <v>0</v>
      </c>
      <c r="J21" s="43">
        <f>(MOD(Horaires35673413[[#This Row],[Fin]]-Horaires35673413[[#This Row],[début]],1)-MOD(Horaires35673413[[#This Row],[PNP Fin]]-Horaires35673413[[#This Row],[PNP Début]],1))*24</f>
        <v>0</v>
      </c>
      <c r="K21" s="44">
        <f>IF(Horaires35673413[[#This Row],[PNP Début]]=0,0,IF(Horaires35673413[[#This Row],[PNP Début]]&lt;Horaires35673413[[#This Row],[début]],1,0)+Horaires35673413[[#This Row],[PNP Début]])</f>
        <v>0</v>
      </c>
      <c r="L21" s="45">
        <f>IF(Horaires35673413[[#This Row],[PNP Fin]]=0,0,IF(Horaires35673413[[#This Row],[PNP Fin]]&lt;Horaires35673413[[#This Row],[début]],1,0)+Horaires35673413[[#This Row],[PNP Fin]])</f>
        <v>0</v>
      </c>
      <c r="M21" s="45">
        <f>IF(Horaires35673413[[#This Row],[Fin]]&lt;Horaires35673413[[#This Row],[début]],1,0)+Horaires35673413[[#This Row],[Fin]]</f>
        <v>0</v>
      </c>
      <c r="N21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1" s="4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1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1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1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1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0.1*(Horaires35673413[[#This Row],[Heures de nuit]]+Horaires35673413[[#This Row],[heures jour dimanche]]+Horaires35673413[[#This Row],[heures jour fériés]])</f>
        <v>0</v>
      </c>
      <c r="J22" s="48">
        <f>(MOD(Horaires35673413[[#This Row],[Fin]]-Horaires35673413[[#This Row],[début]],1)-MOD(Horaires35673413[[#This Row],[PNP Fin]]-Horaires35673413[[#This Row],[PNP Début]],1))*24</f>
        <v>0</v>
      </c>
      <c r="K22" s="49">
        <f>IF(Horaires35673413[[#This Row],[PNP Début]]=0,0,IF(Horaires35673413[[#This Row],[PNP Début]]&lt;Horaires35673413[[#This Row],[début]],1,0)+Horaires35673413[[#This Row],[PNP Début]])</f>
        <v>0</v>
      </c>
      <c r="L22" s="50">
        <f>IF(Horaires35673413[[#This Row],[PNP Fin]]=0,0,IF(Horaires35673413[[#This Row],[PNP Fin]]&lt;Horaires35673413[[#This Row],[début]],1,0)+Horaires35673413[[#This Row],[PNP Fin]])</f>
        <v>0</v>
      </c>
      <c r="M22" s="50">
        <f>IF(Horaires35673413[[#This Row],[Fin]]&lt;Horaires35673413[[#This Row],[début]],1,0)+Horaires35673413[[#This Row],[Fin]]</f>
        <v>0</v>
      </c>
      <c r="N22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2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0.1*(Horaires35673413[[#This Row],[Heures de nuit]]+Horaires35673413[[#This Row],[heures jour dimanche]]+Horaires35673413[[#This Row],[heures jour fériés]])</f>
        <v>0</v>
      </c>
      <c r="J23" s="48">
        <f>(MOD(Horaires35673413[[#This Row],[Fin]]-Horaires35673413[[#This Row],[début]],1)-MOD(Horaires35673413[[#This Row],[PNP Fin]]-Horaires35673413[[#This Row],[PNP Début]],1))*24</f>
        <v>0</v>
      </c>
      <c r="K23" s="49">
        <f>IF(Horaires35673413[[#This Row],[PNP Début]]=0,0,IF(Horaires35673413[[#This Row],[PNP Début]]&lt;Horaires35673413[[#This Row],[début]],1,0)+Horaires35673413[[#This Row],[PNP Début]])</f>
        <v>0</v>
      </c>
      <c r="L23" s="50">
        <f>IF(Horaires35673413[[#This Row],[PNP Fin]]=0,0,IF(Horaires35673413[[#This Row],[PNP Fin]]&lt;Horaires35673413[[#This Row],[début]],1,0)+Horaires35673413[[#This Row],[PNP Fin]])</f>
        <v>0</v>
      </c>
      <c r="M23" s="50">
        <f>IF(Horaires35673413[[#This Row],[Fin]]&lt;Horaires35673413[[#This Row],[début]],1,0)+Horaires35673413[[#This Row],[Fin]]</f>
        <v>0</v>
      </c>
      <c r="N23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3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0.1*(Horaires35673413[[#This Row],[Heures de nuit]]+Horaires35673413[[#This Row],[heures jour dimanche]]+Horaires35673413[[#This Row],[heures jour fériés]])</f>
        <v>0</v>
      </c>
      <c r="J24" s="48">
        <f>(MOD(Horaires35673413[[#This Row],[Fin]]-Horaires35673413[[#This Row],[début]],1)-MOD(Horaires35673413[[#This Row],[PNP Fin]]-Horaires35673413[[#This Row],[PNP Début]],1))*24</f>
        <v>0</v>
      </c>
      <c r="K24" s="49">
        <f>IF(Horaires35673413[[#This Row],[PNP Début]]=0,0,IF(Horaires35673413[[#This Row],[PNP Début]]&lt;Horaires35673413[[#This Row],[début]],1,0)+Horaires35673413[[#This Row],[PNP Début]])</f>
        <v>0</v>
      </c>
      <c r="L24" s="50">
        <f>IF(Horaires35673413[[#This Row],[PNP Fin]]=0,0,IF(Horaires35673413[[#This Row],[PNP Fin]]&lt;Horaires35673413[[#This Row],[début]],1,0)+Horaires35673413[[#This Row],[PNP Fin]])</f>
        <v>0</v>
      </c>
      <c r="M24" s="50">
        <f>IF(Horaires35673413[[#This Row],[Fin]]&lt;Horaires35673413[[#This Row],[début]],1,0)+Horaires35673413[[#This Row],[Fin]]</f>
        <v>0</v>
      </c>
      <c r="N24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4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0.1*(Horaires35673413[[#This Row],[Heures de nuit]]+Horaires35673413[[#This Row],[heures jour dimanche]]+Horaires35673413[[#This Row],[heures jour fériés]])</f>
        <v>0</v>
      </c>
      <c r="J25" s="48">
        <f>(MOD(Horaires35673413[[#This Row],[Fin]]-Horaires35673413[[#This Row],[début]],1)-MOD(Horaires35673413[[#This Row],[PNP Fin]]-Horaires35673413[[#This Row],[PNP Début]],1))*24</f>
        <v>0</v>
      </c>
      <c r="K25" s="49">
        <f>IF(Horaires35673413[[#This Row],[PNP Début]]=0,0,IF(Horaires35673413[[#This Row],[PNP Début]]&lt;Horaires35673413[[#This Row],[début]],1,0)+Horaires35673413[[#This Row],[PNP Début]])</f>
        <v>0</v>
      </c>
      <c r="L25" s="50">
        <f>IF(Horaires35673413[[#This Row],[PNP Fin]]=0,0,IF(Horaires35673413[[#This Row],[PNP Fin]]&lt;Horaires35673413[[#This Row],[début]],1,0)+Horaires35673413[[#This Row],[PNP Fin]])</f>
        <v>0</v>
      </c>
      <c r="M25" s="50">
        <f>IF(Horaires35673413[[#This Row],[Fin]]&lt;Horaires35673413[[#This Row],[début]],1,0)+Horaires35673413[[#This Row],[Fin]]</f>
        <v>0</v>
      </c>
      <c r="N25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5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0.1*(Horaires35673413[[#This Row],[Heures de nuit]]+Horaires35673413[[#This Row],[heures jour dimanche]]+Horaires35673413[[#This Row],[heures jour fériés]])</f>
        <v>0</v>
      </c>
      <c r="J26" s="48">
        <f>(MOD(Horaires35673413[[#This Row],[Fin]]-Horaires35673413[[#This Row],[début]],1)-MOD(Horaires35673413[[#This Row],[PNP Fin]]-Horaires35673413[[#This Row],[PNP Début]],1))*24</f>
        <v>0</v>
      </c>
      <c r="K26" s="49">
        <f>IF(Horaires35673413[[#This Row],[PNP Début]]=0,0,IF(Horaires35673413[[#This Row],[PNP Début]]&lt;Horaires35673413[[#This Row],[début]],1,0)+Horaires35673413[[#This Row],[PNP Début]])</f>
        <v>0</v>
      </c>
      <c r="L26" s="50">
        <f>IF(Horaires35673413[[#This Row],[PNP Fin]]=0,0,IF(Horaires35673413[[#This Row],[PNP Fin]]&lt;Horaires35673413[[#This Row],[début]],1,0)+Horaires35673413[[#This Row],[PNP Fin]])</f>
        <v>0</v>
      </c>
      <c r="M26" s="50">
        <f>IF(Horaires35673413[[#This Row],[Fin]]&lt;Horaires35673413[[#This Row],[début]],1,0)+Horaires35673413[[#This Row],[Fin]]</f>
        <v>0</v>
      </c>
      <c r="N26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6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0.1*(Horaires35673413[[#This Row],[Heures de nuit]]+Horaires35673413[[#This Row],[heures jour dimanche]]+Horaires35673413[[#This Row],[heures jour fériés]])</f>
        <v>0</v>
      </c>
      <c r="J27" s="48">
        <f>(MOD(Horaires35673413[[#This Row],[Fin]]-Horaires35673413[[#This Row],[début]],1)-MOD(Horaires35673413[[#This Row],[PNP Fin]]-Horaires35673413[[#This Row],[PNP Début]],1))*24</f>
        <v>0</v>
      </c>
      <c r="K27" s="49">
        <f>IF(Horaires35673413[[#This Row],[PNP Début]]=0,0,IF(Horaires35673413[[#This Row],[PNP Début]]&lt;Horaires35673413[[#This Row],[début]],1,0)+Horaires35673413[[#This Row],[PNP Début]])</f>
        <v>0</v>
      </c>
      <c r="L27" s="50">
        <f>IF(Horaires35673413[[#This Row],[PNP Fin]]=0,0,IF(Horaires35673413[[#This Row],[PNP Fin]]&lt;Horaires35673413[[#This Row],[début]],1,0)+Horaires35673413[[#This Row],[PNP Fin]])</f>
        <v>0</v>
      </c>
      <c r="M27" s="50">
        <f>IF(Horaires35673413[[#This Row],[Fin]]&lt;Horaires35673413[[#This Row],[début]],1,0)+Horaires35673413[[#This Row],[Fin]]</f>
        <v>0</v>
      </c>
      <c r="N27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7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0.1*(Horaires35673413[[#This Row],[Heures de nuit]]+Horaires35673413[[#This Row],[heures jour dimanche]]+Horaires35673413[[#This Row],[heures jour fériés]])</f>
        <v>0</v>
      </c>
      <c r="J28" s="48">
        <f>(MOD(Horaires35673413[[#This Row],[Fin]]-Horaires35673413[[#This Row],[début]],1)-MOD(Horaires35673413[[#This Row],[PNP Fin]]-Horaires35673413[[#This Row],[PNP Début]],1))*24</f>
        <v>0</v>
      </c>
      <c r="K28" s="49">
        <f>IF(Horaires35673413[[#This Row],[PNP Début]]=0,0,IF(Horaires35673413[[#This Row],[PNP Début]]&lt;Horaires35673413[[#This Row],[début]],1,0)+Horaires35673413[[#This Row],[PNP Début]])</f>
        <v>0</v>
      </c>
      <c r="L28" s="50">
        <f>IF(Horaires35673413[[#This Row],[PNP Fin]]=0,0,IF(Horaires35673413[[#This Row],[PNP Fin]]&lt;Horaires35673413[[#This Row],[début]],1,0)+Horaires35673413[[#This Row],[PNP Fin]])</f>
        <v>0</v>
      </c>
      <c r="M28" s="50">
        <f>IF(Horaires35673413[[#This Row],[Fin]]&lt;Horaires35673413[[#This Row],[début]],1,0)+Horaires35673413[[#This Row],[Fin]]</f>
        <v>0</v>
      </c>
      <c r="N28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8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0.1*(Horaires35673413[[#This Row],[Heures de nuit]]+Horaires35673413[[#This Row],[heures jour dimanche]]+Horaires35673413[[#This Row],[heures jour fériés]])</f>
        <v>0</v>
      </c>
      <c r="J29" s="48">
        <f>(MOD(Horaires35673413[[#This Row],[Fin]]-Horaires35673413[[#This Row],[début]],1)-MOD(Horaires35673413[[#This Row],[PNP Fin]]-Horaires35673413[[#This Row],[PNP Début]],1))*24</f>
        <v>0</v>
      </c>
      <c r="K29" s="49">
        <f>IF(Horaires35673413[[#This Row],[PNP Début]]=0,0,IF(Horaires35673413[[#This Row],[PNP Début]]&lt;Horaires35673413[[#This Row],[début]],1,0)+Horaires35673413[[#This Row],[PNP Début]])</f>
        <v>0</v>
      </c>
      <c r="L29" s="50">
        <f>IF(Horaires35673413[[#This Row],[PNP Fin]]=0,0,IF(Horaires35673413[[#This Row],[PNP Fin]]&lt;Horaires35673413[[#This Row],[début]],1,0)+Horaires35673413[[#This Row],[PNP Fin]])</f>
        <v>0</v>
      </c>
      <c r="M29" s="50">
        <f>IF(Horaires35673413[[#This Row],[Fin]]&lt;Horaires35673413[[#This Row],[début]],1,0)+Horaires35673413[[#This Row],[Fin]]</f>
        <v>0</v>
      </c>
      <c r="N29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9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0.1*(Horaires35673413[[#This Row],[Heures de nuit]]+Horaires35673413[[#This Row],[heures jour dimanche]]+Horaires35673413[[#This Row],[heures jour fériés]])</f>
        <v>0</v>
      </c>
      <c r="J30" s="48">
        <f>(MOD(Horaires35673413[[#This Row],[Fin]]-Horaires35673413[[#This Row],[début]],1)-MOD(Horaires35673413[[#This Row],[PNP Fin]]-Horaires35673413[[#This Row],[PNP Début]],1))*24</f>
        <v>0</v>
      </c>
      <c r="K30" s="49">
        <f>IF(Horaires35673413[[#This Row],[PNP Début]]=0,0,IF(Horaires35673413[[#This Row],[PNP Début]]&lt;Horaires35673413[[#This Row],[début]],1,0)+Horaires35673413[[#This Row],[PNP Début]])</f>
        <v>0</v>
      </c>
      <c r="L30" s="50">
        <f>IF(Horaires35673413[[#This Row],[PNP Fin]]=0,0,IF(Horaires35673413[[#This Row],[PNP Fin]]&lt;Horaires35673413[[#This Row],[début]],1,0)+Horaires35673413[[#This Row],[PNP Fin]])</f>
        <v>0</v>
      </c>
      <c r="M30" s="50">
        <f>IF(Horaires35673413[[#This Row],[Fin]]&lt;Horaires35673413[[#This Row],[début]],1,0)+Horaires35673413[[#This Row],[Fin]]</f>
        <v>0</v>
      </c>
      <c r="N30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0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0.1*(Horaires35673413[[#This Row],[Heures de nuit]]+Horaires35673413[[#This Row],[heures jour dimanche]]+Horaires35673413[[#This Row],[heures jour fériés]])</f>
        <v>0</v>
      </c>
      <c r="J31" s="48">
        <f>(MOD(Horaires35673413[[#This Row],[Fin]]-Horaires35673413[[#This Row],[début]],1)-MOD(Horaires35673413[[#This Row],[PNP Fin]]-Horaires35673413[[#This Row],[PNP Début]],1))*24</f>
        <v>0</v>
      </c>
      <c r="K31" s="49">
        <f>IF(Horaires35673413[[#This Row],[PNP Début]]=0,0,IF(Horaires35673413[[#This Row],[PNP Début]]&lt;Horaires35673413[[#This Row],[début]],1,0)+Horaires35673413[[#This Row],[PNP Début]])</f>
        <v>0</v>
      </c>
      <c r="L31" s="50">
        <f>IF(Horaires35673413[[#This Row],[PNP Fin]]=0,0,IF(Horaires35673413[[#This Row],[PNP Fin]]&lt;Horaires35673413[[#This Row],[début]],1,0)+Horaires35673413[[#This Row],[PNP Fin]])</f>
        <v>0</v>
      </c>
      <c r="M31" s="50">
        <f>IF(Horaires35673413[[#This Row],[Fin]]&lt;Horaires35673413[[#This Row],[début]],1,0)+Horaires35673413[[#This Row],[Fin]]</f>
        <v>0</v>
      </c>
      <c r="N31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1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0.1*(Horaires35673413[[#This Row],[Heures de nuit]]+Horaires35673413[[#This Row],[heures jour dimanche]]+Horaires35673413[[#This Row],[heures jour fériés]])</f>
        <v>0</v>
      </c>
      <c r="J32" s="48">
        <f>(MOD(Horaires35673413[[#This Row],[Fin]]-Horaires35673413[[#This Row],[début]],1)-MOD(Horaires35673413[[#This Row],[PNP Fin]]-Horaires35673413[[#This Row],[PNP Début]],1))*24</f>
        <v>0</v>
      </c>
      <c r="K32" s="49">
        <f>IF(Horaires35673413[[#This Row],[PNP Début]]=0,0,IF(Horaires35673413[[#This Row],[PNP Début]]&lt;Horaires35673413[[#This Row],[début]],1,0)+Horaires35673413[[#This Row],[PNP Début]])</f>
        <v>0</v>
      </c>
      <c r="L32" s="50">
        <f>IF(Horaires35673413[[#This Row],[PNP Fin]]=0,0,IF(Horaires35673413[[#This Row],[PNP Fin]]&lt;Horaires35673413[[#This Row],[début]],1,0)+Horaires35673413[[#This Row],[PNP Fin]])</f>
        <v>0</v>
      </c>
      <c r="M32" s="50">
        <f>IF(Horaires35673413[[#This Row],[Fin]]&lt;Horaires35673413[[#This Row],[début]],1,0)+Horaires35673413[[#This Row],[Fin]]</f>
        <v>0</v>
      </c>
      <c r="N32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2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0.1*(Horaires35673413[[#This Row],[Heures de nuit]]+Horaires35673413[[#This Row],[heures jour dimanche]]+Horaires35673413[[#This Row],[heures jour fériés]])</f>
        <v>0</v>
      </c>
      <c r="J33" s="48">
        <f>(MOD(Horaires35673413[[#This Row],[Fin]]-Horaires35673413[[#This Row],[début]],1)-MOD(Horaires35673413[[#This Row],[PNP Fin]]-Horaires35673413[[#This Row],[PNP Début]],1))*24</f>
        <v>0</v>
      </c>
      <c r="K33" s="49">
        <f>IF(Horaires35673413[[#This Row],[PNP Début]]=0,0,IF(Horaires35673413[[#This Row],[PNP Début]]&lt;Horaires35673413[[#This Row],[début]],1,0)+Horaires35673413[[#This Row],[PNP Début]])</f>
        <v>0</v>
      </c>
      <c r="L33" s="50">
        <f>IF(Horaires35673413[[#This Row],[PNP Fin]]=0,0,IF(Horaires35673413[[#This Row],[PNP Fin]]&lt;Horaires35673413[[#This Row],[début]],1,0)+Horaires35673413[[#This Row],[PNP Fin]])</f>
        <v>0</v>
      </c>
      <c r="M33" s="50">
        <f>IF(Horaires35673413[[#This Row],[Fin]]&lt;Horaires35673413[[#This Row],[début]],1,0)+Horaires35673413[[#This Row],[Fin]]</f>
        <v>0</v>
      </c>
      <c r="N33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3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0.1*(Horaires35673413[[#This Row],[Heures de nuit]]+Horaires35673413[[#This Row],[heures jour dimanche]]+Horaires35673413[[#This Row],[heures jour fériés]])</f>
        <v>0</v>
      </c>
      <c r="J34" s="48">
        <f>(MOD(Horaires35673413[[#This Row],[Fin]]-Horaires35673413[[#This Row],[début]],1)-MOD(Horaires35673413[[#This Row],[PNP Fin]]-Horaires35673413[[#This Row],[PNP Début]],1))*24</f>
        <v>0</v>
      </c>
      <c r="K34" s="49">
        <f>IF(Horaires35673413[[#This Row],[PNP Début]]=0,0,IF(Horaires35673413[[#This Row],[PNP Début]]&lt;Horaires35673413[[#This Row],[début]],1,0)+Horaires35673413[[#This Row],[PNP Début]])</f>
        <v>0</v>
      </c>
      <c r="L34" s="50">
        <f>IF(Horaires35673413[[#This Row],[PNP Fin]]=0,0,IF(Horaires35673413[[#This Row],[PNP Fin]]&lt;Horaires35673413[[#This Row],[début]],1,0)+Horaires35673413[[#This Row],[PNP Fin]])</f>
        <v>0</v>
      </c>
      <c r="M34" s="50">
        <f>IF(Horaires35673413[[#This Row],[Fin]]&lt;Horaires35673413[[#This Row],[début]],1,0)+Horaires35673413[[#This Row],[Fin]]</f>
        <v>0</v>
      </c>
      <c r="N34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4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0.1*(Horaires35673413[[#This Row],[Heures de nuit]]+Horaires35673413[[#This Row],[heures jour dimanche]]+Horaires35673413[[#This Row],[heures jour fériés]])</f>
        <v>0</v>
      </c>
      <c r="J35" s="48">
        <f>(MOD(Horaires35673413[[#This Row],[Fin]]-Horaires35673413[[#This Row],[début]],1)-MOD(Horaires35673413[[#This Row],[PNP Fin]]-Horaires35673413[[#This Row],[PNP Début]],1))*24</f>
        <v>0</v>
      </c>
      <c r="K35" s="49">
        <f>IF(Horaires35673413[[#This Row],[PNP Début]]=0,0,IF(Horaires35673413[[#This Row],[PNP Début]]&lt;Horaires35673413[[#This Row],[début]],1,0)+Horaires35673413[[#This Row],[PNP Début]])</f>
        <v>0</v>
      </c>
      <c r="L35" s="50">
        <f>IF(Horaires35673413[[#This Row],[PNP Fin]]=0,0,IF(Horaires35673413[[#This Row],[PNP Fin]]&lt;Horaires35673413[[#This Row],[début]],1,0)+Horaires35673413[[#This Row],[PNP Fin]])</f>
        <v>0</v>
      </c>
      <c r="M35" s="50">
        <f>IF(Horaires35673413[[#This Row],[Fin]]&lt;Horaires35673413[[#This Row],[début]],1,0)+Horaires35673413[[#This Row],[Fin]]</f>
        <v>0</v>
      </c>
      <c r="N35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5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0.1*(Horaires35673413[[#This Row],[Heures de nuit]]+Horaires35673413[[#This Row],[heures jour dimanche]]+Horaires35673413[[#This Row],[heures jour fériés]])</f>
        <v>0</v>
      </c>
      <c r="J36" s="48">
        <f>(MOD(Horaires35673413[[#This Row],[Fin]]-Horaires35673413[[#This Row],[début]],1)-MOD(Horaires35673413[[#This Row],[PNP Fin]]-Horaires35673413[[#This Row],[PNP Début]],1))*24</f>
        <v>0</v>
      </c>
      <c r="K36" s="49">
        <f>IF(Horaires35673413[[#This Row],[PNP Début]]=0,0,IF(Horaires35673413[[#This Row],[PNP Début]]&lt;Horaires35673413[[#This Row],[début]],1,0)+Horaires35673413[[#This Row],[PNP Début]])</f>
        <v>0</v>
      </c>
      <c r="L36" s="50">
        <f>IF(Horaires35673413[[#This Row],[PNP Fin]]=0,0,IF(Horaires35673413[[#This Row],[PNP Fin]]&lt;Horaires35673413[[#This Row],[début]],1,0)+Horaires35673413[[#This Row],[PNP Fin]])</f>
        <v>0</v>
      </c>
      <c r="M36" s="50">
        <f>IF(Horaires35673413[[#This Row],[Fin]]&lt;Horaires35673413[[#This Row],[début]],1,0)+Horaires35673413[[#This Row],[Fin]]</f>
        <v>0</v>
      </c>
      <c r="N36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6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0.1*(Horaires35673413[[#This Row],[Heures de nuit]]+Horaires35673413[[#This Row],[heures jour dimanche]]+Horaires35673413[[#This Row],[heures jour fériés]])</f>
        <v>0</v>
      </c>
      <c r="J37" s="48">
        <f>(MOD(Horaires35673413[[#This Row],[Fin]]-Horaires35673413[[#This Row],[début]],1)-MOD(Horaires35673413[[#This Row],[PNP Fin]]-Horaires35673413[[#This Row],[PNP Début]],1))*24</f>
        <v>0</v>
      </c>
      <c r="K37" s="49">
        <f>IF(Horaires35673413[[#This Row],[PNP Début]]=0,0,IF(Horaires35673413[[#This Row],[PNP Début]]&lt;Horaires35673413[[#This Row],[début]],1,0)+Horaires35673413[[#This Row],[PNP Début]])</f>
        <v>0</v>
      </c>
      <c r="L37" s="50">
        <f>IF(Horaires35673413[[#This Row],[PNP Fin]]=0,0,IF(Horaires35673413[[#This Row],[PNP Fin]]&lt;Horaires35673413[[#This Row],[début]],1,0)+Horaires35673413[[#This Row],[PNP Fin]])</f>
        <v>0</v>
      </c>
      <c r="M37" s="50">
        <f>IF(Horaires35673413[[#This Row],[Fin]]&lt;Horaires35673413[[#This Row],[début]],1,0)+Horaires35673413[[#This Row],[Fin]]</f>
        <v>0</v>
      </c>
      <c r="N37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7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0.1*(Horaires35673413[[#This Row],[Heures de nuit]]+Horaires35673413[[#This Row],[heures jour dimanche]]+Horaires35673413[[#This Row],[heures jour fériés]])</f>
        <v>0</v>
      </c>
      <c r="J38" s="48">
        <f>(MOD(Horaires35673413[[#This Row],[Fin]]-Horaires35673413[[#This Row],[début]],1)-MOD(Horaires35673413[[#This Row],[PNP Fin]]-Horaires35673413[[#This Row],[PNP Début]],1))*24</f>
        <v>0</v>
      </c>
      <c r="K38" s="49">
        <f>IF(Horaires35673413[[#This Row],[PNP Début]]=0,0,IF(Horaires35673413[[#This Row],[PNP Début]]&lt;Horaires35673413[[#This Row],[début]],1,0)+Horaires35673413[[#This Row],[PNP Début]])</f>
        <v>0</v>
      </c>
      <c r="L38" s="50">
        <f>IF(Horaires35673413[[#This Row],[PNP Fin]]=0,0,IF(Horaires35673413[[#This Row],[PNP Fin]]&lt;Horaires35673413[[#This Row],[début]],1,0)+Horaires35673413[[#This Row],[PNP Fin]])</f>
        <v>0</v>
      </c>
      <c r="M38" s="50">
        <f>IF(Horaires35673413[[#This Row],[Fin]]&lt;Horaires35673413[[#This Row],[début]],1,0)+Horaires35673413[[#This Row],[Fin]]</f>
        <v>0</v>
      </c>
      <c r="N38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8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0.1*(Horaires35673413[[#This Row],[Heures de nuit]]+Horaires35673413[[#This Row],[heures jour dimanche]]+Horaires35673413[[#This Row],[heures jour fériés]])</f>
        <v>0</v>
      </c>
      <c r="J39" s="48">
        <f>(MOD(Horaires35673413[[#This Row],[Fin]]-Horaires35673413[[#This Row],[début]],1)-MOD(Horaires35673413[[#This Row],[PNP Fin]]-Horaires35673413[[#This Row],[PNP Début]],1))*24</f>
        <v>0</v>
      </c>
      <c r="K39" s="49">
        <f>IF(Horaires35673413[[#This Row],[PNP Début]]=0,0,IF(Horaires35673413[[#This Row],[PNP Début]]&lt;Horaires35673413[[#This Row],[début]],1,0)+Horaires35673413[[#This Row],[PNP Début]])</f>
        <v>0</v>
      </c>
      <c r="L39" s="50">
        <f>IF(Horaires35673413[[#This Row],[PNP Fin]]=0,0,IF(Horaires35673413[[#This Row],[PNP Fin]]&lt;Horaires35673413[[#This Row],[début]],1,0)+Horaires35673413[[#This Row],[PNP Fin]])</f>
        <v>0</v>
      </c>
      <c r="M39" s="50">
        <f>IF(Horaires35673413[[#This Row],[Fin]]&lt;Horaires35673413[[#This Row],[début]],1,0)+Horaires35673413[[#This Row],[Fin]]</f>
        <v>0</v>
      </c>
      <c r="N39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9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0.1*(Horaires35673413[[#This Row],[Heures de nuit]]+Horaires35673413[[#This Row],[heures jour dimanche]]+Horaires35673413[[#This Row],[heures jour fériés]])</f>
        <v>0</v>
      </c>
      <c r="J40" s="48">
        <f>(MOD(Horaires35673413[[#This Row],[Fin]]-Horaires35673413[[#This Row],[début]],1)-MOD(Horaires35673413[[#This Row],[PNP Fin]]-Horaires35673413[[#This Row],[PNP Début]],1))*24</f>
        <v>0</v>
      </c>
      <c r="K40" s="49">
        <f>IF(Horaires35673413[[#This Row],[PNP Début]]=0,0,IF(Horaires35673413[[#This Row],[PNP Début]]&lt;Horaires35673413[[#This Row],[début]],1,0)+Horaires35673413[[#This Row],[PNP Début]])</f>
        <v>0</v>
      </c>
      <c r="L40" s="50">
        <f>IF(Horaires35673413[[#This Row],[PNP Fin]]=0,0,IF(Horaires35673413[[#This Row],[PNP Fin]]&lt;Horaires35673413[[#This Row],[début]],1,0)+Horaires35673413[[#This Row],[PNP Fin]])</f>
        <v>0</v>
      </c>
      <c r="M40" s="50">
        <f>IF(Horaires35673413[[#This Row],[Fin]]&lt;Horaires35673413[[#This Row],[début]],1,0)+Horaires35673413[[#This Row],[Fin]]</f>
        <v>0</v>
      </c>
      <c r="N40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0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0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0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0.1*(Horaires35673413[[#This Row],[Heures de nuit]]+Horaires35673413[[#This Row],[heures jour dimanche]]+Horaires35673413[[#This Row],[heures jour fériés]])</f>
        <v>0</v>
      </c>
      <c r="J41" s="48">
        <f>(MOD(Horaires35673413[[#This Row],[Fin]]-Horaires35673413[[#This Row],[début]],1)-MOD(Horaires35673413[[#This Row],[PNP Fin]]-Horaires35673413[[#This Row],[PNP Début]],1))*24</f>
        <v>0</v>
      </c>
      <c r="K41" s="49">
        <f>IF(Horaires35673413[[#This Row],[PNP Début]]=0,0,IF(Horaires35673413[[#This Row],[PNP Début]]&lt;Horaires35673413[[#This Row],[début]],1,0)+Horaires35673413[[#This Row],[PNP Début]])</f>
        <v>0</v>
      </c>
      <c r="L41" s="50">
        <f>IF(Horaires35673413[[#This Row],[PNP Fin]]=0,0,IF(Horaires35673413[[#This Row],[PNP Fin]]&lt;Horaires35673413[[#This Row],[début]],1,0)+Horaires35673413[[#This Row],[PNP Fin]])</f>
        <v>0</v>
      </c>
      <c r="M41" s="50">
        <f>IF(Horaires35673413[[#This Row],[Fin]]&lt;Horaires35673413[[#This Row],[début]],1,0)+Horaires35673413[[#This Row],[Fin]]</f>
        <v>0</v>
      </c>
      <c r="N41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1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0.1*(Horaires35673413[[#This Row],[Heures de nuit]]+Horaires35673413[[#This Row],[heures jour dimanche]]+Horaires35673413[[#This Row],[heures jour fériés]])</f>
        <v>0</v>
      </c>
      <c r="J42" s="48">
        <f>(MOD(Horaires35673413[[#This Row],[Fin]]-Horaires35673413[[#This Row],[début]],1)-MOD(Horaires35673413[[#This Row],[PNP Fin]]-Horaires35673413[[#This Row],[PNP Début]],1))*24</f>
        <v>0</v>
      </c>
      <c r="K42" s="49">
        <f>IF(Horaires35673413[[#This Row],[PNP Début]]=0,0,IF(Horaires35673413[[#This Row],[PNP Début]]&lt;Horaires35673413[[#This Row],[début]],1,0)+Horaires35673413[[#This Row],[PNP Début]])</f>
        <v>0</v>
      </c>
      <c r="L42" s="50">
        <f>IF(Horaires35673413[[#This Row],[PNP Fin]]=0,0,IF(Horaires35673413[[#This Row],[PNP Fin]]&lt;Horaires35673413[[#This Row],[début]],1,0)+Horaires35673413[[#This Row],[PNP Fin]])</f>
        <v>0</v>
      </c>
      <c r="M42" s="50">
        <f>IF(Horaires35673413[[#This Row],[Fin]]&lt;Horaires35673413[[#This Row],[début]],1,0)+Horaires35673413[[#This Row],[Fin]]</f>
        <v>0</v>
      </c>
      <c r="N42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2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2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2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0.1*(Horaires35673413[[#This Row],[Heures de nuit]]+Horaires35673413[[#This Row],[heures jour dimanche]]+Horaires35673413[[#This Row],[heures jour fériés]])</f>
        <v>0</v>
      </c>
      <c r="J43" s="48">
        <f>(MOD(Horaires35673413[[#This Row],[Fin]]-Horaires35673413[[#This Row],[début]],1)-MOD(Horaires35673413[[#This Row],[PNP Fin]]-Horaires35673413[[#This Row],[PNP Début]],1))*24</f>
        <v>0</v>
      </c>
      <c r="K43" s="49">
        <f>IF(Horaires35673413[[#This Row],[PNP Début]]=0,0,IF(Horaires35673413[[#This Row],[PNP Début]]&lt;Horaires35673413[[#This Row],[début]],1,0)+Horaires35673413[[#This Row],[PNP Début]])</f>
        <v>0</v>
      </c>
      <c r="L43" s="50">
        <f>IF(Horaires35673413[[#This Row],[PNP Fin]]=0,0,IF(Horaires35673413[[#This Row],[PNP Fin]]&lt;Horaires35673413[[#This Row],[début]],1,0)+Horaires35673413[[#This Row],[PNP Fin]])</f>
        <v>0</v>
      </c>
      <c r="M43" s="50">
        <f>IF(Horaires35673413[[#This Row],[Fin]]&lt;Horaires35673413[[#This Row],[début]],1,0)+Horaires35673413[[#This Row],[Fin]]</f>
        <v>0</v>
      </c>
      <c r="N43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3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3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3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0.1*(Horaires35673413[[#This Row],[Heures de nuit]]+Horaires35673413[[#This Row],[heures jour dimanche]]+Horaires35673413[[#This Row],[heures jour fériés]])</f>
        <v>0</v>
      </c>
      <c r="J44" s="48">
        <f>(MOD(Horaires35673413[[#This Row],[Fin]]-Horaires35673413[[#This Row],[début]],1)-MOD(Horaires35673413[[#This Row],[PNP Fin]]-Horaires35673413[[#This Row],[PNP Début]],1))*24</f>
        <v>0</v>
      </c>
      <c r="K44" s="49">
        <f>IF(Horaires35673413[[#This Row],[PNP Début]]=0,0,IF(Horaires35673413[[#This Row],[PNP Début]]&lt;Horaires35673413[[#This Row],[début]],1,0)+Horaires35673413[[#This Row],[PNP Début]])</f>
        <v>0</v>
      </c>
      <c r="L44" s="50">
        <f>IF(Horaires35673413[[#This Row],[PNP Fin]]=0,0,IF(Horaires35673413[[#This Row],[PNP Fin]]&lt;Horaires35673413[[#This Row],[début]],1,0)+Horaires35673413[[#This Row],[PNP Fin]])</f>
        <v>0</v>
      </c>
      <c r="M44" s="50">
        <f>IF(Horaires35673413[[#This Row],[Fin]]&lt;Horaires35673413[[#This Row],[début]],1,0)+Horaires35673413[[#This Row],[Fin]]</f>
        <v>0</v>
      </c>
      <c r="N44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4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4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4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0.1*(Horaires35673413[[#This Row],[Heures de nuit]]+Horaires35673413[[#This Row],[heures jour dimanche]]+Horaires35673413[[#This Row],[heures jour fériés]])</f>
        <v>0</v>
      </c>
      <c r="J45" s="48">
        <f>(MOD(Horaires35673413[[#This Row],[Fin]]-Horaires35673413[[#This Row],[début]],1)-MOD(Horaires35673413[[#This Row],[PNP Fin]]-Horaires35673413[[#This Row],[PNP Début]],1))*24</f>
        <v>0</v>
      </c>
      <c r="K45" s="49">
        <f>IF(Horaires35673413[[#This Row],[PNP Début]]=0,0,IF(Horaires35673413[[#This Row],[PNP Début]]&lt;Horaires35673413[[#This Row],[début]],1,0)+Horaires35673413[[#This Row],[PNP Début]])</f>
        <v>0</v>
      </c>
      <c r="L45" s="50">
        <f>IF(Horaires35673413[[#This Row],[PNP Fin]]=0,0,IF(Horaires35673413[[#This Row],[PNP Fin]]&lt;Horaires35673413[[#This Row],[début]],1,0)+Horaires35673413[[#This Row],[PNP Fin]])</f>
        <v>0</v>
      </c>
      <c r="M45" s="50">
        <f>IF(Horaires35673413[[#This Row],[Fin]]&lt;Horaires35673413[[#This Row],[début]],1,0)+Horaires35673413[[#This Row],[Fin]]</f>
        <v>0</v>
      </c>
      <c r="N45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5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5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5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0.1*(Horaires35673413[[#This Row],[Heures de nuit]]+Horaires35673413[[#This Row],[heures jour dimanche]]+Horaires35673413[[#This Row],[heures jour fériés]])</f>
        <v>0</v>
      </c>
      <c r="J46" s="48">
        <f>(MOD(Horaires35673413[[#This Row],[Fin]]-Horaires35673413[[#This Row],[début]],1)-MOD(Horaires35673413[[#This Row],[PNP Fin]]-Horaires35673413[[#This Row],[PNP Début]],1))*24</f>
        <v>0</v>
      </c>
      <c r="K46" s="49">
        <f>IF(Horaires35673413[[#This Row],[PNP Début]]=0,0,IF(Horaires35673413[[#This Row],[PNP Début]]&lt;Horaires35673413[[#This Row],[début]],1,0)+Horaires35673413[[#This Row],[PNP Début]])</f>
        <v>0</v>
      </c>
      <c r="L46" s="50">
        <f>IF(Horaires35673413[[#This Row],[PNP Fin]]=0,0,IF(Horaires35673413[[#This Row],[PNP Fin]]&lt;Horaires35673413[[#This Row],[début]],1,0)+Horaires35673413[[#This Row],[PNP Fin]])</f>
        <v>0</v>
      </c>
      <c r="M46" s="50">
        <f>IF(Horaires35673413[[#This Row],[Fin]]&lt;Horaires35673413[[#This Row],[début]],1,0)+Horaires35673413[[#This Row],[Fin]]</f>
        <v>0</v>
      </c>
      <c r="N46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6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6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6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0.1*(Horaires35673413[[#This Row],[Heures de nuit]]+Horaires35673413[[#This Row],[heures jour dimanche]]+Horaires35673413[[#This Row],[heures jour fériés]])</f>
        <v>0</v>
      </c>
      <c r="J47" s="48">
        <f>(MOD(Horaires35673413[[#This Row],[Fin]]-Horaires35673413[[#This Row],[début]],1)-MOD(Horaires35673413[[#This Row],[PNP Fin]]-Horaires35673413[[#This Row],[PNP Début]],1))*24</f>
        <v>0</v>
      </c>
      <c r="K47" s="49">
        <f>IF(Horaires35673413[[#This Row],[PNP Début]]=0,0,IF(Horaires35673413[[#This Row],[PNP Début]]&lt;Horaires35673413[[#This Row],[début]],1,0)+Horaires35673413[[#This Row],[PNP Début]])</f>
        <v>0</v>
      </c>
      <c r="L47" s="50">
        <f>IF(Horaires35673413[[#This Row],[PNP Fin]]=0,0,IF(Horaires35673413[[#This Row],[PNP Fin]]&lt;Horaires35673413[[#This Row],[début]],1,0)+Horaires35673413[[#This Row],[PNP Fin]])</f>
        <v>0</v>
      </c>
      <c r="M47" s="50">
        <f>IF(Horaires35673413[[#This Row],[Fin]]&lt;Horaires35673413[[#This Row],[début]],1,0)+Horaires35673413[[#This Row],[Fin]]</f>
        <v>0</v>
      </c>
      <c r="N47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7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7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7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0.1*(Horaires35673413[[#This Row],[Heures de nuit]]+Horaires35673413[[#This Row],[heures jour dimanche]]+Horaires35673413[[#This Row],[heures jour fériés]])</f>
        <v>0</v>
      </c>
      <c r="J48" s="48">
        <f>(MOD(Horaires35673413[[#This Row],[Fin]]-Horaires35673413[[#This Row],[début]],1)-MOD(Horaires35673413[[#This Row],[PNP Fin]]-Horaires35673413[[#This Row],[PNP Début]],1))*24</f>
        <v>0</v>
      </c>
      <c r="K48" s="49">
        <f>IF(Horaires35673413[[#This Row],[PNP Début]]=0,0,IF(Horaires35673413[[#This Row],[PNP Début]]&lt;Horaires35673413[[#This Row],[début]],1,0)+Horaires35673413[[#This Row],[PNP Début]])</f>
        <v>0</v>
      </c>
      <c r="L48" s="50">
        <f>IF(Horaires35673413[[#This Row],[PNP Fin]]=0,0,IF(Horaires35673413[[#This Row],[PNP Fin]]&lt;Horaires35673413[[#This Row],[début]],1,0)+Horaires35673413[[#This Row],[PNP Fin]])</f>
        <v>0</v>
      </c>
      <c r="M48" s="50">
        <f>IF(Horaires35673413[[#This Row],[Fin]]&lt;Horaires35673413[[#This Row],[début]],1,0)+Horaires35673413[[#This Row],[Fin]]</f>
        <v>0</v>
      </c>
      <c r="N48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8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8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8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0.1*(Horaires35673413[[#This Row],[Heures de nuit]]+Horaires35673413[[#This Row],[heures jour dimanche]]+Horaires35673413[[#This Row],[heures jour fériés]])</f>
        <v>0</v>
      </c>
      <c r="J49" s="48">
        <f>(MOD(Horaires35673413[[#This Row],[Fin]]-Horaires35673413[[#This Row],[début]],1)-MOD(Horaires35673413[[#This Row],[PNP Fin]]-Horaires35673413[[#This Row],[PNP Début]],1))*24</f>
        <v>0</v>
      </c>
      <c r="K49" s="49">
        <f>IF(Horaires35673413[[#This Row],[PNP Début]]=0,0,IF(Horaires35673413[[#This Row],[PNP Début]]&lt;Horaires35673413[[#This Row],[début]],1,0)+Horaires35673413[[#This Row],[PNP Début]])</f>
        <v>0</v>
      </c>
      <c r="L49" s="50">
        <f>IF(Horaires35673413[[#This Row],[PNP Fin]]=0,0,IF(Horaires35673413[[#This Row],[PNP Fin]]&lt;Horaires35673413[[#This Row],[début]],1,0)+Horaires35673413[[#This Row],[PNP Fin]])</f>
        <v>0</v>
      </c>
      <c r="M49" s="50">
        <f>IF(Horaires35673413[[#This Row],[Fin]]&lt;Horaires35673413[[#This Row],[début]],1,0)+Horaires35673413[[#This Row],[Fin]]</f>
        <v>0</v>
      </c>
      <c r="N49" s="31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9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9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9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SUM(Horaires35673413[Majoration])</f>
        <v>0</v>
      </c>
      <c r="J50" s="54">
        <f>SUM(Horaires35673413[Heures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8" priority="3" operator="equal">
      <formula>0.416666666666667</formula>
    </cfRule>
  </conditionalFormatting>
  <conditionalFormatting sqref="D13:D49">
    <cfRule type="cellIs" dxfId="7" priority="1" operator="equal">
      <formula>0.656944444444444</formula>
    </cfRule>
    <cfRule type="cellIs" dxfId="6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190500</xdr:rowOff>
              </from>
              <to>
                <xdr:col>19</xdr:col>
                <xdr:colOff>777240</xdr:colOff>
                <xdr:row>4</xdr:row>
                <xdr:rowOff>60960</xdr:rowOff>
              </to>
            </anchor>
          </controlPr>
        </control>
      </mc:Choice>
      <mc:Fallback>
        <control shapeId="13313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60"/>
  <sheetViews>
    <sheetView topLeftCell="A37" zoomScale="70" zoomScaleNormal="70" zoomScalePageLayoutView="55" workbookViewId="0">
      <selection sqref="A1:B2"/>
    </sheetView>
  </sheetViews>
  <sheetFormatPr baseColWidth="10" defaultRowHeight="14.4" x14ac:dyDescent="0.3"/>
  <cols>
    <col min="1" max="1" width="20.66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23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23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23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23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23" ht="19.8" customHeight="1" x14ac:dyDescent="0.3">
      <c r="A5" s="80" t="s">
        <v>107</v>
      </c>
      <c r="B5" s="81">
        <f>'Janvier 18'!B5</f>
        <v>0</v>
      </c>
      <c r="C5" s="17" t="s">
        <v>36</v>
      </c>
      <c r="D5" s="136">
        <f>'Janvier 18'!D5:F5</f>
        <v>0</v>
      </c>
      <c r="E5" s="137"/>
      <c r="F5" s="137"/>
      <c r="G5" s="131" t="s">
        <v>22</v>
      </c>
      <c r="H5" s="131"/>
      <c r="I5" s="59" t="str">
        <f ca="1">MID(CELL("filename",A1),FIND("]",CELL("filename",A1))+1,99)</f>
        <v>Novembre 18</v>
      </c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23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23" ht="15" thickBot="1" x14ac:dyDescent="0.35">
      <c r="A7" s="55" t="s">
        <v>23</v>
      </c>
      <c r="B7" s="83">
        <f>'Janvier 18'!B7</f>
        <v>0</v>
      </c>
      <c r="C7" s="21" t="s">
        <v>24</v>
      </c>
      <c r="D7" s="21"/>
      <c r="E7" s="83">
        <f>'Janvier 18'!E7</f>
        <v>0</v>
      </c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23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23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23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  <c r="V10" s="126"/>
      <c r="W10" s="126"/>
    </row>
    <row r="11" spans="1:23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  <c r="V11" s="126"/>
      <c r="W11" s="126"/>
    </row>
    <row r="12" spans="1:23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23" x14ac:dyDescent="0.3">
      <c r="A13" s="4"/>
      <c r="B13" s="1"/>
      <c r="C13" s="2"/>
      <c r="D13" s="2"/>
      <c r="E13" s="3"/>
      <c r="F13" s="3"/>
      <c r="G13" s="3"/>
      <c r="H13" s="3"/>
      <c r="I13" s="28">
        <f>0.1*(Horaires356734512[[#This Row],[Heures de nuit]]+Horaires356734512[[#This Row],[heures jour dimanche]]+Horaires356734512[[#This Row],[heures jour fériés]])</f>
        <v>0</v>
      </c>
      <c r="J13" s="29">
        <f>(MOD(Horaires356734512[[#This Row],[Fin]]-Horaires356734512[[#This Row],[début]],1)-MOD(Horaires356734512[[#This Row],[PNP Fin]]-Horaires356734512[[#This Row],[PNP Début]],1))*24</f>
        <v>0</v>
      </c>
      <c r="K13" s="30">
        <f>IF(Horaires356734512[[#This Row],[PNP Début]]=0,0,IF(Horaires356734512[[#This Row],[PNP Début]]&lt;Horaires356734512[[#This Row],[début]],1,0)+Horaires356734512[[#This Row],[PNP Début]])</f>
        <v>0</v>
      </c>
      <c r="L13" s="30">
        <f>IF(Horaires356734512[[#This Row],[PNP Fin]]=0,0,IF(Horaires356734512[[#This Row],[PNP Fin]]&lt;Horaires356734512[[#This Row],[début]],1,0)+Horaires356734512[[#This Row],[PNP Fin]])</f>
        <v>0</v>
      </c>
      <c r="M13" s="30">
        <f>IF(Horaires356734512[[#This Row],[Fin]]&lt;Horaires356734512[[#This Row],[début]],1,0)+Horaires356734512[[#This Row],[Fin]]</f>
        <v>0</v>
      </c>
      <c r="N13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3" s="3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3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3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3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3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4" spans="1:23" x14ac:dyDescent="0.3">
      <c r="A14" s="4"/>
      <c r="B14" s="1"/>
      <c r="C14" s="2"/>
      <c r="D14" s="2"/>
      <c r="E14" s="3"/>
      <c r="F14" s="3"/>
      <c r="G14" s="3"/>
      <c r="H14" s="3"/>
      <c r="I14" s="28">
        <f>0.1*(Horaires356734512[[#This Row],[Heures de nuit]]+Horaires356734512[[#This Row],[heures jour dimanche]]+Horaires356734512[[#This Row],[heures jour fériés]])</f>
        <v>0</v>
      </c>
      <c r="J14" s="29">
        <f>(MOD(Horaires356734512[[#This Row],[Fin]]-Horaires356734512[[#This Row],[début]],1)-MOD(Horaires356734512[[#This Row],[PNP Fin]]-Horaires356734512[[#This Row],[PNP Début]],1))*24</f>
        <v>0</v>
      </c>
      <c r="K14" s="30">
        <f>IF(Horaires356734512[[#This Row],[PNP Début]]=0,0,IF(Horaires356734512[[#This Row],[PNP Début]]&lt;Horaires356734512[[#This Row],[début]],1,0)+Horaires356734512[[#This Row],[PNP Début]])</f>
        <v>0</v>
      </c>
      <c r="L14" s="30">
        <f>IF(Horaires356734512[[#This Row],[PNP Fin]]=0,0,IF(Horaires356734512[[#This Row],[PNP Fin]]&lt;Horaires356734512[[#This Row],[début]],1,0)+Horaires356734512[[#This Row],[PNP Fin]])</f>
        <v>0</v>
      </c>
      <c r="M14" s="30">
        <f>IF(Horaires356734512[[#This Row],[Fin]]&lt;Horaires356734512[[#This Row],[début]],1,0)+Horaires356734512[[#This Row],[Fin]]</f>
        <v>0</v>
      </c>
      <c r="N14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4" s="3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4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4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4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4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5" spans="1:23" x14ac:dyDescent="0.3">
      <c r="A15" s="4"/>
      <c r="B15" s="1"/>
      <c r="C15" s="2"/>
      <c r="D15" s="2"/>
      <c r="E15" s="3"/>
      <c r="F15" s="3"/>
      <c r="G15" s="3"/>
      <c r="H15" s="3"/>
      <c r="I15" s="28">
        <f>0.1*(Horaires356734512[[#This Row],[Heures de nuit]]+Horaires356734512[[#This Row],[heures jour dimanche]]+Horaires356734512[[#This Row],[heures jour fériés]])</f>
        <v>0</v>
      </c>
      <c r="J15" s="29">
        <f>(MOD(Horaires356734512[[#This Row],[Fin]]-Horaires356734512[[#This Row],[début]],1)-MOD(Horaires356734512[[#This Row],[PNP Fin]]-Horaires356734512[[#This Row],[PNP Début]],1))*24</f>
        <v>0</v>
      </c>
      <c r="K15" s="30">
        <f>IF(Horaires356734512[[#This Row],[PNP Début]]=0,0,IF(Horaires356734512[[#This Row],[PNP Début]]&lt;Horaires356734512[[#This Row],[début]],1,0)+Horaires356734512[[#This Row],[PNP Début]])</f>
        <v>0</v>
      </c>
      <c r="L15" s="30">
        <f>IF(Horaires356734512[[#This Row],[PNP Fin]]=0,0,IF(Horaires356734512[[#This Row],[PNP Fin]]&lt;Horaires356734512[[#This Row],[début]],1,0)+Horaires356734512[[#This Row],[PNP Fin]])</f>
        <v>0</v>
      </c>
      <c r="M15" s="30">
        <f>IF(Horaires356734512[[#This Row],[Fin]]&lt;Horaires356734512[[#This Row],[début]],1,0)+Horaires356734512[[#This Row],[Fin]]</f>
        <v>0</v>
      </c>
      <c r="N15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5" s="3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5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5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5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5" s="32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6" spans="1:23" x14ac:dyDescent="0.3">
      <c r="A16" s="4"/>
      <c r="B16" s="1"/>
      <c r="C16" s="2"/>
      <c r="D16" s="2"/>
      <c r="E16" s="3"/>
      <c r="F16" s="3"/>
      <c r="G16" s="5"/>
      <c r="H16" s="5"/>
      <c r="I16" s="28">
        <f>0.1*(Horaires356734512[[#This Row],[Heures de nuit]]+Horaires356734512[[#This Row],[heures jour dimanche]]+Horaires356734512[[#This Row],[heures jour fériés]])</f>
        <v>0</v>
      </c>
      <c r="J16" s="33">
        <f>(MOD(Horaires356734512[[#This Row],[Fin]]-Horaires356734512[[#This Row],[début]],1)-MOD(Horaires356734512[[#This Row],[PNP Fin]]-Horaires356734512[[#This Row],[PNP Début]],1))*24</f>
        <v>0</v>
      </c>
      <c r="K16" s="30">
        <f>IF(Horaires356734512[[#This Row],[PNP Début]]=0,0,IF(Horaires356734512[[#This Row],[PNP Début]]&lt;Horaires356734512[[#This Row],[début]],1,0)+Horaires356734512[[#This Row],[PNP Début]])</f>
        <v>0</v>
      </c>
      <c r="L16" s="30">
        <f>IF(Horaires356734512[[#This Row],[PNP Fin]]=0,0,IF(Horaires356734512[[#This Row],[PNP Fin]]&lt;Horaires356734512[[#This Row],[début]],1,0)+Horaires356734512[[#This Row],[PNP Fin]])</f>
        <v>0</v>
      </c>
      <c r="M16" s="34">
        <f>IF(Horaires356734512[[#This Row],[Fin]]&lt;Horaires356734512[[#This Row],[début]],1,0)+Horaires356734512[[#This Row],[Fin]]</f>
        <v>0</v>
      </c>
      <c r="N16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6" s="35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6" s="35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6" s="3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6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6" s="3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0.1*(Horaires356734512[[#This Row],[Heures de nuit]]+Horaires356734512[[#This Row],[heures jour dimanche]]+Horaires356734512[[#This Row],[heures jour fériés]])</f>
        <v>0</v>
      </c>
      <c r="J17" s="38">
        <f>(MOD(Horaires356734512[[#This Row],[Fin]]-Horaires356734512[[#This Row],[début]],1)-MOD(Horaires356734512[[#This Row],[PNP Fin]]-Horaires356734512[[#This Row],[PNP Début]],1))*24</f>
        <v>0</v>
      </c>
      <c r="K17" s="39">
        <f>IF(Horaires356734512[[#This Row],[PNP Début]]=0,0,IF(Horaires356734512[[#This Row],[PNP Début]]&lt;Horaires356734512[[#This Row],[début]],1,0)+Horaires356734512[[#This Row],[PNP Début]])</f>
        <v>0</v>
      </c>
      <c r="L17" s="40">
        <f>IF(Horaires356734512[[#This Row],[PNP Fin]]=0,0,IF(Horaires356734512[[#This Row],[PNP Fin]]&lt;Horaires356734512[[#This Row],[début]],1,0)+Horaires356734512[[#This Row],[PNP Fin]])</f>
        <v>0</v>
      </c>
      <c r="M17" s="40">
        <f>IF(Horaires356734512[[#This Row],[Fin]]&lt;Horaires356734512[[#This Row],[début]],1,0)+Horaires356734512[[#This Row],[Fin]]</f>
        <v>0</v>
      </c>
      <c r="N17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7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7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7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7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7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0.1*(Horaires356734512[[#This Row],[Heures de nuit]]+Horaires356734512[[#This Row],[heures jour dimanche]]+Horaires356734512[[#This Row],[heures jour fériés]])</f>
        <v>0</v>
      </c>
      <c r="J18" s="38">
        <f>(MOD(Horaires356734512[[#This Row],[Fin]]-Horaires356734512[[#This Row],[début]],1)-MOD(Horaires356734512[[#This Row],[PNP Fin]]-Horaires356734512[[#This Row],[PNP Début]],1))*24</f>
        <v>0</v>
      </c>
      <c r="K18" s="39">
        <f>IF(Horaires356734512[[#This Row],[PNP Début]]=0,0,IF(Horaires356734512[[#This Row],[PNP Début]]&lt;Horaires356734512[[#This Row],[début]],1,0)+Horaires356734512[[#This Row],[PNP Début]])</f>
        <v>0</v>
      </c>
      <c r="L18" s="40">
        <f>IF(Horaires356734512[[#This Row],[PNP Fin]]=0,0,IF(Horaires356734512[[#This Row],[PNP Fin]]&lt;Horaires356734512[[#This Row],[début]],1,0)+Horaires356734512[[#This Row],[PNP Fin]])</f>
        <v>0</v>
      </c>
      <c r="M18" s="40">
        <f>IF(Horaires356734512[[#This Row],[Fin]]&lt;Horaires356734512[[#This Row],[début]],1,0)+Horaires356734512[[#This Row],[Fin]]</f>
        <v>0</v>
      </c>
      <c r="N18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8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8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8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8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8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0.1*(Horaires356734512[[#This Row],[Heures de nuit]]+Horaires356734512[[#This Row],[heures jour dimanche]]+Horaires356734512[[#This Row],[heures jour fériés]])</f>
        <v>0</v>
      </c>
      <c r="J19" s="38">
        <f>(MOD(Horaires356734512[[#This Row],[Fin]]-Horaires356734512[[#This Row],[début]],1)-MOD(Horaires356734512[[#This Row],[PNP Fin]]-Horaires356734512[[#This Row],[PNP Début]],1))*24</f>
        <v>0</v>
      </c>
      <c r="K19" s="39">
        <f>IF(Horaires356734512[[#This Row],[PNP Début]]=0,0,IF(Horaires356734512[[#This Row],[PNP Début]]&lt;Horaires356734512[[#This Row],[début]],1,0)+Horaires356734512[[#This Row],[PNP Début]])</f>
        <v>0</v>
      </c>
      <c r="L19" s="40">
        <f>IF(Horaires356734512[[#This Row],[PNP Fin]]=0,0,IF(Horaires356734512[[#This Row],[PNP Fin]]&lt;Horaires356734512[[#This Row],[début]],1,0)+Horaires356734512[[#This Row],[PNP Fin]])</f>
        <v>0</v>
      </c>
      <c r="M19" s="40">
        <f>IF(Horaires356734512[[#This Row],[Fin]]&lt;Horaires356734512[[#This Row],[début]],1,0)+Horaires356734512[[#This Row],[Fin]]</f>
        <v>0</v>
      </c>
      <c r="N19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9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9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9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9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9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0.1*(Horaires356734512[[#This Row],[Heures de nuit]]+Horaires356734512[[#This Row],[heures jour dimanche]]+Horaires356734512[[#This Row],[heures jour fériés]])</f>
        <v>0</v>
      </c>
      <c r="J20" s="38">
        <f>(MOD(Horaires356734512[[#This Row],[Fin]]-Horaires356734512[[#This Row],[début]],1)-MOD(Horaires356734512[[#This Row],[PNP Fin]]-Horaires356734512[[#This Row],[PNP Début]],1))*24</f>
        <v>0</v>
      </c>
      <c r="K20" s="39">
        <f>IF(Horaires356734512[[#This Row],[PNP Début]]=0,0,IF(Horaires356734512[[#This Row],[PNP Début]]&lt;Horaires356734512[[#This Row],[début]],1,0)+Horaires356734512[[#This Row],[PNP Début]])</f>
        <v>0</v>
      </c>
      <c r="L20" s="40">
        <f>IF(Horaires356734512[[#This Row],[PNP Fin]]=0,0,IF(Horaires356734512[[#This Row],[PNP Fin]]&lt;Horaires356734512[[#This Row],[début]],1,0)+Horaires356734512[[#This Row],[PNP Fin]])</f>
        <v>0</v>
      </c>
      <c r="M20" s="40">
        <f>IF(Horaires356734512[[#This Row],[Fin]]&lt;Horaires356734512[[#This Row],[début]],1,0)+Horaires356734512[[#This Row],[Fin]]</f>
        <v>0</v>
      </c>
      <c r="N20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0" s="4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0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0" s="4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0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0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1" spans="1:19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0.1*(Horaires356734512[[#This Row],[Heures de nuit]]+Horaires356734512[[#This Row],[heures jour dimanche]]+Horaires356734512[[#This Row],[heures jour fériés]])</f>
        <v>0</v>
      </c>
      <c r="J21" s="43">
        <f>(MOD(Horaires356734512[[#This Row],[Fin]]-Horaires356734512[[#This Row],[début]],1)-MOD(Horaires356734512[[#This Row],[PNP Fin]]-Horaires356734512[[#This Row],[PNP Début]],1))*24</f>
        <v>0</v>
      </c>
      <c r="K21" s="44">
        <f>IF(Horaires356734512[[#This Row],[PNP Début]]=0,0,IF(Horaires356734512[[#This Row],[PNP Début]]&lt;Horaires356734512[[#This Row],[début]],1,0)+Horaires356734512[[#This Row],[PNP Début]])</f>
        <v>0</v>
      </c>
      <c r="L21" s="45">
        <f>IF(Horaires356734512[[#This Row],[PNP Fin]]=0,0,IF(Horaires356734512[[#This Row],[PNP Fin]]&lt;Horaires356734512[[#This Row],[début]],1,0)+Horaires356734512[[#This Row],[PNP Fin]])</f>
        <v>0</v>
      </c>
      <c r="M21" s="45">
        <f>IF(Horaires356734512[[#This Row],[Fin]]&lt;Horaires356734512[[#This Row],[début]],1,0)+Horaires356734512[[#This Row],[Fin]]</f>
        <v>0</v>
      </c>
      <c r="N21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1" s="4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1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1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1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1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2" spans="1:19" x14ac:dyDescent="0.3">
      <c r="A22" s="4"/>
      <c r="B22" s="1"/>
      <c r="C22" s="2"/>
      <c r="D22" s="2"/>
      <c r="E22" s="3"/>
      <c r="F22" s="3"/>
      <c r="G22" s="3"/>
      <c r="H22" s="3"/>
      <c r="I22" s="47">
        <f>0.1*(Horaires356734512[[#This Row],[Heures de nuit]]+Horaires356734512[[#This Row],[heures jour dimanche]]+Horaires356734512[[#This Row],[heures jour fériés]])</f>
        <v>0</v>
      </c>
      <c r="J22" s="48">
        <f>(MOD(Horaires356734512[[#This Row],[Fin]]-Horaires356734512[[#This Row],[début]],1)-MOD(Horaires356734512[[#This Row],[PNP Fin]]-Horaires356734512[[#This Row],[PNP Début]],1))*24</f>
        <v>0</v>
      </c>
      <c r="K22" s="49">
        <f>IF(Horaires356734512[[#This Row],[PNP Début]]=0,0,IF(Horaires356734512[[#This Row],[PNP Début]]&lt;Horaires356734512[[#This Row],[début]],1,0)+Horaires356734512[[#This Row],[PNP Début]])</f>
        <v>0</v>
      </c>
      <c r="L22" s="50">
        <f>IF(Horaires356734512[[#This Row],[PNP Fin]]=0,0,IF(Horaires356734512[[#This Row],[PNP Fin]]&lt;Horaires356734512[[#This Row],[début]],1,0)+Horaires356734512[[#This Row],[PNP Fin]])</f>
        <v>0</v>
      </c>
      <c r="M22" s="50">
        <f>IF(Horaires356734512[[#This Row],[Fin]]&lt;Horaires356734512[[#This Row],[début]],1,0)+Horaires356734512[[#This Row],[Fin]]</f>
        <v>0</v>
      </c>
      <c r="N22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2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3" spans="1:19" x14ac:dyDescent="0.3">
      <c r="A23" s="4"/>
      <c r="B23" s="1"/>
      <c r="C23" s="2"/>
      <c r="D23" s="2"/>
      <c r="E23" s="3"/>
      <c r="F23" s="3"/>
      <c r="G23" s="3"/>
      <c r="H23" s="3"/>
      <c r="I23" s="47">
        <f>0.1*(Horaires356734512[[#This Row],[Heures de nuit]]+Horaires356734512[[#This Row],[heures jour dimanche]]+Horaires356734512[[#This Row],[heures jour fériés]])</f>
        <v>0</v>
      </c>
      <c r="J23" s="48">
        <f>(MOD(Horaires356734512[[#This Row],[Fin]]-Horaires356734512[[#This Row],[début]],1)-MOD(Horaires356734512[[#This Row],[PNP Fin]]-Horaires356734512[[#This Row],[PNP Début]],1))*24</f>
        <v>0</v>
      </c>
      <c r="K23" s="49">
        <f>IF(Horaires356734512[[#This Row],[PNP Début]]=0,0,IF(Horaires356734512[[#This Row],[PNP Début]]&lt;Horaires356734512[[#This Row],[début]],1,0)+Horaires356734512[[#This Row],[PNP Début]])</f>
        <v>0</v>
      </c>
      <c r="L23" s="50">
        <f>IF(Horaires356734512[[#This Row],[PNP Fin]]=0,0,IF(Horaires356734512[[#This Row],[PNP Fin]]&lt;Horaires356734512[[#This Row],[début]],1,0)+Horaires356734512[[#This Row],[PNP Fin]])</f>
        <v>0</v>
      </c>
      <c r="M23" s="50">
        <f>IF(Horaires356734512[[#This Row],[Fin]]&lt;Horaires356734512[[#This Row],[début]],1,0)+Horaires356734512[[#This Row],[Fin]]</f>
        <v>0</v>
      </c>
      <c r="N23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3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4" spans="1:19" x14ac:dyDescent="0.3">
      <c r="A24" s="4"/>
      <c r="B24" s="1"/>
      <c r="C24" s="2"/>
      <c r="D24" s="2"/>
      <c r="E24" s="3"/>
      <c r="F24" s="3"/>
      <c r="G24" s="3"/>
      <c r="H24" s="3"/>
      <c r="I24" s="47">
        <f>0.1*(Horaires356734512[[#This Row],[Heures de nuit]]+Horaires356734512[[#This Row],[heures jour dimanche]]+Horaires356734512[[#This Row],[heures jour fériés]])</f>
        <v>0</v>
      </c>
      <c r="J24" s="48">
        <f>(MOD(Horaires356734512[[#This Row],[Fin]]-Horaires356734512[[#This Row],[début]],1)-MOD(Horaires356734512[[#This Row],[PNP Fin]]-Horaires356734512[[#This Row],[PNP Début]],1))*24</f>
        <v>0</v>
      </c>
      <c r="K24" s="49">
        <f>IF(Horaires356734512[[#This Row],[PNP Début]]=0,0,IF(Horaires356734512[[#This Row],[PNP Début]]&lt;Horaires356734512[[#This Row],[début]],1,0)+Horaires356734512[[#This Row],[PNP Début]])</f>
        <v>0</v>
      </c>
      <c r="L24" s="50">
        <f>IF(Horaires356734512[[#This Row],[PNP Fin]]=0,0,IF(Horaires356734512[[#This Row],[PNP Fin]]&lt;Horaires356734512[[#This Row],[début]],1,0)+Horaires356734512[[#This Row],[PNP Fin]])</f>
        <v>0</v>
      </c>
      <c r="M24" s="50">
        <f>IF(Horaires356734512[[#This Row],[Fin]]&lt;Horaires356734512[[#This Row],[début]],1,0)+Horaires356734512[[#This Row],[Fin]]</f>
        <v>0</v>
      </c>
      <c r="N24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4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5" spans="1:19" x14ac:dyDescent="0.3">
      <c r="A25" s="4"/>
      <c r="B25" s="1"/>
      <c r="C25" s="2"/>
      <c r="D25" s="2"/>
      <c r="E25" s="3"/>
      <c r="F25" s="3"/>
      <c r="G25" s="3"/>
      <c r="H25" s="3"/>
      <c r="I25" s="47">
        <f>0.1*(Horaires356734512[[#This Row],[Heures de nuit]]+Horaires356734512[[#This Row],[heures jour dimanche]]+Horaires356734512[[#This Row],[heures jour fériés]])</f>
        <v>0</v>
      </c>
      <c r="J25" s="48">
        <f>(MOD(Horaires356734512[[#This Row],[Fin]]-Horaires356734512[[#This Row],[début]],1)-MOD(Horaires356734512[[#This Row],[PNP Fin]]-Horaires356734512[[#This Row],[PNP Début]],1))*24</f>
        <v>0</v>
      </c>
      <c r="K25" s="49">
        <f>IF(Horaires356734512[[#This Row],[PNP Début]]=0,0,IF(Horaires356734512[[#This Row],[PNP Début]]&lt;Horaires356734512[[#This Row],[début]],1,0)+Horaires356734512[[#This Row],[PNP Début]])</f>
        <v>0</v>
      </c>
      <c r="L25" s="50">
        <f>IF(Horaires356734512[[#This Row],[PNP Fin]]=0,0,IF(Horaires356734512[[#This Row],[PNP Fin]]&lt;Horaires356734512[[#This Row],[début]],1,0)+Horaires356734512[[#This Row],[PNP Fin]])</f>
        <v>0</v>
      </c>
      <c r="M25" s="50">
        <f>IF(Horaires356734512[[#This Row],[Fin]]&lt;Horaires356734512[[#This Row],[début]],1,0)+Horaires356734512[[#This Row],[Fin]]</f>
        <v>0</v>
      </c>
      <c r="N25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5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0.1*(Horaires356734512[[#This Row],[Heures de nuit]]+Horaires356734512[[#This Row],[heures jour dimanche]]+Horaires356734512[[#This Row],[heures jour fériés]])</f>
        <v>0</v>
      </c>
      <c r="J26" s="48">
        <f>(MOD(Horaires356734512[[#This Row],[Fin]]-Horaires356734512[[#This Row],[début]],1)-MOD(Horaires356734512[[#This Row],[PNP Fin]]-Horaires356734512[[#This Row],[PNP Début]],1))*24</f>
        <v>0</v>
      </c>
      <c r="K26" s="49">
        <f>IF(Horaires356734512[[#This Row],[PNP Début]]=0,0,IF(Horaires356734512[[#This Row],[PNP Début]]&lt;Horaires356734512[[#This Row],[début]],1,0)+Horaires356734512[[#This Row],[PNP Début]])</f>
        <v>0</v>
      </c>
      <c r="L26" s="50">
        <f>IF(Horaires356734512[[#This Row],[PNP Fin]]=0,0,IF(Horaires356734512[[#This Row],[PNP Fin]]&lt;Horaires356734512[[#This Row],[début]],1,0)+Horaires356734512[[#This Row],[PNP Fin]])</f>
        <v>0</v>
      </c>
      <c r="M26" s="50">
        <f>IF(Horaires356734512[[#This Row],[Fin]]&lt;Horaires356734512[[#This Row],[début]],1,0)+Horaires356734512[[#This Row],[Fin]]</f>
        <v>0</v>
      </c>
      <c r="N26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6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7" spans="1:19" x14ac:dyDescent="0.3">
      <c r="A27" s="4"/>
      <c r="B27" s="1"/>
      <c r="C27" s="2"/>
      <c r="D27" s="2"/>
      <c r="E27" s="3"/>
      <c r="F27" s="3"/>
      <c r="G27" s="3"/>
      <c r="H27" s="3"/>
      <c r="I27" s="47">
        <f>0.1*(Horaires356734512[[#This Row],[Heures de nuit]]+Horaires356734512[[#This Row],[heures jour dimanche]]+Horaires356734512[[#This Row],[heures jour fériés]])</f>
        <v>0</v>
      </c>
      <c r="J27" s="48">
        <f>(MOD(Horaires356734512[[#This Row],[Fin]]-Horaires356734512[[#This Row],[début]],1)-MOD(Horaires356734512[[#This Row],[PNP Fin]]-Horaires356734512[[#This Row],[PNP Début]],1))*24</f>
        <v>0</v>
      </c>
      <c r="K27" s="49">
        <f>IF(Horaires356734512[[#This Row],[PNP Début]]=0,0,IF(Horaires356734512[[#This Row],[PNP Début]]&lt;Horaires356734512[[#This Row],[début]],1,0)+Horaires356734512[[#This Row],[PNP Début]])</f>
        <v>0</v>
      </c>
      <c r="L27" s="50">
        <f>IF(Horaires356734512[[#This Row],[PNP Fin]]=0,0,IF(Horaires356734512[[#This Row],[PNP Fin]]&lt;Horaires356734512[[#This Row],[début]],1,0)+Horaires356734512[[#This Row],[PNP Fin]])</f>
        <v>0</v>
      </c>
      <c r="M27" s="50">
        <f>IF(Horaires356734512[[#This Row],[Fin]]&lt;Horaires356734512[[#This Row],[début]],1,0)+Horaires356734512[[#This Row],[Fin]]</f>
        <v>0</v>
      </c>
      <c r="N27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7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8" spans="1:19" x14ac:dyDescent="0.3">
      <c r="A28" s="4"/>
      <c r="B28" s="1"/>
      <c r="C28" s="2"/>
      <c r="D28" s="2"/>
      <c r="E28" s="3"/>
      <c r="F28" s="3"/>
      <c r="G28" s="3"/>
      <c r="H28" s="3"/>
      <c r="I28" s="47">
        <f>0.1*(Horaires356734512[[#This Row],[Heures de nuit]]+Horaires356734512[[#This Row],[heures jour dimanche]]+Horaires356734512[[#This Row],[heures jour fériés]])</f>
        <v>0</v>
      </c>
      <c r="J28" s="48">
        <f>(MOD(Horaires356734512[[#This Row],[Fin]]-Horaires356734512[[#This Row],[début]],1)-MOD(Horaires356734512[[#This Row],[PNP Fin]]-Horaires356734512[[#This Row],[PNP Début]],1))*24</f>
        <v>0</v>
      </c>
      <c r="K28" s="49">
        <f>IF(Horaires356734512[[#This Row],[PNP Début]]=0,0,IF(Horaires356734512[[#This Row],[PNP Début]]&lt;Horaires356734512[[#This Row],[début]],1,0)+Horaires356734512[[#This Row],[PNP Début]])</f>
        <v>0</v>
      </c>
      <c r="L28" s="50">
        <f>IF(Horaires356734512[[#This Row],[PNP Fin]]=0,0,IF(Horaires356734512[[#This Row],[PNP Fin]]&lt;Horaires356734512[[#This Row],[début]],1,0)+Horaires356734512[[#This Row],[PNP Fin]])</f>
        <v>0</v>
      </c>
      <c r="M28" s="50">
        <f>IF(Horaires356734512[[#This Row],[Fin]]&lt;Horaires356734512[[#This Row],[début]],1,0)+Horaires356734512[[#This Row],[Fin]]</f>
        <v>0</v>
      </c>
      <c r="N28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8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9" spans="1:19" x14ac:dyDescent="0.3">
      <c r="A29" s="4"/>
      <c r="B29" s="1"/>
      <c r="C29" s="2"/>
      <c r="D29" s="2"/>
      <c r="E29" s="3"/>
      <c r="F29" s="3"/>
      <c r="G29" s="3"/>
      <c r="H29" s="3"/>
      <c r="I29" s="47">
        <f>0.1*(Horaires356734512[[#This Row],[Heures de nuit]]+Horaires356734512[[#This Row],[heures jour dimanche]]+Horaires356734512[[#This Row],[heures jour fériés]])</f>
        <v>0</v>
      </c>
      <c r="J29" s="48">
        <f>(MOD(Horaires356734512[[#This Row],[Fin]]-Horaires356734512[[#This Row],[début]],1)-MOD(Horaires356734512[[#This Row],[PNP Fin]]-Horaires356734512[[#This Row],[PNP Début]],1))*24</f>
        <v>0</v>
      </c>
      <c r="K29" s="49">
        <f>IF(Horaires356734512[[#This Row],[PNP Début]]=0,0,IF(Horaires356734512[[#This Row],[PNP Début]]&lt;Horaires356734512[[#This Row],[début]],1,0)+Horaires356734512[[#This Row],[PNP Début]])</f>
        <v>0</v>
      </c>
      <c r="L29" s="50">
        <f>IF(Horaires356734512[[#This Row],[PNP Fin]]=0,0,IF(Horaires356734512[[#This Row],[PNP Fin]]&lt;Horaires356734512[[#This Row],[début]],1,0)+Horaires356734512[[#This Row],[PNP Fin]])</f>
        <v>0</v>
      </c>
      <c r="M29" s="50">
        <f>IF(Horaires356734512[[#This Row],[Fin]]&lt;Horaires356734512[[#This Row],[début]],1,0)+Horaires356734512[[#This Row],[Fin]]</f>
        <v>0</v>
      </c>
      <c r="N29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9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0" spans="1:19" x14ac:dyDescent="0.3">
      <c r="A30" s="4"/>
      <c r="B30" s="1"/>
      <c r="C30" s="2"/>
      <c r="D30" s="2"/>
      <c r="E30" s="3"/>
      <c r="F30" s="3"/>
      <c r="G30" s="3"/>
      <c r="H30" s="3"/>
      <c r="I30" s="47">
        <f>0.1*(Horaires356734512[[#This Row],[Heures de nuit]]+Horaires356734512[[#This Row],[heures jour dimanche]]+Horaires356734512[[#This Row],[heures jour fériés]])</f>
        <v>0</v>
      </c>
      <c r="J30" s="48">
        <f>(MOD(Horaires356734512[[#This Row],[Fin]]-Horaires356734512[[#This Row],[début]],1)-MOD(Horaires356734512[[#This Row],[PNP Fin]]-Horaires356734512[[#This Row],[PNP Début]],1))*24</f>
        <v>0</v>
      </c>
      <c r="K30" s="49">
        <f>IF(Horaires356734512[[#This Row],[PNP Début]]=0,0,IF(Horaires356734512[[#This Row],[PNP Début]]&lt;Horaires356734512[[#This Row],[début]],1,0)+Horaires356734512[[#This Row],[PNP Début]])</f>
        <v>0</v>
      </c>
      <c r="L30" s="50">
        <f>IF(Horaires356734512[[#This Row],[PNP Fin]]=0,0,IF(Horaires356734512[[#This Row],[PNP Fin]]&lt;Horaires356734512[[#This Row],[début]],1,0)+Horaires356734512[[#This Row],[PNP Fin]])</f>
        <v>0</v>
      </c>
      <c r="M30" s="50">
        <f>IF(Horaires356734512[[#This Row],[Fin]]&lt;Horaires356734512[[#This Row],[début]],1,0)+Horaires356734512[[#This Row],[Fin]]</f>
        <v>0</v>
      </c>
      <c r="N30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0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0.1*(Horaires356734512[[#This Row],[Heures de nuit]]+Horaires356734512[[#This Row],[heures jour dimanche]]+Horaires356734512[[#This Row],[heures jour fériés]])</f>
        <v>0</v>
      </c>
      <c r="J31" s="48">
        <f>(MOD(Horaires356734512[[#This Row],[Fin]]-Horaires356734512[[#This Row],[début]],1)-MOD(Horaires356734512[[#This Row],[PNP Fin]]-Horaires356734512[[#This Row],[PNP Début]],1))*24</f>
        <v>0</v>
      </c>
      <c r="K31" s="49">
        <f>IF(Horaires356734512[[#This Row],[PNP Début]]=0,0,IF(Horaires356734512[[#This Row],[PNP Début]]&lt;Horaires356734512[[#This Row],[début]],1,0)+Horaires356734512[[#This Row],[PNP Début]])</f>
        <v>0</v>
      </c>
      <c r="L31" s="50">
        <f>IF(Horaires356734512[[#This Row],[PNP Fin]]=0,0,IF(Horaires356734512[[#This Row],[PNP Fin]]&lt;Horaires356734512[[#This Row],[début]],1,0)+Horaires356734512[[#This Row],[PNP Fin]])</f>
        <v>0</v>
      </c>
      <c r="M31" s="50">
        <f>IF(Horaires356734512[[#This Row],[Fin]]&lt;Horaires356734512[[#This Row],[début]],1,0)+Horaires356734512[[#This Row],[Fin]]</f>
        <v>0</v>
      </c>
      <c r="N31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1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0.1*(Horaires356734512[[#This Row],[Heures de nuit]]+Horaires356734512[[#This Row],[heures jour dimanche]]+Horaires356734512[[#This Row],[heures jour fériés]])</f>
        <v>0</v>
      </c>
      <c r="J32" s="48">
        <f>(MOD(Horaires356734512[[#This Row],[Fin]]-Horaires356734512[[#This Row],[début]],1)-MOD(Horaires356734512[[#This Row],[PNP Fin]]-Horaires356734512[[#This Row],[PNP Début]],1))*24</f>
        <v>0</v>
      </c>
      <c r="K32" s="49">
        <f>IF(Horaires356734512[[#This Row],[PNP Début]]=0,0,IF(Horaires356734512[[#This Row],[PNP Début]]&lt;Horaires356734512[[#This Row],[début]],1,0)+Horaires356734512[[#This Row],[PNP Début]])</f>
        <v>0</v>
      </c>
      <c r="L32" s="50">
        <f>IF(Horaires356734512[[#This Row],[PNP Fin]]=0,0,IF(Horaires356734512[[#This Row],[PNP Fin]]&lt;Horaires356734512[[#This Row],[début]],1,0)+Horaires356734512[[#This Row],[PNP Fin]])</f>
        <v>0</v>
      </c>
      <c r="M32" s="50">
        <f>IF(Horaires356734512[[#This Row],[Fin]]&lt;Horaires356734512[[#This Row],[début]],1,0)+Horaires356734512[[#This Row],[Fin]]</f>
        <v>0</v>
      </c>
      <c r="N32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2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0.1*(Horaires356734512[[#This Row],[Heures de nuit]]+Horaires356734512[[#This Row],[heures jour dimanche]]+Horaires356734512[[#This Row],[heures jour fériés]])</f>
        <v>0</v>
      </c>
      <c r="J33" s="48">
        <f>(MOD(Horaires356734512[[#This Row],[Fin]]-Horaires356734512[[#This Row],[début]],1)-MOD(Horaires356734512[[#This Row],[PNP Fin]]-Horaires356734512[[#This Row],[PNP Début]],1))*24</f>
        <v>0</v>
      </c>
      <c r="K33" s="49">
        <f>IF(Horaires356734512[[#This Row],[PNP Début]]=0,0,IF(Horaires356734512[[#This Row],[PNP Début]]&lt;Horaires356734512[[#This Row],[début]],1,0)+Horaires356734512[[#This Row],[PNP Début]])</f>
        <v>0</v>
      </c>
      <c r="L33" s="50">
        <f>IF(Horaires356734512[[#This Row],[PNP Fin]]=0,0,IF(Horaires356734512[[#This Row],[PNP Fin]]&lt;Horaires356734512[[#This Row],[début]],1,0)+Horaires356734512[[#This Row],[PNP Fin]])</f>
        <v>0</v>
      </c>
      <c r="M33" s="50">
        <f>IF(Horaires356734512[[#This Row],[Fin]]&lt;Horaires356734512[[#This Row],[début]],1,0)+Horaires356734512[[#This Row],[Fin]]</f>
        <v>0</v>
      </c>
      <c r="N33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3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0.1*(Horaires356734512[[#This Row],[Heures de nuit]]+Horaires356734512[[#This Row],[heures jour dimanche]]+Horaires356734512[[#This Row],[heures jour fériés]])</f>
        <v>0</v>
      </c>
      <c r="J34" s="48">
        <f>(MOD(Horaires356734512[[#This Row],[Fin]]-Horaires356734512[[#This Row],[début]],1)-MOD(Horaires356734512[[#This Row],[PNP Fin]]-Horaires356734512[[#This Row],[PNP Début]],1))*24</f>
        <v>0</v>
      </c>
      <c r="K34" s="49">
        <f>IF(Horaires356734512[[#This Row],[PNP Début]]=0,0,IF(Horaires356734512[[#This Row],[PNP Début]]&lt;Horaires356734512[[#This Row],[début]],1,0)+Horaires356734512[[#This Row],[PNP Début]])</f>
        <v>0</v>
      </c>
      <c r="L34" s="50">
        <f>IF(Horaires356734512[[#This Row],[PNP Fin]]=0,0,IF(Horaires356734512[[#This Row],[PNP Fin]]&lt;Horaires356734512[[#This Row],[début]],1,0)+Horaires356734512[[#This Row],[PNP Fin]])</f>
        <v>0</v>
      </c>
      <c r="M34" s="50">
        <f>IF(Horaires356734512[[#This Row],[Fin]]&lt;Horaires356734512[[#This Row],[début]],1,0)+Horaires356734512[[#This Row],[Fin]]</f>
        <v>0</v>
      </c>
      <c r="N34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4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0.1*(Horaires356734512[[#This Row],[Heures de nuit]]+Horaires356734512[[#This Row],[heures jour dimanche]]+Horaires356734512[[#This Row],[heures jour fériés]])</f>
        <v>0</v>
      </c>
      <c r="J35" s="48">
        <f>(MOD(Horaires356734512[[#This Row],[Fin]]-Horaires356734512[[#This Row],[début]],1)-MOD(Horaires356734512[[#This Row],[PNP Fin]]-Horaires356734512[[#This Row],[PNP Début]],1))*24</f>
        <v>0</v>
      </c>
      <c r="K35" s="49">
        <f>IF(Horaires356734512[[#This Row],[PNP Début]]=0,0,IF(Horaires356734512[[#This Row],[PNP Début]]&lt;Horaires356734512[[#This Row],[début]],1,0)+Horaires356734512[[#This Row],[PNP Début]])</f>
        <v>0</v>
      </c>
      <c r="L35" s="50">
        <f>IF(Horaires356734512[[#This Row],[PNP Fin]]=0,0,IF(Horaires356734512[[#This Row],[PNP Fin]]&lt;Horaires356734512[[#This Row],[début]],1,0)+Horaires356734512[[#This Row],[PNP Fin]])</f>
        <v>0</v>
      </c>
      <c r="M35" s="50">
        <f>IF(Horaires356734512[[#This Row],[Fin]]&lt;Horaires356734512[[#This Row],[début]],1,0)+Horaires356734512[[#This Row],[Fin]]</f>
        <v>0</v>
      </c>
      <c r="N35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5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0.1*(Horaires356734512[[#This Row],[Heures de nuit]]+Horaires356734512[[#This Row],[heures jour dimanche]]+Horaires356734512[[#This Row],[heures jour fériés]])</f>
        <v>0</v>
      </c>
      <c r="J36" s="48">
        <f>(MOD(Horaires356734512[[#This Row],[Fin]]-Horaires356734512[[#This Row],[début]],1)-MOD(Horaires356734512[[#This Row],[PNP Fin]]-Horaires356734512[[#This Row],[PNP Début]],1))*24</f>
        <v>0</v>
      </c>
      <c r="K36" s="49">
        <f>IF(Horaires356734512[[#This Row],[PNP Début]]=0,0,IF(Horaires356734512[[#This Row],[PNP Début]]&lt;Horaires356734512[[#This Row],[début]],1,0)+Horaires356734512[[#This Row],[PNP Début]])</f>
        <v>0</v>
      </c>
      <c r="L36" s="50">
        <f>IF(Horaires356734512[[#This Row],[PNP Fin]]=0,0,IF(Horaires356734512[[#This Row],[PNP Fin]]&lt;Horaires356734512[[#This Row],[début]],1,0)+Horaires356734512[[#This Row],[PNP Fin]])</f>
        <v>0</v>
      </c>
      <c r="M36" s="50">
        <f>IF(Horaires356734512[[#This Row],[Fin]]&lt;Horaires356734512[[#This Row],[début]],1,0)+Horaires356734512[[#This Row],[Fin]]</f>
        <v>0</v>
      </c>
      <c r="N36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6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0.1*(Horaires356734512[[#This Row],[Heures de nuit]]+Horaires356734512[[#This Row],[heures jour dimanche]]+Horaires356734512[[#This Row],[heures jour fériés]])</f>
        <v>0</v>
      </c>
      <c r="J37" s="48">
        <f>(MOD(Horaires356734512[[#This Row],[Fin]]-Horaires356734512[[#This Row],[début]],1)-MOD(Horaires356734512[[#This Row],[PNP Fin]]-Horaires356734512[[#This Row],[PNP Début]],1))*24</f>
        <v>0</v>
      </c>
      <c r="K37" s="49">
        <f>IF(Horaires356734512[[#This Row],[PNP Début]]=0,0,IF(Horaires356734512[[#This Row],[PNP Début]]&lt;Horaires356734512[[#This Row],[début]],1,0)+Horaires356734512[[#This Row],[PNP Début]])</f>
        <v>0</v>
      </c>
      <c r="L37" s="50">
        <f>IF(Horaires356734512[[#This Row],[PNP Fin]]=0,0,IF(Horaires356734512[[#This Row],[PNP Fin]]&lt;Horaires356734512[[#This Row],[début]],1,0)+Horaires356734512[[#This Row],[PNP Fin]])</f>
        <v>0</v>
      </c>
      <c r="M37" s="50">
        <f>IF(Horaires356734512[[#This Row],[Fin]]&lt;Horaires356734512[[#This Row],[début]],1,0)+Horaires356734512[[#This Row],[Fin]]</f>
        <v>0</v>
      </c>
      <c r="N37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7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0.1*(Horaires356734512[[#This Row],[Heures de nuit]]+Horaires356734512[[#This Row],[heures jour dimanche]]+Horaires356734512[[#This Row],[heures jour fériés]])</f>
        <v>0</v>
      </c>
      <c r="J38" s="48">
        <f>(MOD(Horaires356734512[[#This Row],[Fin]]-Horaires356734512[[#This Row],[début]],1)-MOD(Horaires356734512[[#This Row],[PNP Fin]]-Horaires356734512[[#This Row],[PNP Début]],1))*24</f>
        <v>0</v>
      </c>
      <c r="K38" s="49">
        <f>IF(Horaires356734512[[#This Row],[PNP Début]]=0,0,IF(Horaires356734512[[#This Row],[PNP Début]]&lt;Horaires356734512[[#This Row],[début]],1,0)+Horaires356734512[[#This Row],[PNP Début]])</f>
        <v>0</v>
      </c>
      <c r="L38" s="50">
        <f>IF(Horaires356734512[[#This Row],[PNP Fin]]=0,0,IF(Horaires356734512[[#This Row],[PNP Fin]]&lt;Horaires356734512[[#This Row],[début]],1,0)+Horaires356734512[[#This Row],[PNP Fin]])</f>
        <v>0</v>
      </c>
      <c r="M38" s="50">
        <f>IF(Horaires356734512[[#This Row],[Fin]]&lt;Horaires356734512[[#This Row],[début]],1,0)+Horaires356734512[[#This Row],[Fin]]</f>
        <v>0</v>
      </c>
      <c r="N38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8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0.1*(Horaires356734512[[#This Row],[Heures de nuit]]+Horaires356734512[[#This Row],[heures jour dimanche]]+Horaires356734512[[#This Row],[heures jour fériés]])</f>
        <v>0</v>
      </c>
      <c r="J39" s="48">
        <f>(MOD(Horaires356734512[[#This Row],[Fin]]-Horaires356734512[[#This Row],[début]],1)-MOD(Horaires356734512[[#This Row],[PNP Fin]]-Horaires356734512[[#This Row],[PNP Début]],1))*24</f>
        <v>0</v>
      </c>
      <c r="K39" s="49">
        <f>IF(Horaires356734512[[#This Row],[PNP Début]]=0,0,IF(Horaires356734512[[#This Row],[PNP Début]]&lt;Horaires356734512[[#This Row],[début]],1,0)+Horaires356734512[[#This Row],[PNP Début]])</f>
        <v>0</v>
      </c>
      <c r="L39" s="50">
        <f>IF(Horaires356734512[[#This Row],[PNP Fin]]=0,0,IF(Horaires356734512[[#This Row],[PNP Fin]]&lt;Horaires356734512[[#This Row],[début]],1,0)+Horaires356734512[[#This Row],[PNP Fin]])</f>
        <v>0</v>
      </c>
      <c r="M39" s="50">
        <f>IF(Horaires356734512[[#This Row],[Fin]]&lt;Horaires356734512[[#This Row],[début]],1,0)+Horaires356734512[[#This Row],[Fin]]</f>
        <v>0</v>
      </c>
      <c r="N39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9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0.1*(Horaires356734512[[#This Row],[Heures de nuit]]+Horaires356734512[[#This Row],[heures jour dimanche]]+Horaires356734512[[#This Row],[heures jour fériés]])</f>
        <v>0</v>
      </c>
      <c r="J40" s="48">
        <f>(MOD(Horaires356734512[[#This Row],[Fin]]-Horaires356734512[[#This Row],[début]],1)-MOD(Horaires356734512[[#This Row],[PNP Fin]]-Horaires356734512[[#This Row],[PNP Début]],1))*24</f>
        <v>0</v>
      </c>
      <c r="K40" s="49">
        <f>IF(Horaires356734512[[#This Row],[PNP Début]]=0,0,IF(Horaires356734512[[#This Row],[PNP Début]]&lt;Horaires356734512[[#This Row],[début]],1,0)+Horaires356734512[[#This Row],[PNP Début]])</f>
        <v>0</v>
      </c>
      <c r="L40" s="50">
        <f>IF(Horaires356734512[[#This Row],[PNP Fin]]=0,0,IF(Horaires356734512[[#This Row],[PNP Fin]]&lt;Horaires356734512[[#This Row],[début]],1,0)+Horaires356734512[[#This Row],[PNP Fin]])</f>
        <v>0</v>
      </c>
      <c r="M40" s="50">
        <f>IF(Horaires356734512[[#This Row],[Fin]]&lt;Horaires356734512[[#This Row],[début]],1,0)+Horaires356734512[[#This Row],[Fin]]</f>
        <v>0</v>
      </c>
      <c r="N40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0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0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0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0.1*(Horaires356734512[[#This Row],[Heures de nuit]]+Horaires356734512[[#This Row],[heures jour dimanche]]+Horaires356734512[[#This Row],[heures jour fériés]])</f>
        <v>0</v>
      </c>
      <c r="J41" s="48">
        <f>(MOD(Horaires356734512[[#This Row],[Fin]]-Horaires356734512[[#This Row],[début]],1)-MOD(Horaires356734512[[#This Row],[PNP Fin]]-Horaires356734512[[#This Row],[PNP Début]],1))*24</f>
        <v>0</v>
      </c>
      <c r="K41" s="49">
        <f>IF(Horaires356734512[[#This Row],[PNP Début]]=0,0,IF(Horaires356734512[[#This Row],[PNP Début]]&lt;Horaires356734512[[#This Row],[début]],1,0)+Horaires356734512[[#This Row],[PNP Début]])</f>
        <v>0</v>
      </c>
      <c r="L41" s="50">
        <f>IF(Horaires356734512[[#This Row],[PNP Fin]]=0,0,IF(Horaires356734512[[#This Row],[PNP Fin]]&lt;Horaires356734512[[#This Row],[début]],1,0)+Horaires356734512[[#This Row],[PNP Fin]])</f>
        <v>0</v>
      </c>
      <c r="M41" s="50">
        <f>IF(Horaires356734512[[#This Row],[Fin]]&lt;Horaires356734512[[#This Row],[début]],1,0)+Horaires356734512[[#This Row],[Fin]]</f>
        <v>0</v>
      </c>
      <c r="N41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1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0.1*(Horaires356734512[[#This Row],[Heures de nuit]]+Horaires356734512[[#This Row],[heures jour dimanche]]+Horaires356734512[[#This Row],[heures jour fériés]])</f>
        <v>0</v>
      </c>
      <c r="J42" s="48">
        <f>(MOD(Horaires356734512[[#This Row],[Fin]]-Horaires356734512[[#This Row],[début]],1)-MOD(Horaires356734512[[#This Row],[PNP Fin]]-Horaires356734512[[#This Row],[PNP Début]],1))*24</f>
        <v>0</v>
      </c>
      <c r="K42" s="49">
        <f>IF(Horaires356734512[[#This Row],[PNP Début]]=0,0,IF(Horaires356734512[[#This Row],[PNP Début]]&lt;Horaires356734512[[#This Row],[début]],1,0)+Horaires356734512[[#This Row],[PNP Début]])</f>
        <v>0</v>
      </c>
      <c r="L42" s="50">
        <f>IF(Horaires356734512[[#This Row],[PNP Fin]]=0,0,IF(Horaires356734512[[#This Row],[PNP Fin]]&lt;Horaires356734512[[#This Row],[début]],1,0)+Horaires356734512[[#This Row],[PNP Fin]])</f>
        <v>0</v>
      </c>
      <c r="M42" s="50">
        <f>IF(Horaires356734512[[#This Row],[Fin]]&lt;Horaires356734512[[#This Row],[début]],1,0)+Horaires356734512[[#This Row],[Fin]]</f>
        <v>0</v>
      </c>
      <c r="N42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2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2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2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0.1*(Horaires356734512[[#This Row],[Heures de nuit]]+Horaires356734512[[#This Row],[heures jour dimanche]]+Horaires356734512[[#This Row],[heures jour fériés]])</f>
        <v>0</v>
      </c>
      <c r="J43" s="48">
        <f>(MOD(Horaires356734512[[#This Row],[Fin]]-Horaires356734512[[#This Row],[début]],1)-MOD(Horaires356734512[[#This Row],[PNP Fin]]-Horaires356734512[[#This Row],[PNP Début]],1))*24</f>
        <v>0</v>
      </c>
      <c r="K43" s="49">
        <f>IF(Horaires356734512[[#This Row],[PNP Début]]=0,0,IF(Horaires356734512[[#This Row],[PNP Début]]&lt;Horaires356734512[[#This Row],[début]],1,0)+Horaires356734512[[#This Row],[PNP Début]])</f>
        <v>0</v>
      </c>
      <c r="L43" s="50">
        <f>IF(Horaires356734512[[#This Row],[PNP Fin]]=0,0,IF(Horaires356734512[[#This Row],[PNP Fin]]&lt;Horaires356734512[[#This Row],[début]],1,0)+Horaires356734512[[#This Row],[PNP Fin]])</f>
        <v>0</v>
      </c>
      <c r="M43" s="50">
        <f>IF(Horaires356734512[[#This Row],[Fin]]&lt;Horaires356734512[[#This Row],[début]],1,0)+Horaires356734512[[#This Row],[Fin]]</f>
        <v>0</v>
      </c>
      <c r="N43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3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3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3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0.1*(Horaires356734512[[#This Row],[Heures de nuit]]+Horaires356734512[[#This Row],[heures jour dimanche]]+Horaires356734512[[#This Row],[heures jour fériés]])</f>
        <v>0</v>
      </c>
      <c r="J44" s="48">
        <f>(MOD(Horaires356734512[[#This Row],[Fin]]-Horaires356734512[[#This Row],[début]],1)-MOD(Horaires356734512[[#This Row],[PNP Fin]]-Horaires356734512[[#This Row],[PNP Début]],1))*24</f>
        <v>0</v>
      </c>
      <c r="K44" s="49">
        <f>IF(Horaires356734512[[#This Row],[PNP Début]]=0,0,IF(Horaires356734512[[#This Row],[PNP Début]]&lt;Horaires356734512[[#This Row],[début]],1,0)+Horaires356734512[[#This Row],[PNP Début]])</f>
        <v>0</v>
      </c>
      <c r="L44" s="50">
        <f>IF(Horaires356734512[[#This Row],[PNP Fin]]=0,0,IF(Horaires356734512[[#This Row],[PNP Fin]]&lt;Horaires356734512[[#This Row],[début]],1,0)+Horaires356734512[[#This Row],[PNP Fin]])</f>
        <v>0</v>
      </c>
      <c r="M44" s="50">
        <f>IF(Horaires356734512[[#This Row],[Fin]]&lt;Horaires356734512[[#This Row],[début]],1,0)+Horaires356734512[[#This Row],[Fin]]</f>
        <v>0</v>
      </c>
      <c r="N44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4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4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4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0.1*(Horaires356734512[[#This Row],[Heures de nuit]]+Horaires356734512[[#This Row],[heures jour dimanche]]+Horaires356734512[[#This Row],[heures jour fériés]])</f>
        <v>0</v>
      </c>
      <c r="J45" s="48">
        <f>(MOD(Horaires356734512[[#This Row],[Fin]]-Horaires356734512[[#This Row],[début]],1)-MOD(Horaires356734512[[#This Row],[PNP Fin]]-Horaires356734512[[#This Row],[PNP Début]],1))*24</f>
        <v>0</v>
      </c>
      <c r="K45" s="49">
        <f>IF(Horaires356734512[[#This Row],[PNP Début]]=0,0,IF(Horaires356734512[[#This Row],[PNP Début]]&lt;Horaires356734512[[#This Row],[début]],1,0)+Horaires356734512[[#This Row],[PNP Début]])</f>
        <v>0</v>
      </c>
      <c r="L45" s="50">
        <f>IF(Horaires356734512[[#This Row],[PNP Fin]]=0,0,IF(Horaires356734512[[#This Row],[PNP Fin]]&lt;Horaires356734512[[#This Row],[début]],1,0)+Horaires356734512[[#This Row],[PNP Fin]])</f>
        <v>0</v>
      </c>
      <c r="M45" s="50">
        <f>IF(Horaires356734512[[#This Row],[Fin]]&lt;Horaires356734512[[#This Row],[début]],1,0)+Horaires356734512[[#This Row],[Fin]]</f>
        <v>0</v>
      </c>
      <c r="N45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5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5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5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0.1*(Horaires356734512[[#This Row],[Heures de nuit]]+Horaires356734512[[#This Row],[heures jour dimanche]]+Horaires356734512[[#This Row],[heures jour fériés]])</f>
        <v>0</v>
      </c>
      <c r="J46" s="48">
        <f>(MOD(Horaires356734512[[#This Row],[Fin]]-Horaires356734512[[#This Row],[début]],1)-MOD(Horaires356734512[[#This Row],[PNP Fin]]-Horaires356734512[[#This Row],[PNP Début]],1))*24</f>
        <v>0</v>
      </c>
      <c r="K46" s="49">
        <f>IF(Horaires356734512[[#This Row],[PNP Début]]=0,0,IF(Horaires356734512[[#This Row],[PNP Début]]&lt;Horaires356734512[[#This Row],[début]],1,0)+Horaires356734512[[#This Row],[PNP Début]])</f>
        <v>0</v>
      </c>
      <c r="L46" s="50">
        <f>IF(Horaires356734512[[#This Row],[PNP Fin]]=0,0,IF(Horaires356734512[[#This Row],[PNP Fin]]&lt;Horaires356734512[[#This Row],[début]],1,0)+Horaires356734512[[#This Row],[PNP Fin]])</f>
        <v>0</v>
      </c>
      <c r="M46" s="50">
        <f>IF(Horaires356734512[[#This Row],[Fin]]&lt;Horaires356734512[[#This Row],[début]],1,0)+Horaires356734512[[#This Row],[Fin]]</f>
        <v>0</v>
      </c>
      <c r="N46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6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6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6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0.1*(Horaires356734512[[#This Row],[Heures de nuit]]+Horaires356734512[[#This Row],[heures jour dimanche]]+Horaires356734512[[#This Row],[heures jour fériés]])</f>
        <v>0</v>
      </c>
      <c r="J47" s="48">
        <f>(MOD(Horaires356734512[[#This Row],[Fin]]-Horaires356734512[[#This Row],[début]],1)-MOD(Horaires356734512[[#This Row],[PNP Fin]]-Horaires356734512[[#This Row],[PNP Début]],1))*24</f>
        <v>0</v>
      </c>
      <c r="K47" s="49">
        <f>IF(Horaires356734512[[#This Row],[PNP Début]]=0,0,IF(Horaires356734512[[#This Row],[PNP Début]]&lt;Horaires356734512[[#This Row],[début]],1,0)+Horaires356734512[[#This Row],[PNP Début]])</f>
        <v>0</v>
      </c>
      <c r="L47" s="50">
        <f>IF(Horaires356734512[[#This Row],[PNP Fin]]=0,0,IF(Horaires356734512[[#This Row],[PNP Fin]]&lt;Horaires356734512[[#This Row],[début]],1,0)+Horaires356734512[[#This Row],[PNP Fin]])</f>
        <v>0</v>
      </c>
      <c r="M47" s="50">
        <f>IF(Horaires356734512[[#This Row],[Fin]]&lt;Horaires356734512[[#This Row],[début]],1,0)+Horaires356734512[[#This Row],[Fin]]</f>
        <v>0</v>
      </c>
      <c r="N47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7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7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7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0.1*(Horaires356734512[[#This Row],[Heures de nuit]]+Horaires356734512[[#This Row],[heures jour dimanche]]+Horaires356734512[[#This Row],[heures jour fériés]])</f>
        <v>0</v>
      </c>
      <c r="J48" s="48">
        <f>(MOD(Horaires356734512[[#This Row],[Fin]]-Horaires356734512[[#This Row],[début]],1)-MOD(Horaires356734512[[#This Row],[PNP Fin]]-Horaires356734512[[#This Row],[PNP Début]],1))*24</f>
        <v>0</v>
      </c>
      <c r="K48" s="49">
        <f>IF(Horaires356734512[[#This Row],[PNP Début]]=0,0,IF(Horaires356734512[[#This Row],[PNP Début]]&lt;Horaires356734512[[#This Row],[début]],1,0)+Horaires356734512[[#This Row],[PNP Début]])</f>
        <v>0</v>
      </c>
      <c r="L48" s="50">
        <f>IF(Horaires356734512[[#This Row],[PNP Fin]]=0,0,IF(Horaires356734512[[#This Row],[PNP Fin]]&lt;Horaires356734512[[#This Row],[début]],1,0)+Horaires356734512[[#This Row],[PNP Fin]])</f>
        <v>0</v>
      </c>
      <c r="M48" s="50">
        <f>IF(Horaires356734512[[#This Row],[Fin]]&lt;Horaires356734512[[#This Row],[début]],1,0)+Horaires356734512[[#This Row],[Fin]]</f>
        <v>0</v>
      </c>
      <c r="N48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8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8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8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0.1*(Horaires356734512[[#This Row],[Heures de nuit]]+Horaires356734512[[#This Row],[heures jour dimanche]]+Horaires356734512[[#This Row],[heures jour fériés]])</f>
        <v>0</v>
      </c>
      <c r="J49" s="48">
        <f>(MOD(Horaires356734512[[#This Row],[Fin]]-Horaires356734512[[#This Row],[début]],1)-MOD(Horaires356734512[[#This Row],[PNP Fin]]-Horaires356734512[[#This Row],[PNP Début]],1))*24</f>
        <v>0</v>
      </c>
      <c r="K49" s="49">
        <f>IF(Horaires356734512[[#This Row],[PNP Début]]=0,0,IF(Horaires356734512[[#This Row],[PNP Début]]&lt;Horaires356734512[[#This Row],[début]],1,0)+Horaires356734512[[#This Row],[PNP Début]])</f>
        <v>0</v>
      </c>
      <c r="L49" s="50">
        <f>IF(Horaires356734512[[#This Row],[PNP Fin]]=0,0,IF(Horaires356734512[[#This Row],[PNP Fin]]&lt;Horaires356734512[[#This Row],[début]],1,0)+Horaires356734512[[#This Row],[PNP Fin]])</f>
        <v>0</v>
      </c>
      <c r="M49" s="50">
        <f>IF(Horaires356734512[[#This Row],[Fin]]&lt;Horaires356734512[[#This Row],[début]],1,0)+Horaires356734512[[#This Row],[Fin]]</f>
        <v>0</v>
      </c>
      <c r="N49" s="31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9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9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9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SUM(Horaires356734512[Majoration])</f>
        <v>0</v>
      </c>
      <c r="J50" s="54">
        <f>SUM(Horaires356734512[Heures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20">
    <mergeCell ref="V10:W11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5" priority="3" operator="equal">
      <formula>0.416666666666667</formula>
    </cfRule>
  </conditionalFormatting>
  <conditionalFormatting sqref="D13:D49">
    <cfRule type="cellIs" dxfId="4" priority="1" operator="equal">
      <formula>0.656944444444444</formula>
    </cfRule>
    <cfRule type="cellIs" dxfId="3" priority="2" operator="equal">
      <formula>0.749305555555556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print="0" autoLine="0" r:id="rId5">
            <anchor moveWithCells="1">
              <from>
                <xdr:col>9</xdr:col>
                <xdr:colOff>777240</xdr:colOff>
                <xdr:row>0</xdr:row>
                <xdr:rowOff>175260</xdr:rowOff>
              </from>
              <to>
                <xdr:col>19</xdr:col>
                <xdr:colOff>777240</xdr:colOff>
                <xdr:row>4</xdr:row>
                <xdr:rowOff>45720</xdr:rowOff>
              </to>
            </anchor>
          </controlPr>
        </control>
      </mc:Choice>
      <mc:Fallback>
        <control shapeId="1433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S60"/>
  <sheetViews>
    <sheetView showWhiteSpace="0" topLeftCell="A37" zoomScaleNormal="100" zoomScalePageLayoutView="85" workbookViewId="0">
      <selection sqref="A1:B2"/>
    </sheetView>
  </sheetViews>
  <sheetFormatPr baseColWidth="10" defaultRowHeight="14.4" x14ac:dyDescent="0.3"/>
  <cols>
    <col min="1" max="1" width="20.5546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5546875" style="11" customWidth="1"/>
    <col min="11" max="11" width="14.44140625" hidden="1" customWidth="1"/>
    <col min="12" max="12" width="12.109375" hidden="1" customWidth="1"/>
    <col min="13" max="13" width="15" hidden="1" customWidth="1"/>
    <col min="14" max="15" width="13.77734375" hidden="1" customWidth="1"/>
    <col min="16" max="19" width="15" hidden="1" customWidth="1"/>
  </cols>
  <sheetData>
    <row r="1" spans="1:19" ht="15.6" customHeight="1" x14ac:dyDescent="0.3">
      <c r="A1" s="126"/>
      <c r="B1" s="126"/>
      <c r="C1" s="12"/>
      <c r="D1" s="12"/>
      <c r="E1" s="13"/>
      <c r="F1" s="13"/>
      <c r="G1" s="13"/>
      <c r="H1" s="14" t="s">
        <v>35</v>
      </c>
      <c r="I1" s="14"/>
      <c r="J1" s="14"/>
      <c r="K1" s="12"/>
      <c r="L1" s="12"/>
      <c r="M1" s="12"/>
      <c r="N1" s="12"/>
      <c r="O1" s="15"/>
      <c r="P1" s="15"/>
      <c r="Q1" s="15"/>
      <c r="R1" s="15"/>
      <c r="S1" s="15"/>
    </row>
    <row r="2" spans="1:19" ht="14.4" customHeight="1" x14ac:dyDescent="0.3">
      <c r="A2" s="126"/>
      <c r="B2" s="126"/>
      <c r="C2" s="12"/>
      <c r="D2" s="12"/>
      <c r="E2" s="12"/>
      <c r="F2" s="12"/>
      <c r="G2" s="12"/>
      <c r="H2" s="12"/>
      <c r="I2" s="12"/>
      <c r="J2" s="16"/>
      <c r="K2" s="12"/>
      <c r="L2" s="12"/>
      <c r="M2" s="12"/>
      <c r="N2" s="12"/>
      <c r="O2" s="15"/>
      <c r="P2" s="15"/>
      <c r="Q2" s="15"/>
      <c r="R2" s="15"/>
      <c r="S2" s="15"/>
    </row>
    <row r="3" spans="1:19" ht="14.4" customHeight="1" x14ac:dyDescent="0.3">
      <c r="A3" s="127" t="s">
        <v>37</v>
      </c>
      <c r="B3" s="127"/>
      <c r="C3" s="127"/>
      <c r="D3" s="127"/>
      <c r="E3" s="127"/>
      <c r="F3" s="127"/>
      <c r="G3" s="127"/>
      <c r="H3" s="127"/>
      <c r="I3" s="127"/>
      <c r="J3" s="127"/>
      <c r="K3" s="12"/>
      <c r="L3" s="12"/>
      <c r="M3" s="12"/>
      <c r="N3" s="12"/>
      <c r="O3" s="15"/>
      <c r="P3" s="15"/>
      <c r="Q3" s="15"/>
      <c r="R3" s="15"/>
      <c r="S3" s="15"/>
    </row>
    <row r="4" spans="1:19" ht="19.2" customHeight="1" thickBot="1" x14ac:dyDescent="0.3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5"/>
      <c r="L4" s="15"/>
      <c r="M4" s="15"/>
      <c r="N4" s="15"/>
      <c r="O4" s="15"/>
      <c r="P4" s="15"/>
      <c r="Q4" s="15"/>
      <c r="R4" s="15"/>
      <c r="S4" s="15"/>
    </row>
    <row r="5" spans="1:19" ht="19.8" customHeight="1" x14ac:dyDescent="0.3">
      <c r="A5" s="80" t="s">
        <v>107</v>
      </c>
      <c r="B5" s="81"/>
      <c r="C5" s="17" t="s">
        <v>36</v>
      </c>
      <c r="D5" s="136"/>
      <c r="E5" s="137"/>
      <c r="F5" s="137"/>
      <c r="G5" s="131" t="s">
        <v>22</v>
      </c>
      <c r="H5" s="131"/>
      <c r="I5" s="59"/>
      <c r="J5" s="82"/>
      <c r="K5" s="15"/>
      <c r="L5" s="15"/>
      <c r="M5" s="15"/>
      <c r="N5" s="15"/>
      <c r="O5" s="15"/>
      <c r="P5" s="15"/>
      <c r="Q5" s="15"/>
      <c r="R5" s="15"/>
      <c r="S5" s="15"/>
    </row>
    <row r="6" spans="1:1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15"/>
      <c r="L6" s="15"/>
      <c r="M6" s="15"/>
      <c r="N6" s="15"/>
      <c r="O6" s="15"/>
      <c r="P6" s="15"/>
      <c r="Q6" s="15"/>
      <c r="R6" s="15"/>
      <c r="S6" s="15"/>
    </row>
    <row r="7" spans="1:19" ht="15" thickBot="1" x14ac:dyDescent="0.35">
      <c r="A7" s="55" t="s">
        <v>23</v>
      </c>
      <c r="B7" s="83"/>
      <c r="C7" s="21" t="s">
        <v>24</v>
      </c>
      <c r="D7" s="21"/>
      <c r="E7" s="83"/>
      <c r="F7" s="21"/>
      <c r="G7" s="21"/>
      <c r="H7" s="21"/>
      <c r="I7" s="21"/>
      <c r="J7" s="22"/>
      <c r="K7" s="15"/>
      <c r="L7" s="15"/>
      <c r="M7" s="15"/>
      <c r="N7" s="15"/>
      <c r="O7" s="15"/>
      <c r="P7" s="15"/>
      <c r="Q7" s="15"/>
      <c r="R7" s="15"/>
      <c r="S7" s="15"/>
    </row>
    <row r="8" spans="1:19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1:19" ht="16.8" customHeight="1" x14ac:dyDescent="0.3">
      <c r="A9" s="121" t="s">
        <v>0</v>
      </c>
      <c r="B9" s="121" t="s">
        <v>1</v>
      </c>
      <c r="C9" s="121" t="s">
        <v>2</v>
      </c>
      <c r="D9" s="121"/>
      <c r="E9" s="122" t="s">
        <v>25</v>
      </c>
      <c r="F9" s="122"/>
      <c r="G9" s="122"/>
      <c r="H9" s="122"/>
      <c r="I9" s="123" t="s">
        <v>21</v>
      </c>
      <c r="J9" s="124" t="s">
        <v>63</v>
      </c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3">
      <c r="A10" s="121"/>
      <c r="B10" s="121"/>
      <c r="C10" s="125" t="s">
        <v>3</v>
      </c>
      <c r="D10" s="125" t="s">
        <v>4</v>
      </c>
      <c r="E10" s="122" t="s">
        <v>26</v>
      </c>
      <c r="F10" s="122"/>
      <c r="G10" s="122" t="s">
        <v>27</v>
      </c>
      <c r="H10" s="122"/>
      <c r="I10" s="123"/>
      <c r="J10" s="124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3">
      <c r="A11" s="121"/>
      <c r="B11" s="121"/>
      <c r="C11" s="125"/>
      <c r="D11" s="125"/>
      <c r="E11" s="60" t="s">
        <v>28</v>
      </c>
      <c r="F11" s="60" t="s">
        <v>4</v>
      </c>
      <c r="G11" s="60" t="s">
        <v>28</v>
      </c>
      <c r="H11" s="60" t="s">
        <v>4</v>
      </c>
      <c r="I11" s="123"/>
      <c r="J11" s="124"/>
      <c r="K11" s="23"/>
      <c r="L11" s="15"/>
      <c r="M11" s="15"/>
      <c r="N11" s="15"/>
      <c r="O11" s="15"/>
      <c r="P11" s="15"/>
      <c r="Q11" s="15"/>
      <c r="R11" s="15"/>
      <c r="S11" s="15"/>
    </row>
    <row r="12" spans="1:19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8</v>
      </c>
      <c r="F12" s="25" t="s">
        <v>9</v>
      </c>
      <c r="G12" s="25" t="s">
        <v>10</v>
      </c>
      <c r="H12" s="25" t="s">
        <v>11</v>
      </c>
      <c r="I12" s="26" t="s">
        <v>21</v>
      </c>
      <c r="J12" s="25" t="s">
        <v>12</v>
      </c>
      <c r="K12" s="25" t="s">
        <v>18</v>
      </c>
      <c r="L12" s="25" t="s">
        <v>19</v>
      </c>
      <c r="M12" s="25" t="s">
        <v>17</v>
      </c>
      <c r="N12" s="25" t="s">
        <v>32</v>
      </c>
      <c r="O12" s="25" t="s">
        <v>20</v>
      </c>
      <c r="P12" s="25" t="s">
        <v>5</v>
      </c>
      <c r="Q12" s="25" t="s">
        <v>33</v>
      </c>
      <c r="R12" s="27" t="s">
        <v>6</v>
      </c>
      <c r="S12" s="27" t="s">
        <v>34</v>
      </c>
    </row>
    <row r="13" spans="1:19" x14ac:dyDescent="0.3">
      <c r="A13" s="4"/>
      <c r="B13" s="1"/>
      <c r="C13" s="2"/>
      <c r="D13" s="2"/>
      <c r="E13" s="3"/>
      <c r="F13" s="3"/>
      <c r="G13" s="3"/>
      <c r="H13" s="3"/>
      <c r="I13" s="28">
        <f>0.1*(Horaires356731011[[#This Row],[Heures de nuit]]+Horaires356731011[[#This Row],[heures jour dimanche]]+Horaires356731011[[#This Row],[heures jour fériés]])</f>
        <v>0</v>
      </c>
      <c r="J13" s="29">
        <f>(MOD(Horaires356731011[[#This Row],[Fin]]-Horaires356731011[[#This Row],[début]],1)-MOD(Horaires356731011[[#This Row],[PNP Fin]]-Horaires356731011[[#This Row],[PNP Début]],1))*24</f>
        <v>0</v>
      </c>
      <c r="K13" s="30">
        <f>IF(Horaires356731011[[#This Row],[PNP Début]]=0,0,IF(Horaires356731011[[#This Row],[PNP Début]]&lt;Horaires356731011[[#This Row],[début]],1,0)+Horaires356731011[[#This Row],[PNP Début]])</f>
        <v>0</v>
      </c>
      <c r="L13" s="30">
        <f>IF(Horaires356731011[[#This Row],[PNP Fin]]=0,0,IF(Horaires356731011[[#This Row],[PNP Fin]]&lt;Horaires356731011[[#This Row],[début]],1,0)+Horaires356731011[[#This Row],[PNP Fin]])</f>
        <v>0</v>
      </c>
      <c r="M13" s="30">
        <f>IF(Horaires356731011[[#This Row],[Fin]]&lt;Horaires356731011[[#This Row],[début]],1,0)+Horaires356731011[[#This Row],[Fin]]</f>
        <v>0</v>
      </c>
      <c r="N13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3" s="3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3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3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3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3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4" spans="1:19" x14ac:dyDescent="0.3">
      <c r="A14" s="4"/>
      <c r="B14" s="1"/>
      <c r="C14" s="2"/>
      <c r="D14" s="2"/>
      <c r="E14" s="3"/>
      <c r="F14" s="3"/>
      <c r="G14" s="3"/>
      <c r="H14" s="3"/>
      <c r="I14" s="28">
        <f>0.1*(Horaires356731011[[#This Row],[Heures de nuit]]+Horaires356731011[[#This Row],[heures jour dimanche]]+Horaires356731011[[#This Row],[heures jour fériés]])</f>
        <v>0</v>
      </c>
      <c r="J14" s="29">
        <f>(MOD(Horaires356731011[[#This Row],[Fin]]-Horaires356731011[[#This Row],[début]],1)-MOD(Horaires356731011[[#This Row],[PNP Fin]]-Horaires356731011[[#This Row],[PNP Début]],1))*24</f>
        <v>0</v>
      </c>
      <c r="K14" s="30">
        <f>IF(Horaires356731011[[#This Row],[PNP Début]]=0,0,IF(Horaires356731011[[#This Row],[PNP Début]]&lt;Horaires356731011[[#This Row],[début]],1,0)+Horaires356731011[[#This Row],[PNP Début]])</f>
        <v>0</v>
      </c>
      <c r="L14" s="30">
        <f>IF(Horaires356731011[[#This Row],[PNP Fin]]=0,0,IF(Horaires356731011[[#This Row],[PNP Fin]]&lt;Horaires356731011[[#This Row],[début]],1,0)+Horaires356731011[[#This Row],[PNP Fin]])</f>
        <v>0</v>
      </c>
      <c r="M14" s="30">
        <f>IF(Horaires356731011[[#This Row],[Fin]]&lt;Horaires356731011[[#This Row],[début]],1,0)+Horaires356731011[[#This Row],[Fin]]</f>
        <v>0</v>
      </c>
      <c r="N14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4" s="3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4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4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4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4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5" spans="1:19" x14ac:dyDescent="0.3">
      <c r="A15" s="4"/>
      <c r="B15" s="1"/>
      <c r="C15" s="2"/>
      <c r="D15" s="2"/>
      <c r="E15" s="3"/>
      <c r="F15" s="3"/>
      <c r="G15" s="3"/>
      <c r="H15" s="3"/>
      <c r="I15" s="28">
        <f>0.1*(Horaires356731011[[#This Row],[Heures de nuit]]+Horaires356731011[[#This Row],[heures jour dimanche]]+Horaires356731011[[#This Row],[heures jour fériés]])</f>
        <v>0</v>
      </c>
      <c r="J15" s="29">
        <f>(MOD(Horaires356731011[[#This Row],[Fin]]-Horaires356731011[[#This Row],[début]],1)-MOD(Horaires356731011[[#This Row],[PNP Fin]]-Horaires356731011[[#This Row],[PNP Début]],1))*24</f>
        <v>0</v>
      </c>
      <c r="K15" s="30">
        <f>IF(Horaires356731011[[#This Row],[PNP Début]]=0,0,IF(Horaires356731011[[#This Row],[PNP Début]]&lt;Horaires356731011[[#This Row],[début]],1,0)+Horaires356731011[[#This Row],[PNP Début]])</f>
        <v>0</v>
      </c>
      <c r="L15" s="30">
        <f>IF(Horaires356731011[[#This Row],[PNP Fin]]=0,0,IF(Horaires356731011[[#This Row],[PNP Fin]]&lt;Horaires356731011[[#This Row],[début]],1,0)+Horaires356731011[[#This Row],[PNP Fin]])</f>
        <v>0</v>
      </c>
      <c r="M15" s="30">
        <f>IF(Horaires356731011[[#This Row],[Fin]]&lt;Horaires356731011[[#This Row],[début]],1,0)+Horaires356731011[[#This Row],[Fin]]</f>
        <v>0</v>
      </c>
      <c r="N15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5" s="3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5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5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5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5" s="32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6" spans="1:19" x14ac:dyDescent="0.3">
      <c r="A16" s="4"/>
      <c r="B16" s="1"/>
      <c r="C16" s="2"/>
      <c r="D16" s="2"/>
      <c r="E16" s="3"/>
      <c r="F16" s="3"/>
      <c r="G16" s="5"/>
      <c r="H16" s="5"/>
      <c r="I16" s="28">
        <f>0.1*(Horaires356731011[[#This Row],[Heures de nuit]]+Horaires356731011[[#This Row],[heures jour dimanche]]+Horaires356731011[[#This Row],[heures jour fériés]])</f>
        <v>0</v>
      </c>
      <c r="J16" s="33">
        <f>(MOD(Horaires356731011[[#This Row],[Fin]]-Horaires356731011[[#This Row],[début]],1)-MOD(Horaires356731011[[#This Row],[PNP Fin]]-Horaires356731011[[#This Row],[PNP Début]],1))*24</f>
        <v>0</v>
      </c>
      <c r="K16" s="30">
        <f>IF(Horaires356731011[[#This Row],[PNP Début]]=0,0,IF(Horaires356731011[[#This Row],[PNP Début]]&lt;Horaires356731011[[#This Row],[début]],1,0)+Horaires356731011[[#This Row],[PNP Début]])</f>
        <v>0</v>
      </c>
      <c r="L16" s="30">
        <f>IF(Horaires356731011[[#This Row],[PNP Fin]]=0,0,IF(Horaires356731011[[#This Row],[PNP Fin]]&lt;Horaires356731011[[#This Row],[début]],1,0)+Horaires356731011[[#This Row],[PNP Fin]])</f>
        <v>0</v>
      </c>
      <c r="M16" s="34">
        <f>IF(Horaires356731011[[#This Row],[Fin]]&lt;Horaires356731011[[#This Row],[début]],1,0)+Horaires356731011[[#This Row],[Fin]]</f>
        <v>0</v>
      </c>
      <c r="N16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6" s="35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6" s="35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6" s="3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6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6" s="3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7" spans="1:19" x14ac:dyDescent="0.3">
      <c r="A17" s="4"/>
      <c r="B17" s="1"/>
      <c r="C17" s="2"/>
      <c r="D17" s="2"/>
      <c r="E17" s="3"/>
      <c r="F17" s="3"/>
      <c r="G17" s="9"/>
      <c r="H17" s="9"/>
      <c r="I17" s="37">
        <f>0.1*(Horaires356731011[[#This Row],[Heures de nuit]]+Horaires356731011[[#This Row],[heures jour dimanche]]+Horaires356731011[[#This Row],[heures jour fériés]])</f>
        <v>0</v>
      </c>
      <c r="J17" s="38">
        <f>(MOD(Horaires356731011[[#This Row],[Fin]]-Horaires356731011[[#This Row],[début]],1)-MOD(Horaires356731011[[#This Row],[PNP Fin]]-Horaires356731011[[#This Row],[PNP Début]],1))*24</f>
        <v>0</v>
      </c>
      <c r="K17" s="39">
        <f>IF(Horaires356731011[[#This Row],[PNP Début]]=0,0,IF(Horaires356731011[[#This Row],[PNP Début]]&lt;Horaires356731011[[#This Row],[début]],1,0)+Horaires356731011[[#This Row],[PNP Début]])</f>
        <v>0</v>
      </c>
      <c r="L17" s="40">
        <f>IF(Horaires356731011[[#This Row],[PNP Fin]]=0,0,IF(Horaires356731011[[#This Row],[PNP Fin]]&lt;Horaires356731011[[#This Row],[début]],1,0)+Horaires356731011[[#This Row],[PNP Fin]])</f>
        <v>0</v>
      </c>
      <c r="M17" s="40">
        <f>IF(Horaires356731011[[#This Row],[Fin]]&lt;Horaires356731011[[#This Row],[début]],1,0)+Horaires356731011[[#This Row],[Fin]]</f>
        <v>0</v>
      </c>
      <c r="N17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7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7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7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7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7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8" spans="1:19" x14ac:dyDescent="0.3">
      <c r="A18" s="4"/>
      <c r="B18" s="1"/>
      <c r="C18" s="2"/>
      <c r="D18" s="2"/>
      <c r="E18" s="9"/>
      <c r="F18" s="9"/>
      <c r="G18" s="9"/>
      <c r="H18" s="9"/>
      <c r="I18" s="37">
        <f>0.1*(Horaires356731011[[#This Row],[Heures de nuit]]+Horaires356731011[[#This Row],[heures jour dimanche]]+Horaires356731011[[#This Row],[heures jour fériés]])</f>
        <v>0</v>
      </c>
      <c r="J18" s="38">
        <f>(MOD(Horaires356731011[[#This Row],[Fin]]-Horaires356731011[[#This Row],[début]],1)-MOD(Horaires356731011[[#This Row],[PNP Fin]]-Horaires356731011[[#This Row],[PNP Début]],1))*24</f>
        <v>0</v>
      </c>
      <c r="K18" s="39">
        <f>IF(Horaires356731011[[#This Row],[PNP Début]]=0,0,IF(Horaires356731011[[#This Row],[PNP Début]]&lt;Horaires356731011[[#This Row],[début]],1,0)+Horaires356731011[[#This Row],[PNP Début]])</f>
        <v>0</v>
      </c>
      <c r="L18" s="40">
        <f>IF(Horaires356731011[[#This Row],[PNP Fin]]=0,0,IF(Horaires356731011[[#This Row],[PNP Fin]]&lt;Horaires356731011[[#This Row],[début]],1,0)+Horaires356731011[[#This Row],[PNP Fin]])</f>
        <v>0</v>
      </c>
      <c r="M18" s="40">
        <f>IF(Horaires356731011[[#This Row],[Fin]]&lt;Horaires356731011[[#This Row],[début]],1,0)+Horaires356731011[[#This Row],[Fin]]</f>
        <v>0</v>
      </c>
      <c r="N18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8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8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8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8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8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9" spans="1:19" x14ac:dyDescent="0.3">
      <c r="A19" s="4"/>
      <c r="B19" s="1"/>
      <c r="C19" s="2"/>
      <c r="D19" s="2"/>
      <c r="E19" s="3"/>
      <c r="F19" s="3"/>
      <c r="G19" s="9"/>
      <c r="H19" s="9"/>
      <c r="I19" s="37">
        <f>0.1*(Horaires356731011[[#This Row],[Heures de nuit]]+Horaires356731011[[#This Row],[heures jour dimanche]]+Horaires356731011[[#This Row],[heures jour fériés]])</f>
        <v>0</v>
      </c>
      <c r="J19" s="38">
        <f>(MOD(Horaires356731011[[#This Row],[Fin]]-Horaires356731011[[#This Row],[début]],1)-MOD(Horaires356731011[[#This Row],[PNP Fin]]-Horaires356731011[[#This Row],[PNP Début]],1))*24</f>
        <v>0</v>
      </c>
      <c r="K19" s="39">
        <f>IF(Horaires356731011[[#This Row],[PNP Début]]=0,0,IF(Horaires356731011[[#This Row],[PNP Début]]&lt;Horaires356731011[[#This Row],[début]],1,0)+Horaires356731011[[#This Row],[PNP Début]])</f>
        <v>0</v>
      </c>
      <c r="L19" s="40">
        <f>IF(Horaires356731011[[#This Row],[PNP Fin]]=0,0,IF(Horaires356731011[[#This Row],[PNP Fin]]&lt;Horaires356731011[[#This Row],[début]],1,0)+Horaires356731011[[#This Row],[PNP Fin]])</f>
        <v>0</v>
      </c>
      <c r="M19" s="40">
        <f>IF(Horaires356731011[[#This Row],[Fin]]&lt;Horaires356731011[[#This Row],[début]],1,0)+Horaires356731011[[#This Row],[Fin]]</f>
        <v>0</v>
      </c>
      <c r="N19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9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9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9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9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9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0" spans="1:19" x14ac:dyDescent="0.3">
      <c r="A20" s="4"/>
      <c r="B20" s="1"/>
      <c r="C20" s="2"/>
      <c r="D20" s="2"/>
      <c r="E20" s="9"/>
      <c r="F20" s="9"/>
      <c r="G20" s="9"/>
      <c r="H20" s="9"/>
      <c r="I20" s="37">
        <f>0.1*(Horaires356731011[[#This Row],[Heures de nuit]]+Horaires356731011[[#This Row],[heures jour dimanche]]+Horaires356731011[[#This Row],[heures jour fériés]])</f>
        <v>0</v>
      </c>
      <c r="J20" s="38">
        <f>(MOD(Horaires356731011[[#This Row],[Fin]]-Horaires356731011[[#This Row],[début]],1)-MOD(Horaires356731011[[#This Row],[PNP Fin]]-Horaires356731011[[#This Row],[PNP Début]],1))*24</f>
        <v>0</v>
      </c>
      <c r="K20" s="39">
        <f>IF(Horaires356731011[[#This Row],[PNP Début]]=0,0,IF(Horaires356731011[[#This Row],[PNP Début]]&lt;Horaires356731011[[#This Row],[début]],1,0)+Horaires356731011[[#This Row],[PNP Début]])</f>
        <v>0</v>
      </c>
      <c r="L20" s="40">
        <f>IF(Horaires356731011[[#This Row],[PNP Fin]]=0,0,IF(Horaires356731011[[#This Row],[PNP Fin]]&lt;Horaires356731011[[#This Row],[début]],1,0)+Horaires356731011[[#This Row],[PNP Fin]])</f>
        <v>0</v>
      </c>
      <c r="M20" s="40">
        <f>IF(Horaires356731011[[#This Row],[Fin]]&lt;Horaires356731011[[#This Row],[début]],1,0)+Horaires356731011[[#This Row],[Fin]]</f>
        <v>0</v>
      </c>
      <c r="N20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0" s="4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0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0" s="4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0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0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1" spans="1:19" ht="14.4" customHeight="1" x14ac:dyDescent="0.3">
      <c r="A21" s="4"/>
      <c r="B21" s="1"/>
      <c r="C21" s="2"/>
      <c r="D21" s="2"/>
      <c r="E21" s="3"/>
      <c r="F21" s="3"/>
      <c r="G21" s="10"/>
      <c r="H21" s="10"/>
      <c r="I21" s="42">
        <f>0.1*(Horaires356731011[[#This Row],[Heures de nuit]]+Horaires356731011[[#This Row],[heures jour dimanche]]+Horaires356731011[[#This Row],[heures jour fériés]])</f>
        <v>0</v>
      </c>
      <c r="J21" s="43">
        <f>(MOD(Horaires356731011[[#This Row],[Fin]]-Horaires356731011[[#This Row],[début]],1)-MOD(Horaires356731011[[#This Row],[PNP Fin]]-Horaires356731011[[#This Row],[PNP Début]],1))*24</f>
        <v>0</v>
      </c>
      <c r="K21" s="44">
        <f>IF(Horaires356731011[[#This Row],[PNP Début]]=0,0,IF(Horaires356731011[[#This Row],[PNP Début]]&lt;Horaires356731011[[#This Row],[début]],1,0)+Horaires356731011[[#This Row],[PNP Début]])</f>
        <v>0</v>
      </c>
      <c r="L21" s="45">
        <f>IF(Horaires356731011[[#This Row],[PNP Fin]]=0,0,IF(Horaires356731011[[#This Row],[PNP Fin]]&lt;Horaires356731011[[#This Row],[début]],1,0)+Horaires356731011[[#This Row],[PNP Fin]])</f>
        <v>0</v>
      </c>
      <c r="M21" s="45">
        <f>IF(Horaires356731011[[#This Row],[Fin]]&lt;Horaires356731011[[#This Row],[début]],1,0)+Horaires356731011[[#This Row],[Fin]]</f>
        <v>0</v>
      </c>
      <c r="N21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1" s="4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1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1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1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1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2" spans="1:19" ht="14.4" customHeight="1" x14ac:dyDescent="0.3">
      <c r="A22" s="4"/>
      <c r="B22" s="1"/>
      <c r="C22" s="2"/>
      <c r="D22" s="2"/>
      <c r="E22" s="3"/>
      <c r="F22" s="3"/>
      <c r="G22" s="3"/>
      <c r="H22" s="3"/>
      <c r="I22" s="47">
        <f>0.1*(Horaires356731011[[#This Row],[Heures de nuit]]+Horaires356731011[[#This Row],[heures jour dimanche]]+Horaires356731011[[#This Row],[heures jour fériés]])</f>
        <v>0</v>
      </c>
      <c r="J22" s="48">
        <f>(MOD(Horaires356731011[[#This Row],[Fin]]-Horaires356731011[[#This Row],[début]],1)-MOD(Horaires356731011[[#This Row],[PNP Fin]]-Horaires356731011[[#This Row],[PNP Début]],1))*24</f>
        <v>0</v>
      </c>
      <c r="K22" s="49">
        <f>IF(Horaires356731011[[#This Row],[PNP Début]]=0,0,IF(Horaires356731011[[#This Row],[PNP Début]]&lt;Horaires356731011[[#This Row],[début]],1,0)+Horaires356731011[[#This Row],[PNP Début]])</f>
        <v>0</v>
      </c>
      <c r="L22" s="50">
        <f>IF(Horaires356731011[[#This Row],[PNP Fin]]=0,0,IF(Horaires356731011[[#This Row],[PNP Fin]]&lt;Horaires356731011[[#This Row],[début]],1,0)+Horaires356731011[[#This Row],[PNP Fin]])</f>
        <v>0</v>
      </c>
      <c r="M22" s="50">
        <f>IF(Horaires356731011[[#This Row],[Fin]]&lt;Horaires356731011[[#This Row],[début]],1,0)+Horaires356731011[[#This Row],[Fin]]</f>
        <v>0</v>
      </c>
      <c r="N22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2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3" spans="1:19" ht="14.4" customHeight="1" x14ac:dyDescent="0.3">
      <c r="A23" s="4"/>
      <c r="B23" s="1"/>
      <c r="C23" s="2"/>
      <c r="D23" s="2"/>
      <c r="E23" s="3"/>
      <c r="F23" s="3"/>
      <c r="G23" s="3"/>
      <c r="H23" s="3"/>
      <c r="I23" s="47">
        <f>0.1*(Horaires356731011[[#This Row],[Heures de nuit]]+Horaires356731011[[#This Row],[heures jour dimanche]]+Horaires356731011[[#This Row],[heures jour fériés]])</f>
        <v>0</v>
      </c>
      <c r="J23" s="48">
        <f>(MOD(Horaires356731011[[#This Row],[Fin]]-Horaires356731011[[#This Row],[début]],1)-MOD(Horaires356731011[[#This Row],[PNP Fin]]-Horaires356731011[[#This Row],[PNP Début]],1))*24</f>
        <v>0</v>
      </c>
      <c r="K23" s="49">
        <f>IF(Horaires356731011[[#This Row],[PNP Début]]=0,0,IF(Horaires356731011[[#This Row],[PNP Début]]&lt;Horaires356731011[[#This Row],[début]],1,0)+Horaires356731011[[#This Row],[PNP Début]])</f>
        <v>0</v>
      </c>
      <c r="L23" s="50">
        <f>IF(Horaires356731011[[#This Row],[PNP Fin]]=0,0,IF(Horaires356731011[[#This Row],[PNP Fin]]&lt;Horaires356731011[[#This Row],[début]],1,0)+Horaires356731011[[#This Row],[PNP Fin]])</f>
        <v>0</v>
      </c>
      <c r="M23" s="50">
        <f>IF(Horaires356731011[[#This Row],[Fin]]&lt;Horaires356731011[[#This Row],[début]],1,0)+Horaires356731011[[#This Row],[Fin]]</f>
        <v>0</v>
      </c>
      <c r="N23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3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4" spans="1:19" ht="14.4" customHeight="1" x14ac:dyDescent="0.3">
      <c r="A24" s="4"/>
      <c r="B24" s="1"/>
      <c r="C24" s="2"/>
      <c r="D24" s="2"/>
      <c r="E24" s="3"/>
      <c r="F24" s="3"/>
      <c r="G24" s="3"/>
      <c r="H24" s="3"/>
      <c r="I24" s="47">
        <f>0.1*(Horaires356731011[[#This Row],[Heures de nuit]]+Horaires356731011[[#This Row],[heures jour dimanche]]+Horaires356731011[[#This Row],[heures jour fériés]])</f>
        <v>0</v>
      </c>
      <c r="J24" s="48">
        <f>(MOD(Horaires356731011[[#This Row],[Fin]]-Horaires356731011[[#This Row],[début]],1)-MOD(Horaires356731011[[#This Row],[PNP Fin]]-Horaires356731011[[#This Row],[PNP Début]],1))*24</f>
        <v>0</v>
      </c>
      <c r="K24" s="49">
        <f>IF(Horaires356731011[[#This Row],[PNP Début]]=0,0,IF(Horaires356731011[[#This Row],[PNP Début]]&lt;Horaires356731011[[#This Row],[début]],1,0)+Horaires356731011[[#This Row],[PNP Début]])</f>
        <v>0</v>
      </c>
      <c r="L24" s="50">
        <f>IF(Horaires356731011[[#This Row],[PNP Fin]]=0,0,IF(Horaires356731011[[#This Row],[PNP Fin]]&lt;Horaires356731011[[#This Row],[début]],1,0)+Horaires356731011[[#This Row],[PNP Fin]])</f>
        <v>0</v>
      </c>
      <c r="M24" s="50">
        <f>IF(Horaires356731011[[#This Row],[Fin]]&lt;Horaires356731011[[#This Row],[début]],1,0)+Horaires356731011[[#This Row],[Fin]]</f>
        <v>0</v>
      </c>
      <c r="N24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4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5" spans="1:19" ht="14.4" customHeight="1" x14ac:dyDescent="0.3">
      <c r="A25" s="4"/>
      <c r="B25" s="1"/>
      <c r="C25" s="2"/>
      <c r="D25" s="2"/>
      <c r="E25" s="3"/>
      <c r="F25" s="3"/>
      <c r="G25" s="3"/>
      <c r="H25" s="3"/>
      <c r="I25" s="47">
        <f>0.1*(Horaires356731011[[#This Row],[Heures de nuit]]+Horaires356731011[[#This Row],[heures jour dimanche]]+Horaires356731011[[#This Row],[heures jour fériés]])</f>
        <v>0</v>
      </c>
      <c r="J25" s="48">
        <f>(MOD(Horaires356731011[[#This Row],[Fin]]-Horaires356731011[[#This Row],[début]],1)-MOD(Horaires356731011[[#This Row],[PNP Fin]]-Horaires356731011[[#This Row],[PNP Début]],1))*24</f>
        <v>0</v>
      </c>
      <c r="K25" s="49">
        <f>IF(Horaires356731011[[#This Row],[PNP Début]]=0,0,IF(Horaires356731011[[#This Row],[PNP Début]]&lt;Horaires356731011[[#This Row],[début]],1,0)+Horaires356731011[[#This Row],[PNP Début]])</f>
        <v>0</v>
      </c>
      <c r="L25" s="50">
        <f>IF(Horaires356731011[[#This Row],[PNP Fin]]=0,0,IF(Horaires356731011[[#This Row],[PNP Fin]]&lt;Horaires356731011[[#This Row],[début]],1,0)+Horaires356731011[[#This Row],[PNP Fin]])</f>
        <v>0</v>
      </c>
      <c r="M25" s="50">
        <f>IF(Horaires356731011[[#This Row],[Fin]]&lt;Horaires356731011[[#This Row],[début]],1,0)+Horaires356731011[[#This Row],[Fin]]</f>
        <v>0</v>
      </c>
      <c r="N25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5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6" spans="1:19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0.1*(Horaires356731011[[#This Row],[Heures de nuit]]+Horaires356731011[[#This Row],[heures jour dimanche]]+Horaires356731011[[#This Row],[heures jour fériés]])</f>
        <v>0</v>
      </c>
      <c r="J26" s="48">
        <f>(MOD(Horaires356731011[[#This Row],[Fin]]-Horaires356731011[[#This Row],[début]],1)-MOD(Horaires356731011[[#This Row],[PNP Fin]]-Horaires356731011[[#This Row],[PNP Début]],1))*24</f>
        <v>0</v>
      </c>
      <c r="K26" s="49">
        <f>IF(Horaires356731011[[#This Row],[PNP Début]]=0,0,IF(Horaires356731011[[#This Row],[PNP Début]]&lt;Horaires356731011[[#This Row],[début]],1,0)+Horaires356731011[[#This Row],[PNP Début]])</f>
        <v>0</v>
      </c>
      <c r="L26" s="50">
        <f>IF(Horaires356731011[[#This Row],[PNP Fin]]=0,0,IF(Horaires356731011[[#This Row],[PNP Fin]]&lt;Horaires356731011[[#This Row],[début]],1,0)+Horaires356731011[[#This Row],[PNP Fin]])</f>
        <v>0</v>
      </c>
      <c r="M26" s="50">
        <f>IF(Horaires356731011[[#This Row],[Fin]]&lt;Horaires356731011[[#This Row],[début]],1,0)+Horaires356731011[[#This Row],[Fin]]</f>
        <v>0</v>
      </c>
      <c r="N26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6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7" spans="1:19" ht="14.4" customHeight="1" x14ac:dyDescent="0.3">
      <c r="A27" s="4"/>
      <c r="B27" s="1"/>
      <c r="C27" s="2"/>
      <c r="D27" s="2"/>
      <c r="E27" s="3"/>
      <c r="F27" s="3"/>
      <c r="G27" s="3"/>
      <c r="H27" s="3"/>
      <c r="I27" s="47">
        <f>0.1*(Horaires356731011[[#This Row],[Heures de nuit]]+Horaires356731011[[#This Row],[heures jour dimanche]]+Horaires356731011[[#This Row],[heures jour fériés]])</f>
        <v>0</v>
      </c>
      <c r="J27" s="48">
        <f>(MOD(Horaires356731011[[#This Row],[Fin]]-Horaires356731011[[#This Row],[début]],1)-MOD(Horaires356731011[[#This Row],[PNP Fin]]-Horaires356731011[[#This Row],[PNP Début]],1))*24</f>
        <v>0</v>
      </c>
      <c r="K27" s="49">
        <f>IF(Horaires356731011[[#This Row],[PNP Début]]=0,0,IF(Horaires356731011[[#This Row],[PNP Début]]&lt;Horaires356731011[[#This Row],[début]],1,0)+Horaires356731011[[#This Row],[PNP Début]])</f>
        <v>0</v>
      </c>
      <c r="L27" s="50">
        <f>IF(Horaires356731011[[#This Row],[PNP Fin]]=0,0,IF(Horaires356731011[[#This Row],[PNP Fin]]&lt;Horaires356731011[[#This Row],[début]],1,0)+Horaires356731011[[#This Row],[PNP Fin]])</f>
        <v>0</v>
      </c>
      <c r="M27" s="50">
        <f>IF(Horaires356731011[[#This Row],[Fin]]&lt;Horaires356731011[[#This Row],[début]],1,0)+Horaires356731011[[#This Row],[Fin]]</f>
        <v>0</v>
      </c>
      <c r="N27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7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8" spans="1:19" ht="14.4" customHeight="1" x14ac:dyDescent="0.3">
      <c r="A28" s="4"/>
      <c r="B28" s="1"/>
      <c r="C28" s="2"/>
      <c r="D28" s="2"/>
      <c r="E28" s="3"/>
      <c r="F28" s="3"/>
      <c r="G28" s="3"/>
      <c r="H28" s="3"/>
      <c r="I28" s="47">
        <f>0.1*(Horaires356731011[[#This Row],[Heures de nuit]]+Horaires356731011[[#This Row],[heures jour dimanche]]+Horaires356731011[[#This Row],[heures jour fériés]])</f>
        <v>0</v>
      </c>
      <c r="J28" s="48">
        <f>(MOD(Horaires356731011[[#This Row],[Fin]]-Horaires356731011[[#This Row],[début]],1)-MOD(Horaires356731011[[#This Row],[PNP Fin]]-Horaires356731011[[#This Row],[PNP Début]],1))*24</f>
        <v>0</v>
      </c>
      <c r="K28" s="49">
        <f>IF(Horaires356731011[[#This Row],[PNP Début]]=0,0,IF(Horaires356731011[[#This Row],[PNP Début]]&lt;Horaires356731011[[#This Row],[début]],1,0)+Horaires356731011[[#This Row],[PNP Début]])</f>
        <v>0</v>
      </c>
      <c r="L28" s="50">
        <f>IF(Horaires356731011[[#This Row],[PNP Fin]]=0,0,IF(Horaires356731011[[#This Row],[PNP Fin]]&lt;Horaires356731011[[#This Row],[début]],1,0)+Horaires356731011[[#This Row],[PNP Fin]])</f>
        <v>0</v>
      </c>
      <c r="M28" s="50">
        <f>IF(Horaires356731011[[#This Row],[Fin]]&lt;Horaires356731011[[#This Row],[début]],1,0)+Horaires356731011[[#This Row],[Fin]]</f>
        <v>0</v>
      </c>
      <c r="N28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8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9" spans="1:19" ht="14.4" customHeight="1" x14ac:dyDescent="0.3">
      <c r="A29" s="4"/>
      <c r="B29" s="1"/>
      <c r="C29" s="2"/>
      <c r="D29" s="2"/>
      <c r="E29" s="3"/>
      <c r="F29" s="3"/>
      <c r="G29" s="3"/>
      <c r="H29" s="3"/>
      <c r="I29" s="47">
        <f>0.1*(Horaires356731011[[#This Row],[Heures de nuit]]+Horaires356731011[[#This Row],[heures jour dimanche]]+Horaires356731011[[#This Row],[heures jour fériés]])</f>
        <v>0</v>
      </c>
      <c r="J29" s="48">
        <f>(MOD(Horaires356731011[[#This Row],[Fin]]-Horaires356731011[[#This Row],[début]],1)-MOD(Horaires356731011[[#This Row],[PNP Fin]]-Horaires356731011[[#This Row],[PNP Début]],1))*24</f>
        <v>0</v>
      </c>
      <c r="K29" s="49">
        <f>IF(Horaires356731011[[#This Row],[PNP Début]]=0,0,IF(Horaires356731011[[#This Row],[PNP Début]]&lt;Horaires356731011[[#This Row],[début]],1,0)+Horaires356731011[[#This Row],[PNP Début]])</f>
        <v>0</v>
      </c>
      <c r="L29" s="50">
        <f>IF(Horaires356731011[[#This Row],[PNP Fin]]=0,0,IF(Horaires356731011[[#This Row],[PNP Fin]]&lt;Horaires356731011[[#This Row],[début]],1,0)+Horaires356731011[[#This Row],[PNP Fin]])</f>
        <v>0</v>
      </c>
      <c r="M29" s="50">
        <f>IF(Horaires356731011[[#This Row],[Fin]]&lt;Horaires356731011[[#This Row],[début]],1,0)+Horaires356731011[[#This Row],[Fin]]</f>
        <v>0</v>
      </c>
      <c r="N29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9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0" spans="1:19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0.1*(Horaires356731011[[#This Row],[Heures de nuit]]+Horaires356731011[[#This Row],[heures jour dimanche]]+Horaires356731011[[#This Row],[heures jour fériés]])</f>
        <v>0</v>
      </c>
      <c r="J30" s="48">
        <f>(MOD(Horaires356731011[[#This Row],[Fin]]-Horaires356731011[[#This Row],[début]],1)-MOD(Horaires356731011[[#This Row],[PNP Fin]]-Horaires356731011[[#This Row],[PNP Début]],1))*24</f>
        <v>0</v>
      </c>
      <c r="K30" s="49">
        <f>IF(Horaires356731011[[#This Row],[PNP Début]]=0,0,IF(Horaires356731011[[#This Row],[PNP Début]]&lt;Horaires356731011[[#This Row],[début]],1,0)+Horaires356731011[[#This Row],[PNP Début]])</f>
        <v>0</v>
      </c>
      <c r="L30" s="50">
        <f>IF(Horaires356731011[[#This Row],[PNP Fin]]=0,0,IF(Horaires356731011[[#This Row],[PNP Fin]]&lt;Horaires356731011[[#This Row],[début]],1,0)+Horaires356731011[[#This Row],[PNP Fin]])</f>
        <v>0</v>
      </c>
      <c r="M30" s="50">
        <f>IF(Horaires356731011[[#This Row],[Fin]]&lt;Horaires356731011[[#This Row],[début]],1,0)+Horaires356731011[[#This Row],[Fin]]</f>
        <v>0</v>
      </c>
      <c r="N30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0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1" spans="1:19" x14ac:dyDescent="0.3">
      <c r="A31" s="4"/>
      <c r="B31" s="1"/>
      <c r="C31" s="2"/>
      <c r="D31" s="2"/>
      <c r="E31" s="3"/>
      <c r="F31" s="3"/>
      <c r="G31" s="3"/>
      <c r="H31" s="3"/>
      <c r="I31" s="47">
        <f>0.1*(Horaires356731011[[#This Row],[Heures de nuit]]+Horaires356731011[[#This Row],[heures jour dimanche]]+Horaires356731011[[#This Row],[heures jour fériés]])</f>
        <v>0</v>
      </c>
      <c r="J31" s="48">
        <f>(MOD(Horaires356731011[[#This Row],[Fin]]-Horaires356731011[[#This Row],[début]],1)-MOD(Horaires356731011[[#This Row],[PNP Fin]]-Horaires356731011[[#This Row],[PNP Début]],1))*24</f>
        <v>0</v>
      </c>
      <c r="K31" s="49">
        <f>IF(Horaires356731011[[#This Row],[PNP Début]]=0,0,IF(Horaires356731011[[#This Row],[PNP Début]]&lt;Horaires356731011[[#This Row],[début]],1,0)+Horaires356731011[[#This Row],[PNP Début]])</f>
        <v>0</v>
      </c>
      <c r="L31" s="50">
        <f>IF(Horaires356731011[[#This Row],[PNP Fin]]=0,0,IF(Horaires356731011[[#This Row],[PNP Fin]]&lt;Horaires356731011[[#This Row],[début]],1,0)+Horaires356731011[[#This Row],[PNP Fin]])</f>
        <v>0</v>
      </c>
      <c r="M31" s="50">
        <f>IF(Horaires356731011[[#This Row],[Fin]]&lt;Horaires356731011[[#This Row],[début]],1,0)+Horaires356731011[[#This Row],[Fin]]</f>
        <v>0</v>
      </c>
      <c r="N31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1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2" spans="1:19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0.1*(Horaires356731011[[#This Row],[Heures de nuit]]+Horaires356731011[[#This Row],[heures jour dimanche]]+Horaires356731011[[#This Row],[heures jour fériés]])</f>
        <v>0</v>
      </c>
      <c r="J32" s="48">
        <f>(MOD(Horaires356731011[[#This Row],[Fin]]-Horaires356731011[[#This Row],[début]],1)-MOD(Horaires356731011[[#This Row],[PNP Fin]]-Horaires356731011[[#This Row],[PNP Début]],1))*24</f>
        <v>0</v>
      </c>
      <c r="K32" s="49">
        <f>IF(Horaires356731011[[#This Row],[PNP Début]]=0,0,IF(Horaires356731011[[#This Row],[PNP Début]]&lt;Horaires356731011[[#This Row],[début]],1,0)+Horaires356731011[[#This Row],[PNP Début]])</f>
        <v>0</v>
      </c>
      <c r="L32" s="50">
        <f>IF(Horaires356731011[[#This Row],[PNP Fin]]=0,0,IF(Horaires356731011[[#This Row],[PNP Fin]]&lt;Horaires356731011[[#This Row],[début]],1,0)+Horaires356731011[[#This Row],[PNP Fin]])</f>
        <v>0</v>
      </c>
      <c r="M32" s="50">
        <f>IF(Horaires356731011[[#This Row],[Fin]]&lt;Horaires356731011[[#This Row],[début]],1,0)+Horaires356731011[[#This Row],[Fin]]</f>
        <v>0</v>
      </c>
      <c r="N32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2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3" spans="1:19" x14ac:dyDescent="0.3">
      <c r="A33" s="4"/>
      <c r="B33" s="1"/>
      <c r="C33" s="2"/>
      <c r="D33" s="2"/>
      <c r="E33" s="3"/>
      <c r="F33" s="3"/>
      <c r="G33" s="3"/>
      <c r="H33" s="3"/>
      <c r="I33" s="47">
        <f>0.1*(Horaires356731011[[#This Row],[Heures de nuit]]+Horaires356731011[[#This Row],[heures jour dimanche]]+Horaires356731011[[#This Row],[heures jour fériés]])</f>
        <v>0</v>
      </c>
      <c r="J33" s="48">
        <f>(MOD(Horaires356731011[[#This Row],[Fin]]-Horaires356731011[[#This Row],[début]],1)-MOD(Horaires356731011[[#This Row],[PNP Fin]]-Horaires356731011[[#This Row],[PNP Début]],1))*24</f>
        <v>0</v>
      </c>
      <c r="K33" s="49">
        <f>IF(Horaires356731011[[#This Row],[PNP Début]]=0,0,IF(Horaires356731011[[#This Row],[PNP Début]]&lt;Horaires356731011[[#This Row],[début]],1,0)+Horaires356731011[[#This Row],[PNP Début]])</f>
        <v>0</v>
      </c>
      <c r="L33" s="50">
        <f>IF(Horaires356731011[[#This Row],[PNP Fin]]=0,0,IF(Horaires356731011[[#This Row],[PNP Fin]]&lt;Horaires356731011[[#This Row],[début]],1,0)+Horaires356731011[[#This Row],[PNP Fin]])</f>
        <v>0</v>
      </c>
      <c r="M33" s="50">
        <f>IF(Horaires356731011[[#This Row],[Fin]]&lt;Horaires356731011[[#This Row],[début]],1,0)+Horaires356731011[[#This Row],[Fin]]</f>
        <v>0</v>
      </c>
      <c r="N33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3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4" spans="1:19" x14ac:dyDescent="0.3">
      <c r="A34" s="4"/>
      <c r="B34" s="1"/>
      <c r="C34" s="2"/>
      <c r="D34" s="2"/>
      <c r="E34" s="3"/>
      <c r="F34" s="3"/>
      <c r="G34" s="3"/>
      <c r="H34" s="3"/>
      <c r="I34" s="47">
        <f>0.1*(Horaires356731011[[#This Row],[Heures de nuit]]+Horaires356731011[[#This Row],[heures jour dimanche]]+Horaires356731011[[#This Row],[heures jour fériés]])</f>
        <v>0</v>
      </c>
      <c r="J34" s="48">
        <f>(MOD(Horaires356731011[[#This Row],[Fin]]-Horaires356731011[[#This Row],[début]],1)-MOD(Horaires356731011[[#This Row],[PNP Fin]]-Horaires356731011[[#This Row],[PNP Début]],1))*24</f>
        <v>0</v>
      </c>
      <c r="K34" s="49">
        <f>IF(Horaires356731011[[#This Row],[PNP Début]]=0,0,IF(Horaires356731011[[#This Row],[PNP Début]]&lt;Horaires356731011[[#This Row],[début]],1,0)+Horaires356731011[[#This Row],[PNP Début]])</f>
        <v>0</v>
      </c>
      <c r="L34" s="50">
        <f>IF(Horaires356731011[[#This Row],[PNP Fin]]=0,0,IF(Horaires356731011[[#This Row],[PNP Fin]]&lt;Horaires356731011[[#This Row],[début]],1,0)+Horaires356731011[[#This Row],[PNP Fin]])</f>
        <v>0</v>
      </c>
      <c r="M34" s="50">
        <f>IF(Horaires356731011[[#This Row],[Fin]]&lt;Horaires356731011[[#This Row],[début]],1,0)+Horaires356731011[[#This Row],[Fin]]</f>
        <v>0</v>
      </c>
      <c r="N34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4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5" spans="1:19" x14ac:dyDescent="0.3">
      <c r="A35" s="4"/>
      <c r="B35" s="1"/>
      <c r="C35" s="2"/>
      <c r="D35" s="2"/>
      <c r="E35" s="3"/>
      <c r="F35" s="3"/>
      <c r="G35" s="3"/>
      <c r="H35" s="3"/>
      <c r="I35" s="47">
        <f>0.1*(Horaires356731011[[#This Row],[Heures de nuit]]+Horaires356731011[[#This Row],[heures jour dimanche]]+Horaires356731011[[#This Row],[heures jour fériés]])</f>
        <v>0</v>
      </c>
      <c r="J35" s="48">
        <f>(MOD(Horaires356731011[[#This Row],[Fin]]-Horaires356731011[[#This Row],[début]],1)-MOD(Horaires356731011[[#This Row],[PNP Fin]]-Horaires356731011[[#This Row],[PNP Début]],1))*24</f>
        <v>0</v>
      </c>
      <c r="K35" s="49">
        <f>IF(Horaires356731011[[#This Row],[PNP Début]]=0,0,IF(Horaires356731011[[#This Row],[PNP Début]]&lt;Horaires356731011[[#This Row],[début]],1,0)+Horaires356731011[[#This Row],[PNP Début]])</f>
        <v>0</v>
      </c>
      <c r="L35" s="50">
        <f>IF(Horaires356731011[[#This Row],[PNP Fin]]=0,0,IF(Horaires356731011[[#This Row],[PNP Fin]]&lt;Horaires356731011[[#This Row],[début]],1,0)+Horaires356731011[[#This Row],[PNP Fin]])</f>
        <v>0</v>
      </c>
      <c r="M35" s="50">
        <f>IF(Horaires356731011[[#This Row],[Fin]]&lt;Horaires356731011[[#This Row],[début]],1,0)+Horaires356731011[[#This Row],[Fin]]</f>
        <v>0</v>
      </c>
      <c r="N35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5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6" spans="1:19" x14ac:dyDescent="0.3">
      <c r="A36" s="4"/>
      <c r="B36" s="1"/>
      <c r="C36" s="2"/>
      <c r="D36" s="2"/>
      <c r="E36" s="3"/>
      <c r="F36" s="3"/>
      <c r="G36" s="3"/>
      <c r="H36" s="3"/>
      <c r="I36" s="47">
        <f>0.1*(Horaires356731011[[#This Row],[Heures de nuit]]+Horaires356731011[[#This Row],[heures jour dimanche]]+Horaires356731011[[#This Row],[heures jour fériés]])</f>
        <v>0</v>
      </c>
      <c r="J36" s="48">
        <f>(MOD(Horaires356731011[[#This Row],[Fin]]-Horaires356731011[[#This Row],[début]],1)-MOD(Horaires356731011[[#This Row],[PNP Fin]]-Horaires356731011[[#This Row],[PNP Début]],1))*24</f>
        <v>0</v>
      </c>
      <c r="K36" s="49">
        <f>IF(Horaires356731011[[#This Row],[PNP Début]]=0,0,IF(Horaires356731011[[#This Row],[PNP Début]]&lt;Horaires356731011[[#This Row],[début]],1,0)+Horaires356731011[[#This Row],[PNP Début]])</f>
        <v>0</v>
      </c>
      <c r="L36" s="50">
        <f>IF(Horaires356731011[[#This Row],[PNP Fin]]=0,0,IF(Horaires356731011[[#This Row],[PNP Fin]]&lt;Horaires356731011[[#This Row],[début]],1,0)+Horaires356731011[[#This Row],[PNP Fin]])</f>
        <v>0</v>
      </c>
      <c r="M36" s="50">
        <f>IF(Horaires356731011[[#This Row],[Fin]]&lt;Horaires356731011[[#This Row],[début]],1,0)+Horaires356731011[[#This Row],[Fin]]</f>
        <v>0</v>
      </c>
      <c r="N36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6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7" spans="1:19" x14ac:dyDescent="0.3">
      <c r="A37" s="4"/>
      <c r="B37" s="1"/>
      <c r="C37" s="2"/>
      <c r="D37" s="2"/>
      <c r="E37" s="3"/>
      <c r="F37" s="3"/>
      <c r="G37" s="3"/>
      <c r="H37" s="3"/>
      <c r="I37" s="47">
        <f>0.1*(Horaires356731011[[#This Row],[Heures de nuit]]+Horaires356731011[[#This Row],[heures jour dimanche]]+Horaires356731011[[#This Row],[heures jour fériés]])</f>
        <v>0</v>
      </c>
      <c r="J37" s="48">
        <f>(MOD(Horaires356731011[[#This Row],[Fin]]-Horaires356731011[[#This Row],[début]],1)-MOD(Horaires356731011[[#This Row],[PNP Fin]]-Horaires356731011[[#This Row],[PNP Début]],1))*24</f>
        <v>0</v>
      </c>
      <c r="K37" s="49">
        <f>IF(Horaires356731011[[#This Row],[PNP Début]]=0,0,IF(Horaires356731011[[#This Row],[PNP Début]]&lt;Horaires356731011[[#This Row],[début]],1,0)+Horaires356731011[[#This Row],[PNP Début]])</f>
        <v>0</v>
      </c>
      <c r="L37" s="50">
        <f>IF(Horaires356731011[[#This Row],[PNP Fin]]=0,0,IF(Horaires356731011[[#This Row],[PNP Fin]]&lt;Horaires356731011[[#This Row],[début]],1,0)+Horaires356731011[[#This Row],[PNP Fin]])</f>
        <v>0</v>
      </c>
      <c r="M37" s="50">
        <f>IF(Horaires356731011[[#This Row],[Fin]]&lt;Horaires356731011[[#This Row],[début]],1,0)+Horaires356731011[[#This Row],[Fin]]</f>
        <v>0</v>
      </c>
      <c r="N37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7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8" spans="1:19" x14ac:dyDescent="0.3">
      <c r="A38" s="4"/>
      <c r="B38" s="1"/>
      <c r="C38" s="2"/>
      <c r="D38" s="2"/>
      <c r="E38" s="3"/>
      <c r="F38" s="3"/>
      <c r="G38" s="3"/>
      <c r="H38" s="3"/>
      <c r="I38" s="47">
        <f>0.1*(Horaires356731011[[#This Row],[Heures de nuit]]+Horaires356731011[[#This Row],[heures jour dimanche]]+Horaires356731011[[#This Row],[heures jour fériés]])</f>
        <v>0</v>
      </c>
      <c r="J38" s="48">
        <f>(MOD(Horaires356731011[[#This Row],[Fin]]-Horaires356731011[[#This Row],[début]],1)-MOD(Horaires356731011[[#This Row],[PNP Fin]]-Horaires356731011[[#This Row],[PNP Début]],1))*24</f>
        <v>0</v>
      </c>
      <c r="K38" s="49">
        <f>IF(Horaires356731011[[#This Row],[PNP Début]]=0,0,IF(Horaires356731011[[#This Row],[PNP Début]]&lt;Horaires356731011[[#This Row],[début]],1,0)+Horaires356731011[[#This Row],[PNP Début]])</f>
        <v>0</v>
      </c>
      <c r="L38" s="50">
        <f>IF(Horaires356731011[[#This Row],[PNP Fin]]=0,0,IF(Horaires356731011[[#This Row],[PNP Fin]]&lt;Horaires356731011[[#This Row],[début]],1,0)+Horaires356731011[[#This Row],[PNP Fin]])</f>
        <v>0</v>
      </c>
      <c r="M38" s="50">
        <f>IF(Horaires356731011[[#This Row],[Fin]]&lt;Horaires356731011[[#This Row],[début]],1,0)+Horaires356731011[[#This Row],[Fin]]</f>
        <v>0</v>
      </c>
      <c r="N38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8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9" spans="1:19" x14ac:dyDescent="0.3">
      <c r="A39" s="4"/>
      <c r="B39" s="1"/>
      <c r="C39" s="2"/>
      <c r="D39" s="2"/>
      <c r="E39" s="3"/>
      <c r="F39" s="3"/>
      <c r="G39" s="3"/>
      <c r="H39" s="3"/>
      <c r="I39" s="47">
        <f>0.1*(Horaires356731011[[#This Row],[Heures de nuit]]+Horaires356731011[[#This Row],[heures jour dimanche]]+Horaires356731011[[#This Row],[heures jour fériés]])</f>
        <v>0</v>
      </c>
      <c r="J39" s="48">
        <f>(MOD(Horaires356731011[[#This Row],[Fin]]-Horaires356731011[[#This Row],[début]],1)-MOD(Horaires356731011[[#This Row],[PNP Fin]]-Horaires356731011[[#This Row],[PNP Début]],1))*24</f>
        <v>0</v>
      </c>
      <c r="K39" s="49">
        <f>IF(Horaires356731011[[#This Row],[PNP Début]]=0,0,IF(Horaires356731011[[#This Row],[PNP Début]]&lt;Horaires356731011[[#This Row],[début]],1,0)+Horaires356731011[[#This Row],[PNP Début]])</f>
        <v>0</v>
      </c>
      <c r="L39" s="50">
        <f>IF(Horaires356731011[[#This Row],[PNP Fin]]=0,0,IF(Horaires356731011[[#This Row],[PNP Fin]]&lt;Horaires356731011[[#This Row],[début]],1,0)+Horaires356731011[[#This Row],[PNP Fin]])</f>
        <v>0</v>
      </c>
      <c r="M39" s="50">
        <f>IF(Horaires356731011[[#This Row],[Fin]]&lt;Horaires356731011[[#This Row],[début]],1,0)+Horaires356731011[[#This Row],[Fin]]</f>
        <v>0</v>
      </c>
      <c r="N39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9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0" spans="1:19" x14ac:dyDescent="0.3">
      <c r="A40" s="4"/>
      <c r="B40" s="1"/>
      <c r="C40" s="2"/>
      <c r="D40" s="2"/>
      <c r="E40" s="3"/>
      <c r="F40" s="3"/>
      <c r="G40" s="3"/>
      <c r="H40" s="3"/>
      <c r="I40" s="47">
        <f>0.1*(Horaires356731011[[#This Row],[Heures de nuit]]+Horaires356731011[[#This Row],[heures jour dimanche]]+Horaires356731011[[#This Row],[heures jour fériés]])</f>
        <v>0</v>
      </c>
      <c r="J40" s="48">
        <f>(MOD(Horaires356731011[[#This Row],[Fin]]-Horaires356731011[[#This Row],[début]],1)-MOD(Horaires356731011[[#This Row],[PNP Fin]]-Horaires356731011[[#This Row],[PNP Début]],1))*24</f>
        <v>0</v>
      </c>
      <c r="K40" s="49">
        <f>IF(Horaires356731011[[#This Row],[PNP Début]]=0,0,IF(Horaires356731011[[#This Row],[PNP Début]]&lt;Horaires356731011[[#This Row],[début]],1,0)+Horaires356731011[[#This Row],[PNP Début]])</f>
        <v>0</v>
      </c>
      <c r="L40" s="50">
        <f>IF(Horaires356731011[[#This Row],[PNP Fin]]=0,0,IF(Horaires356731011[[#This Row],[PNP Fin]]&lt;Horaires356731011[[#This Row],[début]],1,0)+Horaires356731011[[#This Row],[PNP Fin]])</f>
        <v>0</v>
      </c>
      <c r="M40" s="50">
        <f>IF(Horaires356731011[[#This Row],[Fin]]&lt;Horaires356731011[[#This Row],[début]],1,0)+Horaires356731011[[#This Row],[Fin]]</f>
        <v>0</v>
      </c>
      <c r="N40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0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0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0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1" spans="1:19" x14ac:dyDescent="0.3">
      <c r="A41" s="4"/>
      <c r="B41" s="1"/>
      <c r="C41" s="2"/>
      <c r="D41" s="2"/>
      <c r="E41" s="3"/>
      <c r="F41" s="3"/>
      <c r="G41" s="3"/>
      <c r="H41" s="3"/>
      <c r="I41" s="47">
        <f>0.1*(Horaires356731011[[#This Row],[Heures de nuit]]+Horaires356731011[[#This Row],[heures jour dimanche]]+Horaires356731011[[#This Row],[heures jour fériés]])</f>
        <v>0</v>
      </c>
      <c r="J41" s="48">
        <f>(MOD(Horaires356731011[[#This Row],[Fin]]-Horaires356731011[[#This Row],[début]],1)-MOD(Horaires356731011[[#This Row],[PNP Fin]]-Horaires356731011[[#This Row],[PNP Début]],1))*24</f>
        <v>0</v>
      </c>
      <c r="K41" s="49">
        <f>IF(Horaires356731011[[#This Row],[PNP Début]]=0,0,IF(Horaires356731011[[#This Row],[PNP Début]]&lt;Horaires356731011[[#This Row],[début]],1,0)+Horaires356731011[[#This Row],[PNP Début]])</f>
        <v>0</v>
      </c>
      <c r="L41" s="50">
        <f>IF(Horaires356731011[[#This Row],[PNP Fin]]=0,0,IF(Horaires356731011[[#This Row],[PNP Fin]]&lt;Horaires356731011[[#This Row],[début]],1,0)+Horaires356731011[[#This Row],[PNP Fin]])</f>
        <v>0</v>
      </c>
      <c r="M41" s="50">
        <f>IF(Horaires356731011[[#This Row],[Fin]]&lt;Horaires356731011[[#This Row],[début]],1,0)+Horaires356731011[[#This Row],[Fin]]</f>
        <v>0</v>
      </c>
      <c r="N41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1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2" spans="1:19" x14ac:dyDescent="0.3">
      <c r="A42" s="4"/>
      <c r="B42" s="1"/>
      <c r="C42" s="2"/>
      <c r="D42" s="2"/>
      <c r="E42" s="3"/>
      <c r="F42" s="3"/>
      <c r="G42" s="3"/>
      <c r="H42" s="3"/>
      <c r="I42" s="47">
        <f>0.1*(Horaires356731011[[#This Row],[Heures de nuit]]+Horaires356731011[[#This Row],[heures jour dimanche]]+Horaires356731011[[#This Row],[heures jour fériés]])</f>
        <v>0</v>
      </c>
      <c r="J42" s="48">
        <f>(MOD(Horaires356731011[[#This Row],[Fin]]-Horaires356731011[[#This Row],[début]],1)-MOD(Horaires356731011[[#This Row],[PNP Fin]]-Horaires356731011[[#This Row],[PNP Début]],1))*24</f>
        <v>0</v>
      </c>
      <c r="K42" s="49">
        <f>IF(Horaires356731011[[#This Row],[PNP Début]]=0,0,IF(Horaires356731011[[#This Row],[PNP Début]]&lt;Horaires356731011[[#This Row],[début]],1,0)+Horaires356731011[[#This Row],[PNP Début]])</f>
        <v>0</v>
      </c>
      <c r="L42" s="50">
        <f>IF(Horaires356731011[[#This Row],[PNP Fin]]=0,0,IF(Horaires356731011[[#This Row],[PNP Fin]]&lt;Horaires356731011[[#This Row],[début]],1,0)+Horaires356731011[[#This Row],[PNP Fin]])</f>
        <v>0</v>
      </c>
      <c r="M42" s="50">
        <f>IF(Horaires356731011[[#This Row],[Fin]]&lt;Horaires356731011[[#This Row],[début]],1,0)+Horaires356731011[[#This Row],[Fin]]</f>
        <v>0</v>
      </c>
      <c r="N42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2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2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2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3" spans="1:19" x14ac:dyDescent="0.3">
      <c r="A43" s="4"/>
      <c r="B43" s="1"/>
      <c r="C43" s="2"/>
      <c r="D43" s="2"/>
      <c r="E43" s="3"/>
      <c r="F43" s="3"/>
      <c r="G43" s="3"/>
      <c r="H43" s="3"/>
      <c r="I43" s="47">
        <f>0.1*(Horaires356731011[[#This Row],[Heures de nuit]]+Horaires356731011[[#This Row],[heures jour dimanche]]+Horaires356731011[[#This Row],[heures jour fériés]])</f>
        <v>0</v>
      </c>
      <c r="J43" s="48">
        <f>(MOD(Horaires356731011[[#This Row],[Fin]]-Horaires356731011[[#This Row],[début]],1)-MOD(Horaires356731011[[#This Row],[PNP Fin]]-Horaires356731011[[#This Row],[PNP Début]],1))*24</f>
        <v>0</v>
      </c>
      <c r="K43" s="49">
        <f>IF(Horaires356731011[[#This Row],[PNP Début]]=0,0,IF(Horaires356731011[[#This Row],[PNP Début]]&lt;Horaires356731011[[#This Row],[début]],1,0)+Horaires356731011[[#This Row],[PNP Début]])</f>
        <v>0</v>
      </c>
      <c r="L43" s="50">
        <f>IF(Horaires356731011[[#This Row],[PNP Fin]]=0,0,IF(Horaires356731011[[#This Row],[PNP Fin]]&lt;Horaires356731011[[#This Row],[début]],1,0)+Horaires356731011[[#This Row],[PNP Fin]])</f>
        <v>0</v>
      </c>
      <c r="M43" s="50">
        <f>IF(Horaires356731011[[#This Row],[Fin]]&lt;Horaires356731011[[#This Row],[début]],1,0)+Horaires356731011[[#This Row],[Fin]]</f>
        <v>0</v>
      </c>
      <c r="N43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3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3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3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4" spans="1:19" x14ac:dyDescent="0.3">
      <c r="A44" s="4"/>
      <c r="B44" s="1"/>
      <c r="C44" s="2"/>
      <c r="D44" s="2"/>
      <c r="E44" s="3"/>
      <c r="F44" s="3"/>
      <c r="G44" s="3"/>
      <c r="H44" s="3"/>
      <c r="I44" s="47">
        <f>0.1*(Horaires356731011[[#This Row],[Heures de nuit]]+Horaires356731011[[#This Row],[heures jour dimanche]]+Horaires356731011[[#This Row],[heures jour fériés]])</f>
        <v>0</v>
      </c>
      <c r="J44" s="48">
        <f>(MOD(Horaires356731011[[#This Row],[Fin]]-Horaires356731011[[#This Row],[début]],1)-MOD(Horaires356731011[[#This Row],[PNP Fin]]-Horaires356731011[[#This Row],[PNP Début]],1))*24</f>
        <v>0</v>
      </c>
      <c r="K44" s="49">
        <f>IF(Horaires356731011[[#This Row],[PNP Début]]=0,0,IF(Horaires356731011[[#This Row],[PNP Début]]&lt;Horaires356731011[[#This Row],[début]],1,0)+Horaires356731011[[#This Row],[PNP Début]])</f>
        <v>0</v>
      </c>
      <c r="L44" s="50">
        <f>IF(Horaires356731011[[#This Row],[PNP Fin]]=0,0,IF(Horaires356731011[[#This Row],[PNP Fin]]&lt;Horaires356731011[[#This Row],[début]],1,0)+Horaires356731011[[#This Row],[PNP Fin]])</f>
        <v>0</v>
      </c>
      <c r="M44" s="50">
        <f>IF(Horaires356731011[[#This Row],[Fin]]&lt;Horaires356731011[[#This Row],[début]],1,0)+Horaires356731011[[#This Row],[Fin]]</f>
        <v>0</v>
      </c>
      <c r="N44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4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4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4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5" spans="1:19" x14ac:dyDescent="0.3">
      <c r="A45" s="4"/>
      <c r="B45" s="1"/>
      <c r="C45" s="2"/>
      <c r="D45" s="2"/>
      <c r="E45" s="3"/>
      <c r="F45" s="3"/>
      <c r="G45" s="3"/>
      <c r="H45" s="3"/>
      <c r="I45" s="47">
        <f>0.1*(Horaires356731011[[#This Row],[Heures de nuit]]+Horaires356731011[[#This Row],[heures jour dimanche]]+Horaires356731011[[#This Row],[heures jour fériés]])</f>
        <v>0</v>
      </c>
      <c r="J45" s="48">
        <f>(MOD(Horaires356731011[[#This Row],[Fin]]-Horaires356731011[[#This Row],[début]],1)-MOD(Horaires356731011[[#This Row],[PNP Fin]]-Horaires356731011[[#This Row],[PNP Début]],1))*24</f>
        <v>0</v>
      </c>
      <c r="K45" s="49">
        <f>IF(Horaires356731011[[#This Row],[PNP Début]]=0,0,IF(Horaires356731011[[#This Row],[PNP Début]]&lt;Horaires356731011[[#This Row],[début]],1,0)+Horaires356731011[[#This Row],[PNP Début]])</f>
        <v>0</v>
      </c>
      <c r="L45" s="50">
        <f>IF(Horaires356731011[[#This Row],[PNP Fin]]=0,0,IF(Horaires356731011[[#This Row],[PNP Fin]]&lt;Horaires356731011[[#This Row],[début]],1,0)+Horaires356731011[[#This Row],[PNP Fin]])</f>
        <v>0</v>
      </c>
      <c r="M45" s="50">
        <f>IF(Horaires356731011[[#This Row],[Fin]]&lt;Horaires356731011[[#This Row],[début]],1,0)+Horaires356731011[[#This Row],[Fin]]</f>
        <v>0</v>
      </c>
      <c r="N45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5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5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5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6" spans="1:19" x14ac:dyDescent="0.3">
      <c r="A46" s="4"/>
      <c r="B46" s="1"/>
      <c r="C46" s="2"/>
      <c r="D46" s="2"/>
      <c r="E46" s="3"/>
      <c r="F46" s="3"/>
      <c r="G46" s="3"/>
      <c r="H46" s="3"/>
      <c r="I46" s="47">
        <f>0.1*(Horaires356731011[[#This Row],[Heures de nuit]]+Horaires356731011[[#This Row],[heures jour dimanche]]+Horaires356731011[[#This Row],[heures jour fériés]])</f>
        <v>0</v>
      </c>
      <c r="J46" s="48">
        <f>(MOD(Horaires356731011[[#This Row],[Fin]]-Horaires356731011[[#This Row],[début]],1)-MOD(Horaires356731011[[#This Row],[PNP Fin]]-Horaires356731011[[#This Row],[PNP Début]],1))*24</f>
        <v>0</v>
      </c>
      <c r="K46" s="49">
        <f>IF(Horaires356731011[[#This Row],[PNP Début]]=0,0,IF(Horaires356731011[[#This Row],[PNP Début]]&lt;Horaires356731011[[#This Row],[début]],1,0)+Horaires356731011[[#This Row],[PNP Début]])</f>
        <v>0</v>
      </c>
      <c r="L46" s="50">
        <f>IF(Horaires356731011[[#This Row],[PNP Fin]]=0,0,IF(Horaires356731011[[#This Row],[PNP Fin]]&lt;Horaires356731011[[#This Row],[début]],1,0)+Horaires356731011[[#This Row],[PNP Fin]])</f>
        <v>0</v>
      </c>
      <c r="M46" s="50">
        <f>IF(Horaires356731011[[#This Row],[Fin]]&lt;Horaires356731011[[#This Row],[début]],1,0)+Horaires356731011[[#This Row],[Fin]]</f>
        <v>0</v>
      </c>
      <c r="N46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6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6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6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7" spans="1:19" x14ac:dyDescent="0.3">
      <c r="A47" s="4"/>
      <c r="B47" s="1"/>
      <c r="C47" s="2"/>
      <c r="D47" s="2"/>
      <c r="E47" s="3"/>
      <c r="F47" s="3"/>
      <c r="G47" s="3"/>
      <c r="H47" s="3"/>
      <c r="I47" s="47">
        <f>0.1*(Horaires356731011[[#This Row],[Heures de nuit]]+Horaires356731011[[#This Row],[heures jour dimanche]]+Horaires356731011[[#This Row],[heures jour fériés]])</f>
        <v>0</v>
      </c>
      <c r="J47" s="48">
        <f>(MOD(Horaires356731011[[#This Row],[Fin]]-Horaires356731011[[#This Row],[début]],1)-MOD(Horaires356731011[[#This Row],[PNP Fin]]-Horaires356731011[[#This Row],[PNP Début]],1))*24</f>
        <v>0</v>
      </c>
      <c r="K47" s="49">
        <f>IF(Horaires356731011[[#This Row],[PNP Début]]=0,0,IF(Horaires356731011[[#This Row],[PNP Début]]&lt;Horaires356731011[[#This Row],[début]],1,0)+Horaires356731011[[#This Row],[PNP Début]])</f>
        <v>0</v>
      </c>
      <c r="L47" s="50">
        <f>IF(Horaires356731011[[#This Row],[PNP Fin]]=0,0,IF(Horaires356731011[[#This Row],[PNP Fin]]&lt;Horaires356731011[[#This Row],[début]],1,0)+Horaires356731011[[#This Row],[PNP Fin]])</f>
        <v>0</v>
      </c>
      <c r="M47" s="50">
        <f>IF(Horaires356731011[[#This Row],[Fin]]&lt;Horaires356731011[[#This Row],[début]],1,0)+Horaires356731011[[#This Row],[Fin]]</f>
        <v>0</v>
      </c>
      <c r="N47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7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7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7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8" spans="1:19" x14ac:dyDescent="0.3">
      <c r="A48" s="4"/>
      <c r="B48" s="1"/>
      <c r="C48" s="2"/>
      <c r="D48" s="2"/>
      <c r="E48" s="3"/>
      <c r="F48" s="3"/>
      <c r="G48" s="3"/>
      <c r="H48" s="3"/>
      <c r="I48" s="47">
        <f>0.1*(Horaires356731011[[#This Row],[Heures de nuit]]+Horaires356731011[[#This Row],[heures jour dimanche]]+Horaires356731011[[#This Row],[heures jour fériés]])</f>
        <v>0</v>
      </c>
      <c r="J48" s="48">
        <f>(MOD(Horaires356731011[[#This Row],[Fin]]-Horaires356731011[[#This Row],[début]],1)-MOD(Horaires356731011[[#This Row],[PNP Fin]]-Horaires356731011[[#This Row],[PNP Début]],1))*24</f>
        <v>0</v>
      </c>
      <c r="K48" s="49">
        <f>IF(Horaires356731011[[#This Row],[PNP Début]]=0,0,IF(Horaires356731011[[#This Row],[PNP Début]]&lt;Horaires356731011[[#This Row],[début]],1,0)+Horaires356731011[[#This Row],[PNP Début]])</f>
        <v>0</v>
      </c>
      <c r="L48" s="50">
        <f>IF(Horaires356731011[[#This Row],[PNP Fin]]=0,0,IF(Horaires356731011[[#This Row],[PNP Fin]]&lt;Horaires356731011[[#This Row],[début]],1,0)+Horaires356731011[[#This Row],[PNP Fin]])</f>
        <v>0</v>
      </c>
      <c r="M48" s="50">
        <f>IF(Horaires356731011[[#This Row],[Fin]]&lt;Horaires356731011[[#This Row],[début]],1,0)+Horaires356731011[[#This Row],[Fin]]</f>
        <v>0</v>
      </c>
      <c r="N48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8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8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8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9" spans="1:19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0.1*(Horaires356731011[[#This Row],[Heures de nuit]]+Horaires356731011[[#This Row],[heures jour dimanche]]+Horaires356731011[[#This Row],[heures jour fériés]])</f>
        <v>0</v>
      </c>
      <c r="J49" s="48">
        <f>(MOD(Horaires356731011[[#This Row],[Fin]]-Horaires356731011[[#This Row],[début]],1)-MOD(Horaires356731011[[#This Row],[PNP Fin]]-Horaires356731011[[#This Row],[PNP Début]],1))*24</f>
        <v>0</v>
      </c>
      <c r="K49" s="49">
        <f>IF(Horaires356731011[[#This Row],[PNP Début]]=0,0,IF(Horaires356731011[[#This Row],[PNP Début]]&lt;Horaires356731011[[#This Row],[début]],1,0)+Horaires356731011[[#This Row],[PNP Début]])</f>
        <v>0</v>
      </c>
      <c r="L49" s="50">
        <f>IF(Horaires356731011[[#This Row],[PNP Fin]]=0,0,IF(Horaires356731011[[#This Row],[PNP Fin]]&lt;Horaires356731011[[#This Row],[début]],1,0)+Horaires356731011[[#This Row],[PNP Fin]])</f>
        <v>0</v>
      </c>
      <c r="M49" s="50">
        <f>IF(Horaires356731011[[#This Row],[Fin]]&lt;Horaires356731011[[#This Row],[début]],1,0)+Horaires356731011[[#This Row],[Fin]]</f>
        <v>0</v>
      </c>
      <c r="N49" s="31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9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9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9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50" spans="1:19" ht="16.2" thickBot="1" x14ac:dyDescent="0.35">
      <c r="A50" s="52"/>
      <c r="B50" s="15"/>
      <c r="C50" s="15"/>
      <c r="D50" s="15"/>
      <c r="E50" s="101" t="s">
        <v>29</v>
      </c>
      <c r="F50" s="102"/>
      <c r="G50" s="102"/>
      <c r="H50" s="103"/>
      <c r="I50" s="53">
        <f>SUM(Horaires356731011[Majoration])</f>
        <v>0</v>
      </c>
      <c r="J50" s="54">
        <f>SUM(Horaires356731011[Heures totales payées])</f>
        <v>0</v>
      </c>
      <c r="K50" s="15"/>
      <c r="L50" s="15"/>
      <c r="M50" s="15"/>
      <c r="N50" s="15"/>
      <c r="O50" s="15"/>
      <c r="P50" s="15"/>
      <c r="Q50" s="15"/>
      <c r="R50" s="15"/>
      <c r="S50" s="15"/>
    </row>
    <row r="51" spans="1:19" ht="17.399999999999999" customHeight="1" x14ac:dyDescent="0.3">
      <c r="A51" s="104" t="s">
        <v>30</v>
      </c>
      <c r="B51" s="104"/>
      <c r="C51" s="104"/>
      <c r="D51" s="104"/>
      <c r="E51" s="15"/>
      <c r="F51" s="15"/>
      <c r="G51" s="105" t="s">
        <v>31</v>
      </c>
      <c r="H51" s="105"/>
      <c r="I51" s="105"/>
      <c r="J51" s="105"/>
      <c r="K51" s="15"/>
      <c r="L51" s="15"/>
      <c r="M51" s="15"/>
      <c r="N51" s="15"/>
      <c r="O51" s="15"/>
      <c r="P51" s="15"/>
      <c r="Q51" s="15"/>
      <c r="R51" s="15"/>
      <c r="S51" s="15"/>
    </row>
    <row r="52" spans="1:19" x14ac:dyDescent="0.3">
      <c r="A52" s="115"/>
      <c r="B52" s="116"/>
      <c r="C52" s="116"/>
      <c r="D52" s="133"/>
      <c r="E52" s="52"/>
      <c r="F52" s="15"/>
      <c r="G52" s="115"/>
      <c r="H52" s="116"/>
      <c r="I52" s="116"/>
      <c r="J52" s="116"/>
      <c r="K52" s="15"/>
      <c r="L52" s="15"/>
      <c r="M52" s="15"/>
      <c r="N52" s="15"/>
      <c r="O52" s="15"/>
      <c r="P52" s="15"/>
      <c r="Q52" s="15"/>
      <c r="R52" s="15"/>
      <c r="S52" s="15"/>
    </row>
    <row r="53" spans="1:19" x14ac:dyDescent="0.3">
      <c r="A53" s="117"/>
      <c r="B53" s="118"/>
      <c r="C53" s="118"/>
      <c r="D53" s="134"/>
      <c r="E53" s="15"/>
      <c r="F53" s="15"/>
      <c r="G53" s="117"/>
      <c r="H53" s="118"/>
      <c r="I53" s="118"/>
      <c r="J53" s="118"/>
      <c r="K53" s="15"/>
      <c r="L53" s="15"/>
      <c r="M53" s="15"/>
      <c r="N53" s="15"/>
      <c r="O53" s="15"/>
      <c r="P53" s="15"/>
      <c r="Q53" s="15"/>
      <c r="R53" s="15"/>
      <c r="S53" s="15"/>
    </row>
    <row r="54" spans="1:19" ht="7.8" customHeight="1" x14ac:dyDescent="0.3">
      <c r="A54" s="119"/>
      <c r="B54" s="120"/>
      <c r="C54" s="120"/>
      <c r="D54" s="135"/>
      <c r="E54" s="52"/>
      <c r="F54" s="15"/>
      <c r="G54" s="119"/>
      <c r="H54" s="120"/>
      <c r="I54" s="120"/>
      <c r="J54" s="120"/>
      <c r="K54" s="15"/>
      <c r="L54" s="15"/>
      <c r="M54" s="15"/>
      <c r="N54" s="15"/>
      <c r="O54" s="15"/>
      <c r="P54" s="15"/>
      <c r="Q54" s="15"/>
      <c r="R54" s="15"/>
      <c r="S54" s="15"/>
    </row>
    <row r="55" spans="1:19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15"/>
      <c r="L55" s="15"/>
      <c r="M55" s="15"/>
      <c r="N55" s="15"/>
      <c r="O55" s="15"/>
      <c r="P55" s="15"/>
      <c r="Q55" s="15"/>
      <c r="R55" s="15"/>
      <c r="S55" s="15"/>
    </row>
    <row r="56" spans="1:19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5"/>
      <c r="M56" s="15"/>
      <c r="N56" s="15"/>
      <c r="O56" s="15"/>
      <c r="P56" s="15"/>
      <c r="Q56" s="15"/>
      <c r="R56" s="15"/>
      <c r="S56" s="15"/>
    </row>
    <row r="57" spans="1:19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5"/>
      <c r="M57" s="15"/>
      <c r="N57" s="15"/>
      <c r="O57" s="15"/>
      <c r="P57" s="15"/>
      <c r="Q57" s="15"/>
      <c r="R57" s="15"/>
      <c r="S57" s="15"/>
    </row>
    <row r="58" spans="1:19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5"/>
      <c r="M58" s="15"/>
      <c r="N58" s="15"/>
      <c r="O58" s="15"/>
      <c r="P58" s="15"/>
      <c r="Q58" s="15"/>
      <c r="R58" s="15"/>
      <c r="S58" s="15"/>
    </row>
    <row r="59" spans="1:19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5"/>
      <c r="M59" s="15"/>
      <c r="N59" s="15"/>
      <c r="O59" s="15"/>
      <c r="P59" s="15"/>
      <c r="Q59" s="15"/>
      <c r="R59" s="15"/>
      <c r="S59" s="15"/>
    </row>
    <row r="60" spans="1:19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5"/>
      <c r="M60" s="15"/>
      <c r="N60" s="15"/>
      <c r="O60" s="15"/>
      <c r="P60" s="15"/>
      <c r="Q60" s="15"/>
      <c r="R60" s="15"/>
      <c r="S60" s="15"/>
    </row>
  </sheetData>
  <sheetProtection selectLockedCells="1"/>
  <mergeCells count="19"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conditionalFormatting sqref="C13:C49">
    <cfRule type="cellIs" dxfId="2" priority="3" operator="equal">
      <formula>0.416666666666667</formula>
    </cfRule>
  </conditionalFormatting>
  <conditionalFormatting sqref="D13:D49">
    <cfRule type="cellIs" dxfId="1" priority="1" operator="equal">
      <formula>0.656944444444444</formula>
    </cfRule>
    <cfRule type="cellIs" dxfId="0" priority="2" operator="equal">
      <formula>0.749305555555556</formula>
    </cfRule>
  </conditionalFormatting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print="0" autoLine="0" r:id="rId5">
            <anchor moveWithCells="1">
              <from>
                <xdr:col>19</xdr:col>
                <xdr:colOff>0</xdr:colOff>
                <xdr:row>0</xdr:row>
                <xdr:rowOff>167640</xdr:rowOff>
              </from>
              <to>
                <xdr:col>20</xdr:col>
                <xdr:colOff>0</xdr:colOff>
                <xdr:row>4</xdr:row>
                <xdr:rowOff>38100</xdr:rowOff>
              </to>
            </anchor>
          </controlPr>
        </control>
      </mc:Choice>
      <mc:Fallback>
        <control shapeId="1536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>
          <x14:formula1>
            <xm:f>'JF '!$A$23:$A$91</xm:f>
          </x14:formula1>
          <xm:sqref>B13:B49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20</vt:i4>
      </vt:variant>
    </vt:vector>
  </HeadingPairs>
  <TitlesOfParts>
    <vt:vector size="35" baseType="lpstr">
      <vt:lpstr>TOTAUX ANNUEL </vt:lpstr>
      <vt:lpstr>parametres </vt:lpstr>
      <vt:lpstr>JF </vt:lpstr>
      <vt:lpstr>Janvier 18</vt:lpstr>
      <vt:lpstr>Février 18</vt:lpstr>
      <vt:lpstr>Mars 18</vt:lpstr>
      <vt:lpstr>Avril 18</vt:lpstr>
      <vt:lpstr>Mai 18</vt:lpstr>
      <vt:lpstr>Juin 18</vt:lpstr>
      <vt:lpstr>Juillet 18</vt:lpstr>
      <vt:lpstr>Août 18</vt:lpstr>
      <vt:lpstr>Septembre 18</vt:lpstr>
      <vt:lpstr>Octobre 18</vt:lpstr>
      <vt:lpstr>Novembre 18</vt:lpstr>
      <vt:lpstr>Décembre 18</vt:lpstr>
      <vt:lpstr>deb_dimJF</vt:lpstr>
      <vt:lpstr>deb_nuit</vt:lpstr>
      <vt:lpstr>fin_dimJF</vt:lpstr>
      <vt:lpstr>fin_nuit</vt:lpstr>
      <vt:lpstr>JF</vt:lpstr>
      <vt:lpstr>Maladie</vt:lpstr>
      <vt:lpstr>Services</vt:lpstr>
      <vt:lpstr>Vacances</vt:lpstr>
      <vt:lpstr>'Août 18'!Zone_d_impression</vt:lpstr>
      <vt:lpstr>'Avril 18'!Zone_d_impression</vt:lpstr>
      <vt:lpstr>'Décembre 18'!Zone_d_impression</vt:lpstr>
      <vt:lpstr>'Février 18'!Zone_d_impression</vt:lpstr>
      <vt:lpstr>'Janvier 18'!Zone_d_impression</vt:lpstr>
      <vt:lpstr>'Juillet 18'!Zone_d_impression</vt:lpstr>
      <vt:lpstr>'Juin 18'!Zone_d_impression</vt:lpstr>
      <vt:lpstr>'Mai 18'!Zone_d_impression</vt:lpstr>
      <vt:lpstr>'Mars 18'!Zone_d_impression</vt:lpstr>
      <vt:lpstr>'Novembre 18'!Zone_d_impression</vt:lpstr>
      <vt:lpstr>'Octobre 18'!Zone_d_impression</vt:lpstr>
      <vt:lpstr>'Septembre 18'!Zone_d_impression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philippe.conte</cp:lastModifiedBy>
  <cp:lastPrinted>2018-04-27T19:36:37Z</cp:lastPrinted>
  <dcterms:created xsi:type="dcterms:W3CDTF">2017-09-02T09:30:55Z</dcterms:created>
  <dcterms:modified xsi:type="dcterms:W3CDTF">2018-04-27T20:26:26Z</dcterms:modified>
</cp:coreProperties>
</file>