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915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clbarbier/Desktop/"/>
    </mc:Choice>
  </mc:AlternateContent>
  <bookViews>
    <workbookView xWindow="-5080" yWindow="-21140" windowWidth="38400" windowHeight="21140" tabRatio="500" activeTab="1"/>
  </bookViews>
  <sheets>
    <sheet name="Simulateur" sheetId="1" r:id="rId1"/>
    <sheet name="Devis" sheetId="6" r:id="rId2"/>
    <sheet name="Gain" sheetId="7" r:id="rId3"/>
    <sheet name="Base de donnée" sheetId="2" r:id="rId4"/>
    <sheet name="Liste" sheetId="5" r:id="rId5"/>
  </sheets>
  <definedNames>
    <definedName name="leasing">Liste!$H$6:$H$7</definedName>
    <definedName name="Opérateur">Liste!$K$6:$K$9</definedName>
    <definedName name="Oui">Liste!$I$6</definedName>
    <definedName name="Prix">Liste!$F$6:$F$7</definedName>
    <definedName name="Tarif">Liste!$I$6:$I$8</definedName>
    <definedName name="Type">Liste!$E$6:$E$8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7" i="6" l="1"/>
  <c r="D4" i="7"/>
  <c r="D5" i="7"/>
  <c r="E5" i="7"/>
  <c r="E4" i="7"/>
  <c r="E7" i="7"/>
  <c r="D12" i="6"/>
  <c r="D17" i="6"/>
  <c r="E17" i="6"/>
  <c r="C18" i="6"/>
  <c r="E18" i="6"/>
  <c r="C19" i="6"/>
  <c r="E19" i="6"/>
  <c r="D20" i="6"/>
  <c r="C20" i="6"/>
  <c r="E20" i="6"/>
  <c r="E21" i="6"/>
  <c r="E22" i="6"/>
  <c r="B27" i="6"/>
  <c r="C27" i="6"/>
  <c r="F26" i="6"/>
  <c r="E4" i="6"/>
  <c r="D11" i="6"/>
  <c r="F4" i="6"/>
  <c r="D4" i="6"/>
  <c r="D10" i="6"/>
  <c r="F18" i="6"/>
  <c r="F19" i="6"/>
  <c r="F20" i="6"/>
  <c r="F21" i="6"/>
  <c r="F22" i="6"/>
  <c r="F17" i="6"/>
</calcChain>
</file>

<file path=xl/sharedStrings.xml><?xml version="1.0" encoding="utf-8"?>
<sst xmlns="http://schemas.openxmlformats.org/spreadsheetml/2006/main" count="101" uniqueCount="78">
  <si>
    <t>Nombre de vacancier / semaine</t>
  </si>
  <si>
    <t>Type bracelet</t>
  </si>
  <si>
    <t xml:space="preserve">CA espace de vente </t>
  </si>
  <si>
    <t xml:space="preserve">Panier moyen </t>
  </si>
  <si>
    <t>Cashless</t>
  </si>
  <si>
    <t>Nombre serrure</t>
  </si>
  <si>
    <t>Access</t>
  </si>
  <si>
    <t>Nom</t>
  </si>
  <si>
    <t>Prénom</t>
  </si>
  <si>
    <t>Camping</t>
  </si>
  <si>
    <t>mail</t>
  </si>
  <si>
    <t>Etablissement</t>
  </si>
  <si>
    <t>Téléphone</t>
  </si>
  <si>
    <t>Mail</t>
  </si>
  <si>
    <t>Fonction</t>
  </si>
  <si>
    <t>Autre</t>
  </si>
  <si>
    <t>Nombre de tablette</t>
  </si>
  <si>
    <t>Nombre de Smartphone</t>
  </si>
  <si>
    <t>Désignation</t>
  </si>
  <si>
    <t>Déploiement application</t>
  </si>
  <si>
    <t>Informations</t>
  </si>
  <si>
    <t>Produit</t>
  </si>
  <si>
    <t>Nombre</t>
  </si>
  <si>
    <t>Valeur</t>
  </si>
  <si>
    <t xml:space="preserve">Type </t>
  </si>
  <si>
    <t>Jetables</t>
  </si>
  <si>
    <t>Ré-utilisables</t>
  </si>
  <si>
    <t>Date</t>
  </si>
  <si>
    <t xml:space="preserve">Référence </t>
  </si>
  <si>
    <t xml:space="preserve">Tél : </t>
  </si>
  <si>
    <t>Email :</t>
  </si>
  <si>
    <t>Code NAF :</t>
  </si>
  <si>
    <t xml:space="preserve">N° Siret : </t>
  </si>
  <si>
    <t>N° TVA :</t>
  </si>
  <si>
    <t>Prix Unitaire HT</t>
  </si>
  <si>
    <t>Montant HT</t>
  </si>
  <si>
    <t xml:space="preserve">TVA </t>
  </si>
  <si>
    <t>TVA (%)</t>
  </si>
  <si>
    <t>Total (€ HT)</t>
  </si>
  <si>
    <t>Montant TVA (€)</t>
  </si>
  <si>
    <t>Total TTC (€)</t>
  </si>
  <si>
    <t>DEVIS</t>
  </si>
  <si>
    <t>N°Devis</t>
  </si>
  <si>
    <t>Support connectés</t>
  </si>
  <si>
    <t xml:space="preserve">Tablettes </t>
  </si>
  <si>
    <t>Smartphone</t>
  </si>
  <si>
    <t>Application Cashless</t>
  </si>
  <si>
    <t>Mise en place et formation</t>
  </si>
  <si>
    <t>Sezam Labs, société par actions simplifiée au capital de 130.930 €, domiciliée Impasse du Montel 63600 AMBERT</t>
  </si>
  <si>
    <t>Prix</t>
  </si>
  <si>
    <t>Leasing</t>
  </si>
  <si>
    <t>Oui</t>
  </si>
  <si>
    <t>Non</t>
  </si>
  <si>
    <t>Tarif</t>
  </si>
  <si>
    <t>Augmentation CA</t>
  </si>
  <si>
    <t>Ref devis</t>
  </si>
  <si>
    <t>Montant</t>
  </si>
  <si>
    <t>Nombre semaine ouverture</t>
  </si>
  <si>
    <t>Serrure connectée + application</t>
  </si>
  <si>
    <t>Forfait</t>
  </si>
  <si>
    <t>Opérateur</t>
  </si>
  <si>
    <t>Margerie</t>
  </si>
  <si>
    <t>Quentin</t>
  </si>
  <si>
    <t>Benoit</t>
  </si>
  <si>
    <t>Clément</t>
  </si>
  <si>
    <t>Gain sur main œuvre</t>
  </si>
  <si>
    <t>Gain</t>
  </si>
  <si>
    <t>Base</t>
  </si>
  <si>
    <t>Estimation des gains</t>
  </si>
  <si>
    <t>Total</t>
  </si>
  <si>
    <t>Carte</t>
  </si>
  <si>
    <t>PAUTHONNIER</t>
  </si>
  <si>
    <t>Camping des flots bleu</t>
  </si>
  <si>
    <t>Front office manager</t>
  </si>
  <si>
    <t>PAUT43045</t>
  </si>
  <si>
    <t>contact@sezam.io</t>
  </si>
  <si>
    <t>test@gmail.com</t>
  </si>
  <si>
    <t>Test1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</si>
</sst>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_);[Red]\(#,##0.00\ &quot;€&quot;\)"/>
    <numFmt numFmtId="44" formatCode="_ * #,##0.00_)\ &quot;€&quot;_ ;_ * \(#,##0.00\)\ &quot;€&quot;_ ;_ * &quot;-&quot;??_)\ &quot;€&quot;_ ;_ @_ "/>
    <numFmt numFmtId="164" formatCode="_-* #,##0.00\ [$€-40C]_-;\-* #,##0.00\ [$€-40C]_-;_-* &quot;-&quot;??\ [$€-40C]_-;_-@_-"/>
    <numFmt numFmtId="165" formatCode="_-* #,##0.00\ &quot;€&quot;_-;\-* #,##0.00\ &quot;€&quot;_-;_-* &quot;-&quot;??\ &quot;€&quot;_-;_-@_-"/>
    <numFmt numFmtId="166" formatCode="0#&quot; &quot;##&quot; &quot;##&quot; &quot;##&quot; &quot;##"/>
    <numFmt numFmtId="167" formatCode="#,##0&quot;€&quot;"/>
    <numFmt numFmtId="168" formatCode="0.0%"/>
    <numFmt numFmtId="169" formatCode="#,##0\ &quot;h/jour/caisse&quot;"/>
  </numFmts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0"/>
      <name val="Open Sans"/>
    </font>
    <font>
      <sz val="14"/>
      <color theme="1"/>
      <name val="Open Sans"/>
    </font>
    <font>
      <sz val="10"/>
      <color theme="1"/>
      <name val="Open Sans"/>
    </font>
    <font>
      <b/>
      <sz val="12"/>
      <color theme="1"/>
      <name val="Open Sans Semibold"/>
    </font>
    <font>
      <sz val="10"/>
      <color theme="1"/>
      <name val="Arial"/>
    </font>
    <font>
      <sz val="10"/>
      <color theme="0"/>
      <name val="Open Sans"/>
    </font>
    <font>
      <sz val="10"/>
      <color theme="1"/>
      <name val="Open Sans Semibold"/>
    </font>
    <font>
      <b/>
      <sz val="10"/>
      <color theme="1"/>
      <name val="Open Sans Semibold"/>
    </font>
    <font>
      <b/>
      <sz val="10"/>
      <color theme="1"/>
      <name val="Open Sans"/>
    </font>
    <font>
      <u/>
      <sz val="12"/>
      <color theme="10"/>
      <name val="Calibri"/>
      <family val="2"/>
      <scheme val="minor"/>
    </font>
    <font>
      <b/>
      <sz val="10"/>
      <color theme="0"/>
      <name val="Open Sans Semibold"/>
    </font>
    <font>
      <sz val="8"/>
      <color theme="1"/>
      <name val="Open Sans"/>
    </font>
    <font>
      <sz val="9"/>
      <color theme="1"/>
      <name val="Open Sans"/>
    </font>
    <font>
      <b/>
      <sz val="9"/>
      <color theme="1"/>
      <name val="Open Sans Semibold"/>
    </font>
    <font>
      <sz val="8"/>
      <name val="Calibri"/>
      <family val="2"/>
      <scheme val="minor"/>
    </font>
    <font>
      <sz val="12"/>
      <color rgb="FF000000"/>
      <name val="Helvetica"/>
    </font>
    <font>
      <sz val="12"/>
      <name val="Open Sans"/>
    </font>
    <font>
      <sz val="12"/>
      <color theme="0"/>
      <name val="Open Sans"/>
    </font>
    <font>
      <sz val="12"/>
      <color theme="1"/>
      <name val="Open Sans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50F60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101">
    <xf numFmtId="0" fontId="0" fillId="0" borderId="0" xfId="0"/>
    <xf numFmtId="0" fontId="4" fillId="0" borderId="0" xfId="0" applyFont="1"/>
    <xf numFmtId="0" fontId="4" fillId="0" borderId="2" xfId="0" applyFont="1" applyBorder="1"/>
    <xf numFmtId="0" fontId="4" fillId="0" borderId="3" xfId="0" applyFont="1" applyBorder="1"/>
    <xf numFmtId="0" fontId="4" fillId="0" borderId="0" xfId="0" applyFont="1" applyBorder="1"/>
    <xf numFmtId="0" fontId="4" fillId="0" borderId="5" xfId="0" applyFont="1" applyBorder="1"/>
    <xf numFmtId="9" fontId="4" fillId="0" borderId="0" xfId="0" applyNumberFormat="1" applyFont="1"/>
    <xf numFmtId="0" fontId="4" fillId="0" borderId="7" xfId="0" applyFont="1" applyBorder="1"/>
    <xf numFmtId="0" fontId="4" fillId="0" borderId="0" xfId="0" applyFont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0" borderId="0" xfId="0" applyFont="1" applyAlignment="1">
      <alignment wrapText="1"/>
    </xf>
    <xf numFmtId="0" fontId="5" fillId="0" borderId="0" xfId="0" applyFont="1"/>
    <xf numFmtId="0" fontId="7" fillId="0" borderId="0" xfId="0" applyFont="1"/>
    <xf numFmtId="0" fontId="8" fillId="4" borderId="15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14" fontId="5" fillId="0" borderId="18" xfId="0" applyNumberFormat="1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9" fillId="0" borderId="0" xfId="0" applyFont="1"/>
    <xf numFmtId="0" fontId="7" fillId="5" borderId="0" xfId="0" applyFont="1" applyFill="1" applyAlignment="1">
      <alignment horizontal="left" indent="1"/>
    </xf>
    <xf numFmtId="0" fontId="5" fillId="5" borderId="0" xfId="0" applyFont="1" applyFill="1"/>
    <xf numFmtId="0" fontId="10" fillId="0" borderId="0" xfId="0" applyFont="1"/>
    <xf numFmtId="49" fontId="5" fillId="0" borderId="0" xfId="0" applyNumberFormat="1" applyFont="1"/>
    <xf numFmtId="0" fontId="11" fillId="5" borderId="0" xfId="0" applyFont="1" applyFill="1" applyAlignment="1">
      <alignment horizontal="left" indent="1"/>
    </xf>
    <xf numFmtId="0" fontId="5" fillId="5" borderId="0" xfId="0" applyFont="1" applyFill="1" applyAlignment="1">
      <alignment horizontal="left" indent="1"/>
    </xf>
    <xf numFmtId="0" fontId="12" fillId="0" borderId="0" xfId="2"/>
    <xf numFmtId="1" fontId="5" fillId="0" borderId="0" xfId="0" applyNumberFormat="1" applyFont="1" applyAlignment="1">
      <alignment horizontal="left"/>
    </xf>
    <xf numFmtId="0" fontId="13" fillId="4" borderId="20" xfId="0" applyFont="1" applyFill="1" applyBorder="1" applyAlignment="1">
      <alignment horizontal="left" vertical="center" wrapText="1" indent="1"/>
    </xf>
    <xf numFmtId="0" fontId="13" fillId="4" borderId="20" xfId="0" applyFont="1" applyFill="1" applyBorder="1" applyAlignment="1">
      <alignment horizontal="right" vertical="center" wrapText="1" indent="1"/>
    </xf>
    <xf numFmtId="164" fontId="5" fillId="0" borderId="23" xfId="1" applyNumberFormat="1" applyFont="1" applyBorder="1" applyAlignment="1">
      <alignment horizontal="right" vertical="center"/>
    </xf>
    <xf numFmtId="165" fontId="5" fillId="0" borderId="23" xfId="0" applyNumberFormat="1" applyFont="1" applyBorder="1" applyAlignment="1">
      <alignment horizontal="right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9" fontId="5" fillId="0" borderId="17" xfId="1" applyFont="1" applyBorder="1" applyAlignment="1">
      <alignment horizontal="center" vertical="center"/>
    </xf>
    <xf numFmtId="164" fontId="5" fillId="0" borderId="18" xfId="0" applyNumberFormat="1" applyFont="1" applyBorder="1" applyAlignment="1">
      <alignment horizontal="left" vertical="center"/>
    </xf>
    <xf numFmtId="164" fontId="5" fillId="0" borderId="19" xfId="0" applyNumberFormat="1" applyFont="1" applyBorder="1" applyAlignment="1">
      <alignment horizontal="center" vertical="center"/>
    </xf>
    <xf numFmtId="2" fontId="5" fillId="0" borderId="0" xfId="0" applyNumberFormat="1" applyFont="1"/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/>
    <xf numFmtId="0" fontId="15" fillId="0" borderId="0" xfId="0" applyFont="1" applyBorder="1" applyAlignment="1">
      <alignment vertical="center" wrapText="1" shrinkToFit="1"/>
    </xf>
    <xf numFmtId="0" fontId="15" fillId="0" borderId="0" xfId="0" applyFont="1" applyBorder="1" applyAlignment="1">
      <alignment horizontal="center" vertical="center" wrapText="1" shrinkToFit="1"/>
    </xf>
    <xf numFmtId="8" fontId="0" fillId="0" borderId="0" xfId="0" applyNumberFormat="1"/>
    <xf numFmtId="0" fontId="12" fillId="0" borderId="5" xfId="2" applyBorder="1"/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0" xfId="0" applyFont="1" applyAlignment="1">
      <alignment horizontal="left"/>
    </xf>
    <xf numFmtId="166" fontId="4" fillId="0" borderId="5" xfId="0" applyNumberFormat="1" applyFont="1" applyBorder="1" applyAlignment="1">
      <alignment horizontal="left"/>
    </xf>
    <xf numFmtId="0" fontId="4" fillId="0" borderId="8" xfId="0" applyFont="1" applyBorder="1" applyAlignment="1">
      <alignment wrapText="1"/>
    </xf>
    <xf numFmtId="167" fontId="4" fillId="0" borderId="5" xfId="3" applyNumberFormat="1" applyFont="1" applyBorder="1" applyAlignment="1">
      <alignment horizontal="left"/>
    </xf>
    <xf numFmtId="0" fontId="4" fillId="0" borderId="7" xfId="0" applyFont="1" applyBorder="1" applyAlignment="1">
      <alignment vertical="center"/>
    </xf>
    <xf numFmtId="3" fontId="5" fillId="0" borderId="23" xfId="0" applyNumberFormat="1" applyFont="1" applyBorder="1" applyAlignment="1">
      <alignment horizontal="center" vertical="center"/>
    </xf>
    <xf numFmtId="0" fontId="7" fillId="0" borderId="0" xfId="0" applyFont="1" applyFill="1" applyAlignment="1">
      <alignment horizontal="left" indent="1"/>
    </xf>
    <xf numFmtId="0" fontId="5" fillId="0" borderId="0" xfId="0" applyFont="1" applyFill="1"/>
    <xf numFmtId="0" fontId="5" fillId="0" borderId="0" xfId="0" applyFont="1" applyBorder="1" applyAlignment="1">
      <alignment vertical="center" wrapText="1" shrinkToFit="1"/>
    </xf>
    <xf numFmtId="0" fontId="5" fillId="0" borderId="0" xfId="0" applyFont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left" vertical="center" wrapText="1" shrinkToFit="1"/>
    </xf>
    <xf numFmtId="0" fontId="19" fillId="0" borderId="0" xfId="0" applyFont="1"/>
    <xf numFmtId="0" fontId="19" fillId="0" borderId="0" xfId="0" applyFont="1" applyBorder="1"/>
    <xf numFmtId="44" fontId="19" fillId="0" borderId="0" xfId="3" applyNumberFormat="1" applyFont="1" applyBorder="1"/>
    <xf numFmtId="44" fontId="19" fillId="0" borderId="0" xfId="3" applyNumberFormat="1" applyFont="1"/>
    <xf numFmtId="0" fontId="21" fillId="0" borderId="0" xfId="0" applyFont="1" applyBorder="1"/>
    <xf numFmtId="0" fontId="12" fillId="0" borderId="0" xfId="2" applyFont="1" applyBorder="1"/>
    <xf numFmtId="166" fontId="21" fillId="0" borderId="0" xfId="0" applyNumberFormat="1" applyFont="1" applyBorder="1" applyAlignment="1">
      <alignment horizontal="left"/>
    </xf>
    <xf numFmtId="0" fontId="21" fillId="0" borderId="0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wrapText="1"/>
    </xf>
    <xf numFmtId="0" fontId="20" fillId="2" borderId="0" xfId="0" applyFont="1" applyFill="1" applyAlignment="1">
      <alignment horizontal="center"/>
    </xf>
    <xf numFmtId="44" fontId="20" fillId="2" borderId="0" xfId="3" applyNumberFormat="1" applyFont="1" applyFill="1" applyAlignment="1">
      <alignment horizontal="center"/>
    </xf>
    <xf numFmtId="9" fontId="5" fillId="0" borderId="0" xfId="0" applyNumberFormat="1" applyFont="1" applyBorder="1" applyAlignment="1">
      <alignment horizontal="center"/>
    </xf>
    <xf numFmtId="165" fontId="5" fillId="0" borderId="0" xfId="0" applyNumberFormat="1" applyFont="1" applyBorder="1" applyAlignment="1">
      <alignment horizontal="right" vertical="center"/>
    </xf>
    <xf numFmtId="168" fontId="5" fillId="0" borderId="21" xfId="1" applyNumberFormat="1" applyFont="1" applyBorder="1" applyAlignment="1">
      <alignment horizontal="right" vertical="center"/>
    </xf>
    <xf numFmtId="0" fontId="4" fillId="3" borderId="0" xfId="0" applyFont="1" applyFill="1"/>
    <xf numFmtId="0" fontId="4" fillId="3" borderId="0" xfId="0" applyFont="1" applyFill="1" applyAlignment="1">
      <alignment horizontal="center"/>
    </xf>
    <xf numFmtId="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4" fontId="4" fillId="0" borderId="0" xfId="3" applyFont="1"/>
    <xf numFmtId="169" fontId="4" fillId="0" borderId="0" xfId="0" applyNumberFormat="1" applyFont="1" applyAlignment="1">
      <alignment horizontal="center"/>
    </xf>
    <xf numFmtId="44" fontId="4" fillId="3" borderId="0" xfId="3" applyFont="1" applyFill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14" fillId="0" borderId="21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center" wrapText="1" shrinkToFit="1"/>
    </xf>
    <xf numFmtId="0" fontId="16" fillId="0" borderId="24" xfId="0" applyFont="1" applyBorder="1" applyAlignment="1">
      <alignment horizontal="center" vertical="center" wrapText="1" shrinkToFit="1"/>
    </xf>
    <xf numFmtId="0" fontId="13" fillId="4" borderId="0" xfId="0" applyFont="1" applyFill="1" applyAlignment="1">
      <alignment horizontal="center" vertical="center"/>
    </xf>
    <xf numFmtId="165" fontId="13" fillId="4" borderId="0" xfId="0" applyNumberFormat="1" applyFont="1" applyFill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3" fillId="4" borderId="20" xfId="0" applyFont="1" applyFill="1" applyBorder="1" applyAlignment="1">
      <alignment horizontal="left" vertical="center" indent="1"/>
    </xf>
  </cellXfs>
  <cellStyles count="4">
    <cellStyle name="Lien hypertexte" xfId="2" builtinId="8"/>
    <cellStyle name="Monétaire" xfId="3" builtinId="4"/>
    <cellStyle name="Normal" xfId="0" builtinId="0"/>
    <cellStyle name="Pourcentage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215900</xdr:colOff>
          <xdr:row>26</xdr:row>
          <xdr:rowOff>152400</xdr:rowOff>
        </xdr:from>
        <xdr:to>
          <xdr:col>3</xdr:col>
          <xdr:colOff>2717800</xdr:colOff>
          <xdr:row>29</xdr:row>
          <xdr:rowOff>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Enregistrer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ctrlProp" Target="../ctrlProps/ctrlProp1.xml"/><Relationship Id="rId1" Type="http://schemas.openxmlformats.org/officeDocument/2006/relationships/hyperlink" Target="mailto:test@gmail.com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ontact@sezam.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B4:G28"/>
  <sheetViews>
    <sheetView showGridLines="0" workbookViewId="0">
      <selection activeCell="D24" sqref="D24"/>
    </sheetView>
  </sheetViews>
  <sheetFormatPr baseColWidth="10" defaultRowHeight="21" x14ac:dyDescent="0.3"/>
  <cols>
    <col min="1" max="1" width="10.83203125" style="1"/>
    <col min="2" max="2" width="19.33203125" style="1" customWidth="1"/>
    <col min="3" max="3" width="44.33203125" style="1" customWidth="1"/>
    <col min="4" max="4" width="36" style="1" customWidth="1"/>
    <col min="5" max="5" width="13.33203125" style="1" customWidth="1"/>
    <col min="6" max="6" width="21.33203125" style="1" customWidth="1"/>
    <col min="7" max="8" width="10.83203125" style="1"/>
    <col min="9" max="9" width="18.5" style="1" customWidth="1"/>
    <col min="10" max="16384" width="10.83203125" style="1"/>
  </cols>
  <sheetData>
    <row r="4" spans="2:7" x14ac:dyDescent="0.3">
      <c r="B4" s="86" t="s">
        <v>20</v>
      </c>
      <c r="C4" s="86"/>
      <c r="D4" s="86"/>
    </row>
    <row r="5" spans="2:7" x14ac:dyDescent="0.3">
      <c r="B5" s="9" t="s">
        <v>21</v>
      </c>
      <c r="C5" s="10" t="s">
        <v>18</v>
      </c>
      <c r="D5" s="11" t="s">
        <v>23</v>
      </c>
    </row>
    <row r="6" spans="2:7" ht="6" customHeight="1" x14ac:dyDescent="0.3">
      <c r="B6" s="8"/>
    </row>
    <row r="7" spans="2:7" x14ac:dyDescent="0.3">
      <c r="B7" s="83" t="s">
        <v>4</v>
      </c>
      <c r="C7" s="2" t="s">
        <v>0</v>
      </c>
      <c r="D7" s="48">
        <v>200</v>
      </c>
    </row>
    <row r="8" spans="2:7" x14ac:dyDescent="0.3">
      <c r="B8" s="84"/>
      <c r="C8" s="4" t="s">
        <v>57</v>
      </c>
      <c r="D8" s="49">
        <v>18</v>
      </c>
    </row>
    <row r="9" spans="2:7" x14ac:dyDescent="0.3">
      <c r="B9" s="84"/>
      <c r="C9" s="4" t="s">
        <v>1</v>
      </c>
      <c r="D9" s="49" t="s">
        <v>70</v>
      </c>
    </row>
    <row r="10" spans="2:7" x14ac:dyDescent="0.3">
      <c r="B10" s="84"/>
      <c r="C10" s="4" t="s">
        <v>16</v>
      </c>
      <c r="D10" s="49">
        <v>3</v>
      </c>
      <c r="G10" s="6"/>
    </row>
    <row r="11" spans="2:7" x14ac:dyDescent="0.3">
      <c r="B11" s="84"/>
      <c r="C11" s="4" t="s">
        <v>17</v>
      </c>
      <c r="D11" s="49"/>
    </row>
    <row r="12" spans="2:7" x14ac:dyDescent="0.3">
      <c r="B12" s="84"/>
      <c r="C12" s="4" t="s">
        <v>2</v>
      </c>
      <c r="D12" s="54">
        <v>40000</v>
      </c>
    </row>
    <row r="13" spans="2:7" x14ac:dyDescent="0.3">
      <c r="B13" s="85"/>
      <c r="C13" s="7" t="s">
        <v>3</v>
      </c>
      <c r="D13" s="50"/>
    </row>
    <row r="14" spans="2:7" ht="6" customHeight="1" x14ac:dyDescent="0.3">
      <c r="B14" s="8"/>
    </row>
    <row r="15" spans="2:7" x14ac:dyDescent="0.3">
      <c r="B15" s="83" t="s">
        <v>6</v>
      </c>
      <c r="C15" s="2" t="s">
        <v>5</v>
      </c>
      <c r="D15" s="48">
        <v>4</v>
      </c>
    </row>
    <row r="16" spans="2:7" x14ac:dyDescent="0.3">
      <c r="B16" s="85"/>
      <c r="C16" s="7" t="s">
        <v>50</v>
      </c>
      <c r="D16" s="50" t="s">
        <v>51</v>
      </c>
    </row>
    <row r="17" spans="2:4" ht="6" customHeight="1" x14ac:dyDescent="0.3">
      <c r="B17" s="8"/>
      <c r="D17" s="51"/>
    </row>
    <row r="18" spans="2:4" x14ac:dyDescent="0.3">
      <c r="B18" s="83" t="s">
        <v>11</v>
      </c>
      <c r="C18" s="2" t="s">
        <v>7</v>
      </c>
      <c r="D18" s="3" t="s">
        <v>71</v>
      </c>
    </row>
    <row r="19" spans="2:4" x14ac:dyDescent="0.3">
      <c r="B19" s="84"/>
      <c r="C19" s="4" t="s">
        <v>8</v>
      </c>
      <c r="D19" s="5" t="s">
        <v>61</v>
      </c>
    </row>
    <row r="20" spans="2:4" x14ac:dyDescent="0.3">
      <c r="B20" s="84"/>
      <c r="C20" s="4" t="s">
        <v>11</v>
      </c>
      <c r="D20" s="5" t="s">
        <v>72</v>
      </c>
    </row>
    <row r="21" spans="2:4" x14ac:dyDescent="0.3">
      <c r="B21" s="84"/>
      <c r="C21" s="4" t="s">
        <v>14</v>
      </c>
      <c r="D21" s="5" t="s">
        <v>73</v>
      </c>
    </row>
    <row r="22" spans="2:4" x14ac:dyDescent="0.3">
      <c r="B22" s="84"/>
      <c r="C22" s="4" t="s">
        <v>10</v>
      </c>
      <c r="D22" s="47" t="s">
        <v>76</v>
      </c>
    </row>
    <row r="23" spans="2:4" x14ac:dyDescent="0.3">
      <c r="B23" s="84"/>
      <c r="C23" s="4" t="s">
        <v>12</v>
      </c>
      <c r="D23" s="52">
        <v>989876765</v>
      </c>
    </row>
    <row r="24" spans="2:4" x14ac:dyDescent="0.3">
      <c r="B24" s="85"/>
      <c r="C24" s="55" t="s">
        <v>15</v>
      </c>
      <c r="D24" s="53" t="s">
        <v>77</v>
      </c>
    </row>
    <row r="28" spans="2:4" x14ac:dyDescent="0.3">
      <c r="B28" s="1" t="s">
        <v>60</v>
      </c>
      <c r="C28" s="1" t="s">
        <v>63</v>
      </c>
    </row>
  </sheetData>
  <mergeCells count="4">
    <mergeCell ref="B7:B13"/>
    <mergeCell ref="B4:D4"/>
    <mergeCell ref="B18:B24"/>
    <mergeCell ref="B15:B16"/>
  </mergeCells>
  <dataValidations count="3">
    <dataValidation type="list" allowBlank="1" showInputMessage="1" showErrorMessage="1" sqref="D9">
      <formula1>Type</formula1>
    </dataValidation>
    <dataValidation type="list" allowBlank="1" showInputMessage="1" showErrorMessage="1" sqref="D16">
      <formula1>leasing</formula1>
    </dataValidation>
    <dataValidation type="list" allowBlank="1" showInputMessage="1" showErrorMessage="1" sqref="C28">
      <formula1>Opérateur</formula1>
    </dataValidation>
  </dataValidations>
  <hyperlinks>
    <hyperlink ref="D22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autoFill="0" autoPict="0" macro="[0]!Macro1">
                <anchor moveWithCells="1" sizeWithCells="1">
                  <from>
                    <xdr:col>3</xdr:col>
                    <xdr:colOff>215900</xdr:colOff>
                    <xdr:row>26</xdr:row>
                    <xdr:rowOff>152400</xdr:rowOff>
                  </from>
                  <to>
                    <xdr:col>3</xdr:col>
                    <xdr:colOff>2717800</xdr:colOff>
                    <xdr:row>29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F40"/>
  <sheetViews>
    <sheetView showGridLines="0" tabSelected="1" view="pageLayout" zoomScale="122" workbookViewId="0">
      <selection activeCell="F24" sqref="F24"/>
    </sheetView>
  </sheetViews>
  <sheetFormatPr baseColWidth="10" defaultRowHeight="13" x14ac:dyDescent="0.15"/>
  <cols>
    <col min="1" max="1" width="17.6640625" style="14" customWidth="1"/>
    <col min="2" max="2" width="17.1640625" style="14" customWidth="1"/>
    <col min="3" max="3" width="14.6640625" style="14" customWidth="1"/>
    <col min="4" max="4" width="15.5" style="14" customWidth="1"/>
    <col min="5" max="5" width="13.83203125" style="14" customWidth="1"/>
    <col min="6" max="6" width="13.33203125" style="14" customWidth="1"/>
    <col min="7" max="16384" width="10.83203125" style="14"/>
  </cols>
  <sheetData>
    <row r="1" spans="1:6" ht="16" x14ac:dyDescent="0.25">
      <c r="A1" s="13"/>
      <c r="B1" s="13"/>
      <c r="C1" s="13"/>
      <c r="D1" s="94" t="s">
        <v>41</v>
      </c>
      <c r="E1" s="95"/>
      <c r="F1" s="96"/>
    </row>
    <row r="2" spans="1:6" ht="16" x14ac:dyDescent="0.25">
      <c r="A2" s="13"/>
      <c r="B2" s="13"/>
      <c r="C2" s="13"/>
      <c r="D2" s="97"/>
      <c r="E2" s="98"/>
      <c r="F2" s="99"/>
    </row>
    <row r="3" spans="1:6" ht="17" customHeight="1" x14ac:dyDescent="0.25">
      <c r="A3" s="13"/>
      <c r="B3" s="13"/>
      <c r="C3" s="13"/>
      <c r="D3" s="15" t="s">
        <v>42</v>
      </c>
      <c r="E3" s="16" t="s">
        <v>27</v>
      </c>
      <c r="F3" s="17" t="s">
        <v>28</v>
      </c>
    </row>
    <row r="4" spans="1:6" ht="17" customHeight="1" x14ac:dyDescent="0.25">
      <c r="A4" s="13"/>
      <c r="B4" s="13"/>
      <c r="C4" s="13"/>
      <c r="D4" s="18" t="str">
        <f ca="1">CONCATENATE(F4,E4)</f>
        <v>PAUT43045</v>
      </c>
      <c r="E4" s="19">
        <f ca="1">TODAY()</f>
        <v>43045</v>
      </c>
      <c r="F4" s="20" t="str">
        <f>LEFT(D11,4)</f>
        <v>PAUT</v>
      </c>
    </row>
    <row r="5" spans="1:6" ht="16" x14ac:dyDescent="0.25">
      <c r="A5" s="13"/>
      <c r="B5" s="13"/>
      <c r="C5" s="13"/>
      <c r="D5" s="13"/>
      <c r="E5" s="13"/>
      <c r="F5" s="13"/>
    </row>
    <row r="6" spans="1:6" ht="16" x14ac:dyDescent="0.25">
      <c r="A6" s="21"/>
      <c r="B6" s="13"/>
      <c r="C6" s="13"/>
      <c r="D6" s="13"/>
      <c r="E6" s="13"/>
      <c r="F6" s="13"/>
    </row>
    <row r="7" spans="1:6" ht="16" x14ac:dyDescent="0.25">
      <c r="A7" s="13"/>
      <c r="B7" s="13"/>
      <c r="C7" s="13"/>
      <c r="D7" s="13"/>
      <c r="E7" s="13"/>
      <c r="F7" s="13"/>
    </row>
    <row r="8" spans="1:6" ht="16" x14ac:dyDescent="0.25">
      <c r="A8" s="13"/>
      <c r="B8" s="13"/>
      <c r="C8" s="13"/>
      <c r="D8" s="13"/>
      <c r="E8" s="13"/>
      <c r="F8" s="13"/>
    </row>
    <row r="9" spans="1:6" ht="16" x14ac:dyDescent="0.25">
      <c r="A9" s="13"/>
      <c r="B9" s="13"/>
      <c r="C9" s="13"/>
      <c r="D9" s="57"/>
      <c r="E9" s="57"/>
      <c r="F9" s="58"/>
    </row>
    <row r="10" spans="1:6" ht="16" x14ac:dyDescent="0.25">
      <c r="A10" s="24" t="s">
        <v>29</v>
      </c>
      <c r="B10" s="25"/>
      <c r="C10" s="13"/>
      <c r="D10" s="26" t="str">
        <f>Simulateur!D20</f>
        <v>Camping des flots bleu</v>
      </c>
      <c r="E10" s="27"/>
      <c r="F10" s="23"/>
    </row>
    <row r="11" spans="1:6" ht="17" x14ac:dyDescent="0.25">
      <c r="A11" s="24" t="s">
        <v>30</v>
      </c>
      <c r="B11" s="28" t="s">
        <v>75</v>
      </c>
      <c r="C11" s="13"/>
      <c r="D11" s="22" t="str">
        <f>Simulateur!D18</f>
        <v>PAUTHONNIER</v>
      </c>
      <c r="E11" s="22"/>
      <c r="F11" s="23"/>
    </row>
    <row r="12" spans="1:6" ht="16" x14ac:dyDescent="0.25">
      <c r="A12" s="24" t="s">
        <v>31</v>
      </c>
      <c r="B12" s="13"/>
      <c r="C12" s="13"/>
      <c r="D12" s="22" t="str">
        <f>Simulateur!D19</f>
        <v>Margerie</v>
      </c>
      <c r="E12" s="27"/>
      <c r="F12" s="23"/>
    </row>
    <row r="13" spans="1:6" ht="16" x14ac:dyDescent="0.25">
      <c r="A13" s="24" t="s">
        <v>32</v>
      </c>
      <c r="B13" s="29"/>
      <c r="C13" s="13"/>
      <c r="D13" s="27"/>
      <c r="E13" s="27"/>
      <c r="F13" s="23"/>
    </row>
    <row r="14" spans="1:6" ht="16" x14ac:dyDescent="0.25">
      <c r="A14" s="24" t="s">
        <v>33</v>
      </c>
      <c r="B14" s="29"/>
      <c r="C14" s="13"/>
      <c r="D14" s="27"/>
      <c r="E14" s="27"/>
      <c r="F14" s="23"/>
    </row>
    <row r="15" spans="1:6" ht="16" x14ac:dyDescent="0.25">
      <c r="A15" s="13"/>
      <c r="B15" s="13"/>
      <c r="C15" s="13"/>
      <c r="D15" s="13"/>
      <c r="E15" s="13"/>
      <c r="F15" s="13"/>
    </row>
    <row r="16" spans="1:6" ht="41" customHeight="1" x14ac:dyDescent="0.15">
      <c r="A16" s="100" t="s">
        <v>18</v>
      </c>
      <c r="B16" s="100"/>
      <c r="C16" s="30" t="s">
        <v>22</v>
      </c>
      <c r="D16" s="30" t="s">
        <v>34</v>
      </c>
      <c r="E16" s="30" t="s">
        <v>35</v>
      </c>
      <c r="F16" s="31" t="s">
        <v>36</v>
      </c>
    </row>
    <row r="17" spans="1:6" ht="23" customHeight="1" x14ac:dyDescent="0.15">
      <c r="A17" s="87" t="s">
        <v>43</v>
      </c>
      <c r="B17" s="88"/>
      <c r="C17" s="56">
        <f>IF(Simulateur!D9=Liste!E6,Simulateur!D7*Simulateur!D8,Simulateur!D7*2)</f>
        <v>400</v>
      </c>
      <c r="D17" s="32">
        <f>IF(Simulateur!D9=Liste!E7,Liste!F7,Liste!F6)</f>
        <v>1</v>
      </c>
      <c r="E17" s="33">
        <f>C17*D17</f>
        <v>400</v>
      </c>
      <c r="F17" s="33">
        <f>E17*$A$27</f>
        <v>80</v>
      </c>
    </row>
    <row r="18" spans="1:6" ht="23" customHeight="1" x14ac:dyDescent="0.15">
      <c r="A18" s="87" t="s">
        <v>44</v>
      </c>
      <c r="B18" s="88"/>
      <c r="C18" s="56">
        <f>Simulateur!D10</f>
        <v>3</v>
      </c>
      <c r="D18" s="32">
        <v>1</v>
      </c>
      <c r="E18" s="33">
        <f>D18*C18</f>
        <v>3</v>
      </c>
      <c r="F18" s="33">
        <f t="shared" ref="F18:F20" si="0">E18*$A$27</f>
        <v>0.60000000000000009</v>
      </c>
    </row>
    <row r="19" spans="1:6" ht="23" customHeight="1" x14ac:dyDescent="0.15">
      <c r="A19" s="87" t="s">
        <v>45</v>
      </c>
      <c r="B19" s="88"/>
      <c r="C19" s="56">
        <f>Simulateur!D11</f>
        <v>0</v>
      </c>
      <c r="D19" s="32">
        <v>1</v>
      </c>
      <c r="E19" s="33">
        <f>D19*C19</f>
        <v>0</v>
      </c>
      <c r="F19" s="33">
        <f t="shared" si="0"/>
        <v>0</v>
      </c>
    </row>
    <row r="20" spans="1:6" ht="23" customHeight="1" x14ac:dyDescent="0.15">
      <c r="A20" s="87" t="s">
        <v>58</v>
      </c>
      <c r="B20" s="88"/>
      <c r="C20" s="56">
        <f>Simulateur!D15</f>
        <v>4</v>
      </c>
      <c r="D20" s="32">
        <f>IF(Simulateur!D16=Liste!H6,Oui,Liste!I7)</f>
        <v>1</v>
      </c>
      <c r="E20" s="33">
        <f>D20*C20</f>
        <v>4</v>
      </c>
      <c r="F20" s="33">
        <f t="shared" si="0"/>
        <v>0.8</v>
      </c>
    </row>
    <row r="21" spans="1:6" ht="23" customHeight="1" x14ac:dyDescent="0.15">
      <c r="A21" s="87" t="s">
        <v>19</v>
      </c>
      <c r="B21" s="88"/>
      <c r="C21" s="56">
        <v>1</v>
      </c>
      <c r="D21" s="32">
        <v>1</v>
      </c>
      <c r="E21" s="33">
        <f>D21*C21</f>
        <v>1</v>
      </c>
      <c r="F21" s="33">
        <f>E21*$A$27</f>
        <v>0.2</v>
      </c>
    </row>
    <row r="22" spans="1:6" ht="23" customHeight="1" x14ac:dyDescent="0.15">
      <c r="A22" s="87" t="s">
        <v>47</v>
      </c>
      <c r="B22" s="88"/>
      <c r="C22" s="56">
        <v>1</v>
      </c>
      <c r="D22" s="32">
        <v>1</v>
      </c>
      <c r="E22" s="33">
        <f>D22*C22</f>
        <v>1</v>
      </c>
      <c r="F22" s="33">
        <f>E22*$A$27</f>
        <v>0.2</v>
      </c>
    </row>
    <row r="23" spans="1:6" ht="23" customHeight="1" x14ac:dyDescent="0.15"/>
    <row r="24" spans="1:6" ht="23" customHeight="1" x14ac:dyDescent="0.15">
      <c r="A24" s="87" t="s">
        <v>46</v>
      </c>
      <c r="B24" s="88"/>
      <c r="C24" s="56" t="s">
        <v>59</v>
      </c>
      <c r="D24" s="75">
        <v>1.4999999999999999E-2</v>
      </c>
      <c r="E24" s="74"/>
      <c r="F24" s="74"/>
    </row>
    <row r="25" spans="1:6" ht="17" customHeight="1" x14ac:dyDescent="0.25">
      <c r="A25" s="41"/>
      <c r="B25" s="41"/>
      <c r="C25" s="42"/>
      <c r="D25" s="43"/>
      <c r="E25" s="43"/>
      <c r="F25" s="42"/>
    </row>
    <row r="26" spans="1:6" ht="17" customHeight="1" x14ac:dyDescent="0.25">
      <c r="A26" s="34" t="s">
        <v>37</v>
      </c>
      <c r="B26" s="35" t="s">
        <v>38</v>
      </c>
      <c r="C26" s="36" t="s">
        <v>39</v>
      </c>
      <c r="D26" s="13"/>
      <c r="E26" s="92" t="s">
        <v>40</v>
      </c>
      <c r="F26" s="93">
        <f>B27+C27</f>
        <v>490.8</v>
      </c>
    </row>
    <row r="27" spans="1:6" ht="17" customHeight="1" x14ac:dyDescent="0.25">
      <c r="A27" s="37">
        <v>0.2</v>
      </c>
      <c r="B27" s="38">
        <f>SUM(E17:E22)</f>
        <v>409</v>
      </c>
      <c r="C27" s="39">
        <f>A27*B27</f>
        <v>81.800000000000011</v>
      </c>
      <c r="D27" s="40"/>
      <c r="E27" s="92"/>
      <c r="F27" s="93"/>
    </row>
    <row r="28" spans="1:6" ht="17" customHeight="1" x14ac:dyDescent="0.15"/>
    <row r="29" spans="1:6" ht="17" customHeight="1" x14ac:dyDescent="0.3">
      <c r="A29" s="12"/>
      <c r="C29" s="89"/>
      <c r="D29" s="89"/>
      <c r="E29" s="73"/>
      <c r="F29" s="74"/>
    </row>
    <row r="30" spans="1:6" ht="17" customHeight="1" x14ac:dyDescent="0.3">
      <c r="A30" s="12"/>
      <c r="B30" s="44"/>
      <c r="C30" s="90"/>
      <c r="D30" s="90"/>
      <c r="E30" s="60"/>
      <c r="F30" s="74"/>
    </row>
    <row r="31" spans="1:6" ht="6" customHeight="1" x14ac:dyDescent="0.3">
      <c r="A31" s="12"/>
      <c r="B31" s="44"/>
      <c r="C31" s="61"/>
      <c r="D31" s="61"/>
      <c r="E31" s="59"/>
      <c r="F31" s="59"/>
    </row>
    <row r="32" spans="1:6" ht="17" customHeight="1" x14ac:dyDescent="0.3">
      <c r="A32" s="12"/>
      <c r="B32" s="44"/>
      <c r="C32" s="90"/>
      <c r="D32" s="90"/>
      <c r="E32" s="59"/>
      <c r="F32" s="74"/>
    </row>
    <row r="33" spans="1:6" ht="17" customHeight="1" x14ac:dyDescent="0.3">
      <c r="A33" s="12"/>
      <c r="B33" s="45"/>
      <c r="C33" s="45"/>
      <c r="D33" s="45"/>
      <c r="E33" s="45"/>
      <c r="F33" s="45"/>
    </row>
    <row r="34" spans="1:6" ht="17" customHeight="1" x14ac:dyDescent="0.15"/>
    <row r="35" spans="1:6" ht="17" customHeight="1" x14ac:dyDescent="0.3">
      <c r="A35" s="12"/>
      <c r="B35" s="45"/>
      <c r="C35" s="45"/>
      <c r="D35" s="45"/>
      <c r="E35" s="45"/>
      <c r="F35" s="45"/>
    </row>
    <row r="36" spans="1:6" ht="16" customHeight="1" x14ac:dyDescent="0.15">
      <c r="A36" s="44"/>
    </row>
    <row r="37" spans="1:6" ht="24" customHeight="1" x14ac:dyDescent="0.15">
      <c r="A37" s="91" t="s">
        <v>48</v>
      </c>
      <c r="B37" s="91"/>
      <c r="C37" s="91"/>
      <c r="D37" s="91"/>
      <c r="E37" s="91"/>
      <c r="F37" s="91"/>
    </row>
    <row r="38" spans="1:6" ht="15" x14ac:dyDescent="0.15">
      <c r="A38" s="45"/>
    </row>
    <row r="39" spans="1:6" ht="16" x14ac:dyDescent="0.25">
      <c r="A39" s="13"/>
    </row>
    <row r="40" spans="1:6" ht="16" x14ac:dyDescent="0.25">
      <c r="A40" s="13"/>
    </row>
  </sheetData>
  <mergeCells count="15">
    <mergeCell ref="D1:F2"/>
    <mergeCell ref="A16:B16"/>
    <mergeCell ref="A17:B17"/>
    <mergeCell ref="A18:B18"/>
    <mergeCell ref="A19:B19"/>
    <mergeCell ref="A20:B20"/>
    <mergeCell ref="C29:D29"/>
    <mergeCell ref="C30:D30"/>
    <mergeCell ref="C32:D32"/>
    <mergeCell ref="A37:F37"/>
    <mergeCell ref="E26:E27"/>
    <mergeCell ref="F26:F27"/>
    <mergeCell ref="A24:B24"/>
    <mergeCell ref="A21:B21"/>
    <mergeCell ref="A22:B22"/>
  </mergeCells>
  <phoneticPr fontId="17" type="noConversion"/>
  <hyperlinks>
    <hyperlink ref="B11" r:id="rId1"/>
  </hyperlinks>
  <pageMargins left="0.25" right="0.25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1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" enableFormatConditionsCalculation="0"/>
  <dimension ref="B2:E7"/>
  <sheetViews>
    <sheetView showGridLines="0" workbookViewId="0">
      <selection activeCell="D5" sqref="D5"/>
    </sheetView>
  </sheetViews>
  <sheetFormatPr baseColWidth="10" defaultColWidth="24.83203125" defaultRowHeight="21" x14ac:dyDescent="0.3"/>
  <cols>
    <col min="1" max="16384" width="24.83203125" style="1"/>
  </cols>
  <sheetData>
    <row r="2" spans="2:5" x14ac:dyDescent="0.3">
      <c r="B2" s="86" t="s">
        <v>68</v>
      </c>
      <c r="C2" s="86"/>
      <c r="D2" s="86"/>
      <c r="E2" s="86"/>
    </row>
    <row r="3" spans="2:5" x14ac:dyDescent="0.3">
      <c r="B3" s="76" t="s">
        <v>18</v>
      </c>
      <c r="C3" s="77" t="s">
        <v>66</v>
      </c>
      <c r="D3" s="77" t="s">
        <v>67</v>
      </c>
      <c r="E3" s="77" t="s">
        <v>66</v>
      </c>
    </row>
    <row r="4" spans="2:5" x14ac:dyDescent="0.3">
      <c r="B4" s="1" t="s">
        <v>54</v>
      </c>
      <c r="C4" s="78">
        <v>0.15</v>
      </c>
      <c r="D4" s="79">
        <f>Simulateur!D13*Simulateur!D7*Simulateur!D8+Simulateur!D12*Simulateur!D10</f>
        <v>120000</v>
      </c>
      <c r="E4" s="80">
        <f>C4*D4</f>
        <v>18000</v>
      </c>
    </row>
    <row r="5" spans="2:5" x14ac:dyDescent="0.3">
      <c r="B5" s="1" t="s">
        <v>65</v>
      </c>
      <c r="C5" s="81">
        <v>0.5</v>
      </c>
      <c r="D5" s="79">
        <f>Simulateur!D10+Simulateur!D11</f>
        <v>3</v>
      </c>
      <c r="E5" s="80">
        <f>C5*D5*18.5*Simulateur!D8*7</f>
        <v>3496.5</v>
      </c>
    </row>
    <row r="6" spans="2:5" x14ac:dyDescent="0.3">
      <c r="C6" s="79"/>
      <c r="D6" s="79"/>
      <c r="E6" s="80"/>
    </row>
    <row r="7" spans="2:5" x14ac:dyDescent="0.3">
      <c r="B7" s="76" t="s">
        <v>69</v>
      </c>
      <c r="C7" s="77"/>
      <c r="D7" s="77"/>
      <c r="E7" s="82">
        <f>SUM(E4:E5)</f>
        <v>21496.5</v>
      </c>
    </row>
  </sheetData>
  <mergeCells count="1">
    <mergeCell ref="B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J2"/>
  <sheetViews>
    <sheetView workbookViewId="0">
      <selection activeCell="E15" sqref="E15"/>
    </sheetView>
  </sheetViews>
  <sheetFormatPr baseColWidth="10" defaultRowHeight="19" x14ac:dyDescent="0.3"/>
  <cols>
    <col min="1" max="1" width="23.33203125" style="62" customWidth="1"/>
    <col min="2" max="2" width="23.6640625" style="62" customWidth="1"/>
    <col min="3" max="3" width="22.83203125" style="62" customWidth="1"/>
    <col min="4" max="4" width="31.1640625" style="62" customWidth="1"/>
    <col min="5" max="5" width="33.33203125" style="62" customWidth="1"/>
    <col min="6" max="7" width="19.6640625" style="62" customWidth="1"/>
    <col min="8" max="9" width="22.5" style="65" customWidth="1"/>
    <col min="10" max="10" width="51.6640625" style="62" customWidth="1"/>
    <col min="11" max="16384" width="10.83203125" style="62"/>
  </cols>
  <sheetData>
    <row r="1" spans="1:10" x14ac:dyDescent="0.3">
      <c r="A1" s="71" t="s">
        <v>9</v>
      </c>
      <c r="B1" s="71" t="s">
        <v>7</v>
      </c>
      <c r="C1" s="71" t="s">
        <v>8</v>
      </c>
      <c r="D1" s="71" t="s">
        <v>14</v>
      </c>
      <c r="E1" s="71" t="s">
        <v>13</v>
      </c>
      <c r="F1" s="71" t="s">
        <v>12</v>
      </c>
      <c r="G1" s="71" t="s">
        <v>55</v>
      </c>
      <c r="H1" s="72" t="s">
        <v>56</v>
      </c>
      <c r="I1" s="72" t="s">
        <v>60</v>
      </c>
      <c r="J1" s="71" t="s">
        <v>15</v>
      </c>
    </row>
    <row r="2" spans="1:10" x14ac:dyDescent="0.3">
      <c r="A2" s="63" t="s">
        <v>72</v>
      </c>
      <c r="B2" s="66" t="s">
        <v>71</v>
      </c>
      <c r="C2" s="66" t="s">
        <v>61</v>
      </c>
      <c r="D2" s="66" t="s">
        <v>73</v>
      </c>
      <c r="E2" s="67" t="s">
        <v>76</v>
      </c>
      <c r="F2" s="68">
        <v>989876765</v>
      </c>
      <c r="G2" s="69" t="s">
        <v>74</v>
      </c>
      <c r="H2" s="64">
        <v>2944.8</v>
      </c>
      <c r="I2" s="64" t="s">
        <v>63</v>
      </c>
      <c r="J2" s="70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E5:K9"/>
  <sheetViews>
    <sheetView workbookViewId="0">
      <selection activeCell="H15" sqref="H15"/>
    </sheetView>
  </sheetViews>
  <sheetFormatPr baseColWidth="10" defaultRowHeight="16" x14ac:dyDescent="0.2"/>
  <cols>
    <col min="5" max="5" width="13" customWidth="1"/>
  </cols>
  <sheetData>
    <row r="5" spans="5:11" x14ac:dyDescent="0.2">
      <c r="E5" t="s">
        <v>24</v>
      </c>
      <c r="F5" t="s">
        <v>49</v>
      </c>
      <c r="H5" t="s">
        <v>50</v>
      </c>
      <c r="I5" t="s">
        <v>53</v>
      </c>
      <c r="K5" t="s">
        <v>60</v>
      </c>
    </row>
    <row r="6" spans="5:11" x14ac:dyDescent="0.2">
      <c r="E6" t="s">
        <v>25</v>
      </c>
      <c r="F6" s="46">
        <v>1</v>
      </c>
      <c r="H6" t="s">
        <v>51</v>
      </c>
      <c r="I6">
        <v>1</v>
      </c>
      <c r="K6" t="s">
        <v>61</v>
      </c>
    </row>
    <row r="7" spans="5:11" x14ac:dyDescent="0.2">
      <c r="E7" t="s">
        <v>26</v>
      </c>
      <c r="F7" s="46">
        <v>1</v>
      </c>
      <c r="H7" t="s">
        <v>52</v>
      </c>
      <c r="I7">
        <v>1</v>
      </c>
      <c r="K7" t="s">
        <v>62</v>
      </c>
    </row>
    <row r="8" spans="5:11" x14ac:dyDescent="0.2">
      <c r="E8" t="s">
        <v>70</v>
      </c>
      <c r="F8" s="46">
        <v>1</v>
      </c>
      <c r="G8" s="46"/>
      <c r="K8" t="s">
        <v>63</v>
      </c>
    </row>
    <row r="9" spans="5:11" x14ac:dyDescent="0.2">
      <c r="K9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Simulateur</vt:lpstr>
      <vt:lpstr>Devis</vt:lpstr>
      <vt:lpstr>Gain</vt:lpstr>
      <vt:lpstr>Base de donnée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Clément</cp:lastModifiedBy>
  <cp:lastPrinted>2017-11-06T12:43:04Z</cp:lastPrinted>
  <dcterms:created xsi:type="dcterms:W3CDTF">2017-10-30T12:45:42Z</dcterms:created>
  <dcterms:modified xsi:type="dcterms:W3CDTF">2017-11-06T13:16:08Z</dcterms:modified>
</cp:coreProperties>
</file>