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updateLinks="never" codeName="ThisWorkbook"/>
  <bookViews>
    <workbookView xWindow="-300" yWindow="2910" windowWidth="19440" windowHeight="5370" tabRatio="864" activeTab="1"/>
  </bookViews>
  <sheets>
    <sheet name="Juin" sheetId="102" r:id="rId1"/>
    <sheet name="Liste_UO" sheetId="97" r:id="rId2"/>
  </sheets>
  <externalReferences>
    <externalReference r:id="rId3"/>
  </externalReferences>
  <definedNames>
    <definedName name="AAT">#REF!</definedName>
    <definedName name="Domaine">#REF!</definedName>
    <definedName name="FERIE">#REF!</definedName>
    <definedName name="TAO">#REF!</definedName>
  </definedNames>
  <calcPr calcId="145621"/>
</workbook>
</file>

<file path=xl/calcChain.xml><?xml version="1.0" encoding="utf-8"?>
<calcChain xmlns="http://schemas.openxmlformats.org/spreadsheetml/2006/main">
  <c r="AQ8" i="102" l="1"/>
  <c r="AQ15" i="102"/>
  <c r="AQ16" i="102"/>
  <c r="AQ17" i="102"/>
  <c r="AR198" i="102"/>
  <c r="AR223" i="102"/>
  <c r="AR62" i="102"/>
  <c r="AR150" i="102"/>
  <c r="AR294" i="102"/>
  <c r="AR293" i="102"/>
  <c r="AR292" i="102"/>
  <c r="AR291" i="102"/>
  <c r="AR290" i="102"/>
  <c r="AR289" i="102"/>
  <c r="AR288" i="102"/>
  <c r="AR287" i="102"/>
  <c r="AR286" i="102"/>
  <c r="AR285" i="102"/>
  <c r="AR57" i="102"/>
  <c r="AR148" i="102"/>
  <c r="B296" i="102"/>
  <c r="AR274" i="102"/>
  <c r="AR273" i="102"/>
  <c r="AR271" i="102"/>
  <c r="AR283" i="102"/>
  <c r="AR272" i="102"/>
  <c r="AR263" i="102"/>
  <c r="K115" i="97"/>
  <c r="AR284" i="102"/>
  <c r="AR280" i="102"/>
  <c r="AR251" i="102"/>
  <c r="AR252" i="102"/>
  <c r="AR255" i="102"/>
  <c r="AR260" i="102"/>
  <c r="AR265" i="102"/>
  <c r="AR268" i="102"/>
  <c r="AR61" i="102"/>
  <c r="AR262" i="102"/>
  <c r="AR256" i="102"/>
  <c r="AR277" i="102"/>
  <c r="AR267" i="102"/>
  <c r="AR266" i="102"/>
  <c r="AR269" i="102"/>
  <c r="AR249" i="102"/>
  <c r="AR250" i="102"/>
  <c r="AR257" i="102"/>
  <c r="AR70" i="102"/>
  <c r="AR261" i="102"/>
  <c r="AR279" i="102"/>
  <c r="AR53" i="102"/>
  <c r="AR28" i="102"/>
  <c r="AR26" i="102"/>
  <c r="AR239" i="102"/>
  <c r="AR44" i="102"/>
  <c r="AR29" i="102"/>
  <c r="AR27" i="102"/>
  <c r="AR233" i="102"/>
  <c r="AR38" i="102"/>
  <c r="AR238" i="102"/>
  <c r="AR43" i="102"/>
  <c r="AR244" i="102"/>
  <c r="AR49" i="102"/>
  <c r="AR247" i="102"/>
  <c r="AR55" i="102"/>
  <c r="AR229" i="102"/>
  <c r="AR34" i="102"/>
  <c r="AR230" i="102"/>
  <c r="AR35" i="102"/>
  <c r="AR54" i="102"/>
  <c r="AR51" i="102"/>
  <c r="AR236" i="102"/>
  <c r="AR41" i="102"/>
  <c r="AR242" i="102"/>
  <c r="AR47" i="102"/>
  <c r="AR241" i="102"/>
  <c r="AR46" i="102"/>
  <c r="AR234" i="102"/>
  <c r="AR39" i="102"/>
  <c r="AR231" i="102"/>
  <c r="AR36" i="102"/>
  <c r="AR235" i="102"/>
  <c r="AR40" i="102"/>
  <c r="AR225" i="102"/>
  <c r="AR30" i="102"/>
  <c r="AR245" i="102"/>
  <c r="AR50" i="102"/>
  <c r="AR228" i="102"/>
  <c r="AR33" i="102"/>
  <c r="AR240" i="102"/>
  <c r="AR45" i="102"/>
  <c r="AR248" i="102"/>
  <c r="AR56" i="102"/>
  <c r="AR243" i="102"/>
  <c r="AR48" i="102"/>
  <c r="AR227" i="102"/>
  <c r="AR32" i="102"/>
  <c r="AR237" i="102"/>
  <c r="AR42" i="102"/>
  <c r="AR232" i="102"/>
  <c r="AR37" i="102"/>
  <c r="AR226" i="102"/>
  <c r="AR31" i="102"/>
  <c r="AR246" i="102"/>
  <c r="AR52" i="102"/>
  <c r="AR276" i="102"/>
  <c r="AR258" i="102"/>
  <c r="AR259" i="102"/>
  <c r="AR278" i="102"/>
  <c r="AR253" i="102"/>
  <c r="AR254" i="102"/>
  <c r="AR282" i="102"/>
  <c r="AR270" i="102"/>
  <c r="AR264" i="102"/>
  <c r="AR281" i="102"/>
  <c r="AR275" i="102"/>
  <c r="M3" i="102"/>
  <c r="AR224" i="102"/>
  <c r="AR222" i="102"/>
  <c r="M4" i="102" l="1"/>
  <c r="M2" i="102"/>
  <c r="N3" i="102"/>
  <c r="N2" i="102" s="1"/>
  <c r="O3" i="102"/>
  <c r="AQ10" i="102"/>
  <c r="AQ6" i="102"/>
  <c r="AQ14" i="102"/>
  <c r="AR6" i="102"/>
  <c r="AQ18" i="102"/>
  <c r="AQ22" i="102"/>
  <c r="AQ7" i="102"/>
  <c r="AQ11" i="102"/>
  <c r="AQ19" i="102"/>
  <c r="AQ23" i="102"/>
  <c r="AQ20" i="102"/>
  <c r="AQ12" i="102"/>
  <c r="AQ24" i="102"/>
  <c r="AQ25" i="102"/>
  <c r="AQ9" i="102"/>
  <c r="AR171" i="102"/>
  <c r="AQ13" i="102"/>
  <c r="AQ21" i="102"/>
  <c r="N4" i="102" l="1"/>
  <c r="AR188" i="102"/>
  <c r="AR162" i="102"/>
  <c r="AR161" i="102"/>
  <c r="AR191" i="102"/>
  <c r="AR174" i="102"/>
  <c r="AR139" i="102"/>
  <c r="AR149" i="102"/>
  <c r="AR175" i="102"/>
  <c r="AR126" i="102"/>
  <c r="AR146" i="102"/>
  <c r="AR166" i="102"/>
  <c r="AR116" i="102"/>
  <c r="AR203" i="102"/>
  <c r="O2" i="102"/>
  <c r="O4" i="102"/>
  <c r="P3" i="102"/>
  <c r="AR155" i="102"/>
  <c r="AR156" i="102"/>
  <c r="AR158" i="102"/>
  <c r="AR153" i="102"/>
  <c r="AR173" i="102"/>
  <c r="AR159" i="102"/>
  <c r="AR177" i="102"/>
  <c r="AR185" i="102"/>
  <c r="AR151" i="102"/>
  <c r="AR147" i="102"/>
  <c r="AR152" i="102"/>
  <c r="AR154" i="102"/>
  <c r="AR107" i="102"/>
  <c r="AR157" i="102"/>
  <c r="AR163" i="102"/>
  <c r="AR133" i="102"/>
  <c r="AR113" i="102"/>
  <c r="AR97" i="102"/>
  <c r="AR172" i="102"/>
  <c r="AR212" i="102"/>
  <c r="AR72" i="102"/>
  <c r="AR200" i="102"/>
  <c r="AR145" i="102"/>
  <c r="AR179" i="102"/>
  <c r="AR178" i="102"/>
  <c r="AR207" i="102"/>
  <c r="AR81" i="102"/>
  <c r="AR206" i="102"/>
  <c r="AR208" i="102"/>
  <c r="AR117" i="102"/>
  <c r="AR110" i="102"/>
  <c r="AR86" i="102"/>
  <c r="AR169" i="102"/>
  <c r="AR204" i="102"/>
  <c r="AR131" i="102"/>
  <c r="AR108" i="102"/>
  <c r="AR79" i="102"/>
  <c r="AR138" i="102"/>
  <c r="AR118" i="102"/>
  <c r="AR93" i="102"/>
  <c r="AR215" i="102"/>
  <c r="AR129" i="102"/>
  <c r="AR94" i="102"/>
  <c r="AR220" i="102"/>
  <c r="AR78" i="102"/>
  <c r="AR210" i="102"/>
  <c r="AR216" i="102"/>
  <c r="AR125" i="102"/>
  <c r="AR87" i="102"/>
  <c r="AR213" i="102"/>
  <c r="AR141" i="102"/>
  <c r="AR96" i="102"/>
  <c r="AR182" i="102"/>
  <c r="AR130" i="102"/>
  <c r="AR109" i="102"/>
  <c r="AR91" i="102"/>
  <c r="AR134" i="102"/>
  <c r="AR122" i="102"/>
  <c r="AR214" i="102"/>
  <c r="AR142" i="102"/>
  <c r="AR76" i="102"/>
  <c r="AR71" i="102"/>
  <c r="AR132" i="102"/>
  <c r="AR136" i="102"/>
  <c r="AR144" i="102"/>
  <c r="AR143" i="102"/>
  <c r="AR164" i="102"/>
  <c r="AR135" i="102"/>
  <c r="AR119" i="102"/>
  <c r="AR209" i="102"/>
  <c r="AR128" i="102"/>
  <c r="AR115" i="102"/>
  <c r="AR176" i="102"/>
  <c r="AR111" i="102"/>
  <c r="AR95" i="102"/>
  <c r="AR184" i="102"/>
  <c r="AR160" i="102"/>
  <c r="AR140" i="102"/>
  <c r="AR127" i="102"/>
  <c r="AR123" i="102"/>
  <c r="AR192" i="102"/>
  <c r="AR194" i="102"/>
  <c r="AR193" i="102"/>
  <c r="AR221" i="102"/>
  <c r="AR183" i="102"/>
  <c r="AR189" i="102"/>
  <c r="AR190" i="102"/>
  <c r="AR186" i="102"/>
  <c r="AR202" i="102"/>
  <c r="AR195" i="102"/>
  <c r="AR187" i="102"/>
  <c r="AD297" i="102"/>
  <c r="N297" i="102"/>
  <c r="P297" i="102"/>
  <c r="M297" i="102"/>
  <c r="AR68" i="102"/>
  <c r="AJ297" i="102"/>
  <c r="O297" i="102"/>
  <c r="AC297" i="102"/>
  <c r="W297" i="102"/>
  <c r="AK297" i="102"/>
  <c r="V297" i="102"/>
  <c r="AR196" i="102" l="1"/>
  <c r="AR180" i="102"/>
  <c r="AR217" i="102"/>
  <c r="AR205" i="102"/>
  <c r="AR197" i="102"/>
  <c r="Q3" i="102"/>
  <c r="P2" i="102"/>
  <c r="P4" i="102"/>
  <c r="AR199" i="102"/>
  <c r="AR201" i="102"/>
  <c r="AR106" i="102"/>
  <c r="AR167" i="102"/>
  <c r="AR112" i="102"/>
  <c r="AR219" i="102"/>
  <c r="AR89" i="102"/>
  <c r="AR211" i="102"/>
  <c r="AR83" i="102"/>
  <c r="AR66" i="102"/>
  <c r="AR85" i="102"/>
  <c r="AR165" i="102"/>
  <c r="AR84" i="102"/>
  <c r="AR77" i="102"/>
  <c r="AR63" i="102"/>
  <c r="AR120" i="102"/>
  <c r="AR124" i="102"/>
  <c r="AR100" i="102"/>
  <c r="AR75" i="102"/>
  <c r="AR90" i="102"/>
  <c r="AR92" i="102"/>
  <c r="AR98" i="102"/>
  <c r="AR82" i="102"/>
  <c r="AR181" i="102"/>
  <c r="AR218" i="102"/>
  <c r="AR170" i="102"/>
  <c r="AR58" i="102"/>
  <c r="AR121" i="102"/>
  <c r="AR65" i="102"/>
  <c r="AR168" i="102"/>
  <c r="AR69" i="102"/>
  <c r="AR64" i="102"/>
  <c r="AR99" i="102"/>
  <c r="AR114" i="102"/>
  <c r="AR103" i="102"/>
  <c r="AR137" i="102"/>
  <c r="AR80" i="102"/>
  <c r="AR67" i="102"/>
  <c r="AR88" i="102"/>
  <c r="AR73" i="102"/>
  <c r="Q2" i="102" l="1"/>
  <c r="Q4" i="102"/>
  <c r="R3" i="102"/>
  <c r="Q297" i="102"/>
  <c r="AR22" i="102"/>
  <c r="AR11" i="102"/>
  <c r="AR9" i="102"/>
  <c r="AR23" i="102"/>
  <c r="AR10" i="102"/>
  <c r="AR8" i="102"/>
  <c r="AR104" i="102"/>
  <c r="AR14" i="102"/>
  <c r="AR12" i="102" l="1"/>
  <c r="AR19" i="102"/>
  <c r="R4" i="102"/>
  <c r="R297" i="102" s="1"/>
  <c r="S3" i="102"/>
  <c r="R2" i="102"/>
  <c r="AR15" i="102"/>
  <c r="AR7" i="102"/>
  <c r="AR25" i="102"/>
  <c r="AR18" i="102"/>
  <c r="AR21" i="102"/>
  <c r="AR24" i="102"/>
  <c r="AR13" i="102"/>
  <c r="AR16" i="102"/>
  <c r="AR17" i="102"/>
  <c r="AR20" i="102"/>
  <c r="AR105" i="102" l="1"/>
  <c r="AR102" i="102"/>
  <c r="T3" i="102"/>
  <c r="S4" i="102"/>
  <c r="S2" i="102"/>
  <c r="S297" i="102"/>
  <c r="T4" i="102" l="1"/>
  <c r="U3" i="102"/>
  <c r="T2" i="102"/>
  <c r="T297" i="102"/>
  <c r="U4" i="102" l="1"/>
  <c r="V3" i="102"/>
  <c r="U2" i="102"/>
  <c r="U297" i="102"/>
  <c r="V4" i="102" l="1"/>
  <c r="V2" i="102"/>
  <c r="W3" i="102"/>
  <c r="W4" i="102" l="1"/>
  <c r="X3" i="102"/>
  <c r="W2" i="102"/>
  <c r="Y3" i="102" l="1"/>
  <c r="X4" i="102"/>
  <c r="X2" i="102"/>
  <c r="X297" i="102"/>
  <c r="Z3" i="102" l="1"/>
  <c r="Y2" i="102"/>
  <c r="Y4" i="102"/>
  <c r="Y297" i="102"/>
  <c r="AA3" i="102" l="1"/>
  <c r="Z4" i="102"/>
  <c r="Z2" i="102"/>
  <c r="Z297" i="102"/>
  <c r="AA2" i="102" l="1"/>
  <c r="AB3" i="102"/>
  <c r="AA4" i="102"/>
  <c r="AA297" i="102"/>
  <c r="AC3" i="102" l="1"/>
  <c r="AB4" i="102"/>
  <c r="AB2" i="102"/>
  <c r="AB297" i="102"/>
  <c r="AD3" i="102" l="1"/>
  <c r="AC2" i="102"/>
  <c r="AC4" i="102"/>
  <c r="AD2" i="102" l="1"/>
  <c r="AD4" i="102"/>
  <c r="AE3" i="102"/>
  <c r="AE2" i="102" l="1"/>
  <c r="AE4" i="102"/>
  <c r="AF3" i="102"/>
  <c r="AE297" i="102"/>
  <c r="AG3" i="102" l="1"/>
  <c r="AF4" i="102"/>
  <c r="AF2" i="102"/>
  <c r="AF297" i="102"/>
  <c r="AG2" i="102" l="1"/>
  <c r="AH3" i="102"/>
  <c r="AG4" i="102"/>
  <c r="AG297" i="102"/>
  <c r="AI3" i="102" l="1"/>
  <c r="AH4" i="102"/>
  <c r="AH2" i="102"/>
  <c r="AH297" i="102"/>
  <c r="AI4" i="102" l="1"/>
  <c r="AI2" i="102"/>
  <c r="AJ3" i="102"/>
  <c r="AI297" i="102"/>
  <c r="AK3" i="102" l="1"/>
  <c r="AJ2" i="102"/>
  <c r="AJ4" i="102"/>
  <c r="AK2" i="102" l="1"/>
  <c r="AK4" i="102"/>
  <c r="AL3" i="102"/>
  <c r="AL4" i="102" l="1"/>
  <c r="AM3" i="102"/>
  <c r="AL2" i="102"/>
  <c r="AL297" i="102"/>
  <c r="AM2" i="102" l="1"/>
  <c r="AM4" i="102"/>
  <c r="AM297" i="102" s="1"/>
  <c r="AN3" i="102"/>
  <c r="AN2" i="102" l="1"/>
  <c r="AN4" i="102"/>
  <c r="AO3" i="102"/>
  <c r="AN297" i="102"/>
  <c r="AO4" i="102" l="1"/>
  <c r="AO297" i="102" s="1"/>
  <c r="AO2" i="102"/>
  <c r="AP3" i="102"/>
  <c r="AP4" i="102" l="1"/>
  <c r="AP297" i="102" s="1"/>
  <c r="AP2" i="102"/>
  <c r="AR74" i="102" l="1"/>
  <c r="AR60" i="102"/>
  <c r="AR101" i="102"/>
  <c r="AR59" i="102"/>
</calcChain>
</file>

<file path=xl/comments1.xml><?xml version="1.0" encoding="utf-8"?>
<comments xmlns="http://schemas.openxmlformats.org/spreadsheetml/2006/main">
  <authors>
    <author>Cintia RIBEIRO</author>
  </authors>
  <commentList>
    <comment ref="X203" authorId="0">
      <text>
        <r>
          <rPr>
            <b/>
            <sz val="9"/>
            <color indexed="81"/>
            <rFont val="Tahoma"/>
            <family val="2"/>
          </rPr>
          <t>Cintia RIBEIRO:</t>
        </r>
        <r>
          <rPr>
            <sz val="9"/>
            <color indexed="81"/>
            <rFont val="Tahoma"/>
            <family val="2"/>
          </rPr>
          <t xml:space="preserve">
Transfert de connaisance avec PYR
</t>
        </r>
      </text>
    </comment>
    <comment ref="Y203" authorId="0">
      <text>
        <r>
          <rPr>
            <b/>
            <sz val="9"/>
            <color indexed="81"/>
            <rFont val="Tahoma"/>
            <family val="2"/>
          </rPr>
          <t>Cintia RIBEIRO:</t>
        </r>
        <r>
          <rPr>
            <sz val="9"/>
            <color indexed="81"/>
            <rFont val="Tahoma"/>
            <family val="2"/>
          </rPr>
          <t xml:space="preserve">
Transfert de connaisance avec PYR
</t>
        </r>
      </text>
    </comment>
    <comment ref="Z203" authorId="0">
      <text>
        <r>
          <rPr>
            <b/>
            <sz val="9"/>
            <color indexed="81"/>
            <rFont val="Tahoma"/>
            <family val="2"/>
          </rPr>
          <t>Cintia RIBEIRO:</t>
        </r>
        <r>
          <rPr>
            <sz val="9"/>
            <color indexed="81"/>
            <rFont val="Tahoma"/>
            <family val="2"/>
          </rPr>
          <t xml:space="preserve">
Transfert de connaisance avec PYR</t>
        </r>
      </text>
    </comment>
    <comment ref="AN204" authorId="0">
      <text>
        <r>
          <rPr>
            <b/>
            <sz val="9"/>
            <color indexed="81"/>
            <rFont val="Tahoma"/>
            <family val="2"/>
          </rPr>
          <t>Cintia RIBEIRO:</t>
        </r>
        <r>
          <rPr>
            <sz val="9"/>
            <color indexed="81"/>
            <rFont val="Tahoma"/>
            <family val="2"/>
          </rPr>
          <t xml:space="preserve">
CALIF Khaled</t>
        </r>
      </text>
    </comment>
  </commentList>
</comments>
</file>

<file path=xl/sharedStrings.xml><?xml version="1.0" encoding="utf-8"?>
<sst xmlns="http://schemas.openxmlformats.org/spreadsheetml/2006/main" count="1269" uniqueCount="527">
  <si>
    <t>Total</t>
  </si>
  <si>
    <t>Nom</t>
  </si>
  <si>
    <t>Code UO</t>
  </si>
  <si>
    <t>Compléxité</t>
  </si>
  <si>
    <t>Type d'UO</t>
  </si>
  <si>
    <t>N/A</t>
  </si>
  <si>
    <t>Service Thales</t>
  </si>
  <si>
    <t>Statut</t>
  </si>
  <si>
    <t>Suspendue</t>
  </si>
  <si>
    <t>Total conso UO</t>
  </si>
  <si>
    <t>Abandonnée</t>
  </si>
  <si>
    <t>Mois de saisie:</t>
  </si>
  <si>
    <t>Nombre jours ouvrés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</si>
  <si>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</si>
  <si>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</si>
  <si>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</si>
  <si>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</si>
  <si>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</si>
  <si>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</si>
  <si>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</si>
  <si>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</si>
  <si>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</si>
  <si>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</si>
  <si>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</si>
  <si>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</si>
  <si>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</si>
  <si>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</si>
  <si>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</si>
  <si>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</si>
  <si>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</si>
  <si>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</si>
  <si>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</si>
  <si>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</si>
  <si>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</si>
  <si>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</si>
  <si>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</si>
  <si>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</si>
  <si>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</si>
  <si>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</si>
  <si>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</si>
  <si>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</si>
  <si>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Total saisie du mois</t>
  </si>
  <si>
    <t>29</t>
  </si>
  <si>
    <t>30</t>
  </si>
  <si>
    <t>N° GDD</t>
  </si>
  <si>
    <t>Date d'ouverture UO</t>
  </si>
  <si>
    <t>Prévisionnelle</t>
  </si>
  <si>
    <t>Livrée</t>
  </si>
  <si>
    <t>Validée</t>
  </si>
  <si>
    <t>-</t>
  </si>
  <si>
    <t>Description de la demande</t>
  </si>
  <si>
    <t>?</t>
  </si>
  <si>
    <t>En cours</t>
  </si>
  <si>
    <t>Date de livraison</t>
  </si>
  <si>
    <t>Date de validation</t>
  </si>
  <si>
    <t>Description</t>
  </si>
  <si>
    <t>Obso 2K3</t>
  </si>
  <si>
    <t>Sous-Charge-01</t>
  </si>
  <si>
    <t>Transition-01</t>
  </si>
  <si>
    <t>Transition-02</t>
  </si>
  <si>
    <t>Absence-01</t>
  </si>
  <si>
    <t>Absence-02</t>
  </si>
  <si>
    <t>Absence-03</t>
  </si>
  <si>
    <t>Absence-04</t>
  </si>
  <si>
    <t>Absence-05</t>
  </si>
  <si>
    <t>Absence-06</t>
  </si>
  <si>
    <t>Absence-07</t>
  </si>
  <si>
    <t>Absence-08</t>
  </si>
  <si>
    <t>Absence-09</t>
  </si>
  <si>
    <t>Absence-10</t>
  </si>
  <si>
    <t>Absence-11</t>
  </si>
  <si>
    <t>Absence-12</t>
  </si>
  <si>
    <t>Absence-13</t>
  </si>
  <si>
    <t>Absence-14</t>
  </si>
  <si>
    <t>Absence-15</t>
  </si>
  <si>
    <t>Absence-16</t>
  </si>
  <si>
    <t>Sous-Charge-02</t>
  </si>
  <si>
    <t>GDD-10281</t>
  </si>
  <si>
    <t>Transition-03</t>
  </si>
  <si>
    <t>Formation-01</t>
  </si>
  <si>
    <t>Formation-02</t>
  </si>
  <si>
    <t>Absence-17</t>
  </si>
  <si>
    <t>Absence-18</t>
  </si>
  <si>
    <t>Transition-04</t>
  </si>
  <si>
    <t>Transition-05</t>
  </si>
  <si>
    <t>Pilotage-01</t>
  </si>
  <si>
    <t>Pilotage-02</t>
  </si>
  <si>
    <t>GDD-7106</t>
  </si>
  <si>
    <t>ITN 776
ITN 402</t>
  </si>
  <si>
    <t>GDD-8620</t>
  </si>
  <si>
    <t>GDD-10633</t>
  </si>
  <si>
    <t>GDR-10571</t>
  </si>
  <si>
    <t>GDD-10587</t>
  </si>
  <si>
    <t xml:space="preserve">E2 CentralEF </t>
  </si>
  <si>
    <t>Sous-Charge-03</t>
  </si>
  <si>
    <t>GDD-10289</t>
  </si>
  <si>
    <t>Sous-Charge-04</t>
  </si>
  <si>
    <t>GDD-10616</t>
  </si>
  <si>
    <t>GDD-10617</t>
  </si>
  <si>
    <t>Formation-03</t>
  </si>
  <si>
    <t>Formation-04</t>
  </si>
  <si>
    <t>Formation-05</t>
  </si>
  <si>
    <t>Sous-Charge-05</t>
  </si>
  <si>
    <t>GDD-9247</t>
  </si>
  <si>
    <t>Absence-19</t>
  </si>
  <si>
    <t>Facturée</t>
  </si>
  <si>
    <t>GDD-9637</t>
  </si>
  <si>
    <t>GDD-9571</t>
  </si>
  <si>
    <t>GDD-8931</t>
  </si>
  <si>
    <t>GDD-10638</t>
  </si>
  <si>
    <t>GDD-7678</t>
  </si>
  <si>
    <t>GDD-8536</t>
  </si>
  <si>
    <t>GDD-8850</t>
  </si>
  <si>
    <t>GDD-9386</t>
  </si>
  <si>
    <t>GDD-9380</t>
  </si>
  <si>
    <t>GDD-9645</t>
  </si>
  <si>
    <t>GDD-9342</t>
  </si>
  <si>
    <t>GDD-9278</t>
  </si>
  <si>
    <t>GDD-9419</t>
  </si>
  <si>
    <t>GDD-9552</t>
  </si>
  <si>
    <t>GDD-9638</t>
  </si>
  <si>
    <t>GDD-9462</t>
  </si>
  <si>
    <t>GDD-9614</t>
  </si>
  <si>
    <t>GDD-10265</t>
  </si>
  <si>
    <t>KPI Charges</t>
  </si>
  <si>
    <t>Ratio TSA TAV SecAD</t>
  </si>
  <si>
    <t>Statut UO</t>
  </si>
  <si>
    <t>Excel-100</t>
  </si>
  <si>
    <t>Excel-101</t>
  </si>
  <si>
    <t>Excel-102</t>
  </si>
  <si>
    <t>Excel-103</t>
  </si>
  <si>
    <t>Excel-104</t>
  </si>
  <si>
    <t>Excel-105</t>
  </si>
  <si>
    <t>Excel-106</t>
  </si>
  <si>
    <t>Excel-107</t>
  </si>
  <si>
    <t>Excel-108</t>
  </si>
  <si>
    <t>Excel-109</t>
  </si>
  <si>
    <t>Excel-110</t>
  </si>
  <si>
    <t>Charge</t>
  </si>
  <si>
    <t>Sous-Charge-06</t>
  </si>
  <si>
    <t>Date Fin</t>
  </si>
  <si>
    <t>EFbox SIDR</t>
  </si>
  <si>
    <t>GDD-8622</t>
  </si>
  <si>
    <t>Pilotage-03</t>
  </si>
  <si>
    <t>Absence-20</t>
  </si>
  <si>
    <t>Pilotage_AAT-a</t>
  </si>
  <si>
    <t>Pilotage_TAO-a</t>
  </si>
  <si>
    <t>Pilotage_TAO-b</t>
  </si>
  <si>
    <t>Formation-06</t>
  </si>
  <si>
    <t>Formation-07</t>
  </si>
  <si>
    <t>Formation-08</t>
  </si>
  <si>
    <t>KPI Date Fin</t>
  </si>
  <si>
    <t>Sous-Charge-07</t>
  </si>
  <si>
    <t>Sous-Charge-08</t>
  </si>
  <si>
    <t>Sous-Charge-09</t>
  </si>
  <si>
    <t>Potent-01</t>
  </si>
  <si>
    <t>Potent-02</t>
  </si>
  <si>
    <t>Potent-03</t>
  </si>
  <si>
    <t>Potent-04</t>
  </si>
  <si>
    <t>Potent-05</t>
  </si>
  <si>
    <t>Potent-06</t>
  </si>
  <si>
    <t>Potent-07</t>
  </si>
  <si>
    <t>Potent-08</t>
  </si>
  <si>
    <t>Potent-09</t>
  </si>
  <si>
    <t>Potent-11</t>
  </si>
  <si>
    <t>Potent-12</t>
  </si>
  <si>
    <t>Potent-13</t>
  </si>
  <si>
    <t>Potent-14</t>
  </si>
  <si>
    <t>Potent-15</t>
  </si>
  <si>
    <t>Potent-16</t>
  </si>
  <si>
    <t>Potent-17</t>
  </si>
  <si>
    <t>Potent-18</t>
  </si>
  <si>
    <t>Potent-19</t>
  </si>
  <si>
    <t>Sous-Charge-10</t>
  </si>
  <si>
    <t>GDD-12564</t>
  </si>
  <si>
    <t>Excel-112</t>
  </si>
  <si>
    <t>Excel-113</t>
  </si>
  <si>
    <t>Excel-114</t>
  </si>
  <si>
    <t>Excel-115</t>
  </si>
  <si>
    <t>Excel-116</t>
  </si>
  <si>
    <t>Excel-117</t>
  </si>
  <si>
    <t>Excel-118</t>
  </si>
  <si>
    <t>Excel-119</t>
  </si>
  <si>
    <t>Excel-120</t>
  </si>
  <si>
    <t>Excel-121</t>
  </si>
  <si>
    <t>Excel-122</t>
  </si>
  <si>
    <t>Excel-123</t>
  </si>
  <si>
    <t>Excel-124</t>
  </si>
  <si>
    <t>Excel-125</t>
  </si>
  <si>
    <t>Excel-126</t>
  </si>
  <si>
    <t>Excel-127</t>
  </si>
  <si>
    <t>Excel-128</t>
  </si>
  <si>
    <t>Excel-129</t>
  </si>
  <si>
    <t>Excel-130</t>
  </si>
  <si>
    <t>Excel-131</t>
  </si>
  <si>
    <t>Excel-132</t>
  </si>
  <si>
    <t>Excel-134</t>
  </si>
  <si>
    <t>Excel-135</t>
  </si>
  <si>
    <t>Excel-136</t>
  </si>
  <si>
    <t>GDD-9165</t>
  </si>
  <si>
    <t>GDD-9495</t>
  </si>
  <si>
    <t>Excel-001</t>
  </si>
  <si>
    <t>Excel-005</t>
  </si>
  <si>
    <t>Excel-006-a</t>
  </si>
  <si>
    <t>Excel-008</t>
  </si>
  <si>
    <t>Excel-009</t>
  </si>
  <si>
    <t>Excel-010</t>
  </si>
  <si>
    <t>Excel-012</t>
  </si>
  <si>
    <t>Excel-014</t>
  </si>
  <si>
    <t>Excel-015</t>
  </si>
  <si>
    <t>Excel-016</t>
  </si>
  <si>
    <t>Excel-018</t>
  </si>
  <si>
    <t>Excel-019-a</t>
  </si>
  <si>
    <t>Excel-019-b</t>
  </si>
  <si>
    <t>Excel-020</t>
  </si>
  <si>
    <t>Excel-021</t>
  </si>
  <si>
    <t>Excel-023-a</t>
  </si>
  <si>
    <t>Excel-023-b</t>
  </si>
  <si>
    <t>Excel-024</t>
  </si>
  <si>
    <t>Excel-026-b</t>
  </si>
  <si>
    <t>Excel-027</t>
  </si>
  <si>
    <t>Excel-028</t>
  </si>
  <si>
    <t>Excel-030</t>
  </si>
  <si>
    <t>Excel-031-a</t>
  </si>
  <si>
    <t>Excel-032-a</t>
  </si>
  <si>
    <t>Excel-026-a</t>
  </si>
  <si>
    <t>Excel-033</t>
  </si>
  <si>
    <t>Excel-034</t>
  </si>
  <si>
    <t>Excel-035</t>
  </si>
  <si>
    <t>Excel-036</t>
  </si>
  <si>
    <t>Excel-037</t>
  </si>
  <si>
    <t>Excel-038</t>
  </si>
  <si>
    <t>Excel-039</t>
  </si>
  <si>
    <t>Excel-040</t>
  </si>
  <si>
    <t>Excel-041</t>
  </si>
  <si>
    <t>Excel-042</t>
  </si>
  <si>
    <t>Excel-043</t>
  </si>
  <si>
    <t>Excel-044</t>
  </si>
  <si>
    <t>Excel-045</t>
  </si>
  <si>
    <t>Excel-046</t>
  </si>
  <si>
    <t>Excel-047</t>
  </si>
  <si>
    <t>Excel-048</t>
  </si>
  <si>
    <t>Excel-049</t>
  </si>
  <si>
    <t>Excel-050</t>
  </si>
  <si>
    <t>Excel-051</t>
  </si>
  <si>
    <t>Excel-053</t>
  </si>
  <si>
    <t>Excel-054</t>
  </si>
  <si>
    <t>Excel-055</t>
  </si>
  <si>
    <t>Excel-056</t>
  </si>
  <si>
    <t>Excel-057</t>
  </si>
  <si>
    <t>Excel-058-a</t>
  </si>
  <si>
    <t>Excel-060</t>
  </si>
  <si>
    <t>Excel-061</t>
  </si>
  <si>
    <t>Excel-006-b</t>
  </si>
  <si>
    <t>Excel-025-a</t>
  </si>
  <si>
    <t>Excel-025-b</t>
  </si>
  <si>
    <t>Excel-031-b</t>
  </si>
  <si>
    <t>Excel-032-b</t>
  </si>
  <si>
    <t>Excel-052-a</t>
  </si>
  <si>
    <t>Excel-052-b</t>
  </si>
  <si>
    <t>Excel-058-b</t>
  </si>
  <si>
    <t>Excel-062-a</t>
  </si>
  <si>
    <t>Excel-062-b</t>
  </si>
  <si>
    <t>Excel-062-c</t>
  </si>
  <si>
    <t>Excel-063-a</t>
  </si>
  <si>
    <t>Excel-063-b</t>
  </si>
  <si>
    <t>Excel-063-c</t>
  </si>
  <si>
    <t>Excel-064</t>
  </si>
  <si>
    <t>Excel-065</t>
  </si>
  <si>
    <t>Excel-066</t>
  </si>
  <si>
    <t>Excel-067</t>
  </si>
  <si>
    <t>Excel-068</t>
  </si>
  <si>
    <t>Excel-069</t>
  </si>
  <si>
    <t>Excel-070</t>
  </si>
  <si>
    <t>Excel-071</t>
  </si>
  <si>
    <t>Excel-072</t>
  </si>
  <si>
    <t>Excel-073</t>
  </si>
  <si>
    <t>Excel-074</t>
  </si>
  <si>
    <t>Excel-075</t>
  </si>
  <si>
    <t>Excel-078</t>
  </si>
  <si>
    <t>Excel-080</t>
  </si>
  <si>
    <t>Excel-081</t>
  </si>
  <si>
    <t>Excel-082</t>
  </si>
  <si>
    <t>Excel-083</t>
  </si>
  <si>
    <t>Excel-084</t>
  </si>
  <si>
    <t>Excel-085</t>
  </si>
  <si>
    <t>Excel-088</t>
  </si>
  <si>
    <t>Excel-089</t>
  </si>
  <si>
    <t>Excel-093</t>
  </si>
  <si>
    <t>Excel-094</t>
  </si>
  <si>
    <t>Excel-095</t>
  </si>
  <si>
    <t>Excel-096</t>
  </si>
  <si>
    <t>Excel-097</t>
  </si>
  <si>
    <t>Excel-098</t>
  </si>
  <si>
    <t>Excel-099</t>
  </si>
  <si>
    <t>Excel-004</t>
  </si>
  <si>
    <t>Excel-076</t>
  </si>
  <si>
    <t>Excel-077</t>
  </si>
  <si>
    <t>Excel-079</t>
  </si>
  <si>
    <t>Excel-086</t>
  </si>
  <si>
    <t>Excel-087</t>
  </si>
  <si>
    <t>Excel-090</t>
  </si>
  <si>
    <t>Excel-091</t>
  </si>
  <si>
    <t>Excel-092</t>
  </si>
  <si>
    <t>Potent-10</t>
  </si>
  <si>
    <t>Excel-013</t>
  </si>
  <si>
    <t>GDD-12583</t>
  </si>
  <si>
    <t>GDD-12470</t>
  </si>
  <si>
    <t>GDD-12566</t>
  </si>
  <si>
    <t>GDD-10567</t>
  </si>
  <si>
    <t>Code JIRA</t>
  </si>
  <si>
    <t>Excel-137</t>
  </si>
  <si>
    <t>Excel-138</t>
  </si>
  <si>
    <t>Excel-139</t>
  </si>
  <si>
    <t>Excel-140</t>
  </si>
  <si>
    <t>Excel-141</t>
  </si>
  <si>
    <t>Excel-142</t>
  </si>
  <si>
    <t>Excel-143</t>
  </si>
  <si>
    <t>Excel-144</t>
  </si>
  <si>
    <t>Excel-145</t>
  </si>
  <si>
    <t>Excel-146</t>
  </si>
  <si>
    <t>Excel-147</t>
  </si>
  <si>
    <t>Excel-148</t>
  </si>
  <si>
    <t>GDD-6689</t>
  </si>
  <si>
    <t>GDD-6690</t>
  </si>
  <si>
    <t>GDD-10525</t>
  </si>
  <si>
    <t>GDD-12538</t>
  </si>
  <si>
    <t>Excel-149</t>
  </si>
  <si>
    <t>Excel-150</t>
  </si>
  <si>
    <t>Excel-151</t>
  </si>
  <si>
    <t>Excel-152</t>
  </si>
  <si>
    <t>GDD 12660</t>
  </si>
  <si>
    <t>Excel-153</t>
  </si>
  <si>
    <t>Excel-154</t>
  </si>
  <si>
    <t>Excel-155</t>
  </si>
  <si>
    <t>Excel-156</t>
  </si>
  <si>
    <t>Excel-157</t>
  </si>
  <si>
    <t>Excel-158</t>
  </si>
  <si>
    <t>Excel-159</t>
  </si>
  <si>
    <t>Excel-160</t>
  </si>
  <si>
    <t>Excel-161</t>
  </si>
  <si>
    <t>Excel-162</t>
  </si>
  <si>
    <t>Excel-164</t>
  </si>
  <si>
    <t>Excel-165</t>
  </si>
  <si>
    <t>Excel-168</t>
  </si>
  <si>
    <t>Excel-111-b</t>
  </si>
  <si>
    <t>GDD-8599</t>
  </si>
  <si>
    <t>Excel-111-a</t>
  </si>
  <si>
    <t>Excel-059-a</t>
  </si>
  <si>
    <t>Excel-059-b</t>
  </si>
  <si>
    <t>Excel-017-a</t>
  </si>
  <si>
    <t>Excel-017-b</t>
  </si>
  <si>
    <t>Excel-014-b</t>
  </si>
  <si>
    <t>CESAR-010</t>
  </si>
  <si>
    <t>CESAR-014</t>
  </si>
  <si>
    <t>CESAR-018</t>
  </si>
  <si>
    <t>CESAR-021</t>
  </si>
  <si>
    <t>CESAR-022</t>
  </si>
  <si>
    <t>CESAR-029</t>
  </si>
  <si>
    <t>CESAR-032</t>
  </si>
  <si>
    <t>CESAR-034</t>
  </si>
  <si>
    <t>CESAR-038</t>
  </si>
  <si>
    <t>CESAR-041</t>
  </si>
  <si>
    <t>CESAR-042</t>
  </si>
  <si>
    <t>CESAR-043</t>
  </si>
  <si>
    <t>CESAR-044</t>
  </si>
  <si>
    <t>CESAR-045</t>
  </si>
  <si>
    <t>CESAR-049</t>
  </si>
  <si>
    <t>CESAR-050</t>
  </si>
  <si>
    <t>CESAR-051</t>
  </si>
  <si>
    <t>CESAR-052</t>
  </si>
  <si>
    <t>CESAR-053</t>
  </si>
  <si>
    <t>CESAR-054</t>
  </si>
  <si>
    <t>CESAR-055</t>
  </si>
  <si>
    <t>CESAR-057</t>
  </si>
  <si>
    <t>CESAR-058</t>
  </si>
  <si>
    <t>CESAR-059</t>
  </si>
  <si>
    <t>CESAR-060</t>
  </si>
  <si>
    <t>CESAR-061</t>
  </si>
  <si>
    <t>CESAR-062</t>
  </si>
  <si>
    <t>CESAR-063</t>
  </si>
  <si>
    <t>CESAR-065</t>
  </si>
  <si>
    <t>CESAR-066</t>
  </si>
  <si>
    <t>CESAR-067</t>
  </si>
  <si>
    <t>CESAR-068</t>
  </si>
  <si>
    <t>CESAR-071</t>
  </si>
  <si>
    <t>CESAR-072</t>
  </si>
  <si>
    <t>CESAR-073</t>
  </si>
  <si>
    <t>CESAR-074</t>
  </si>
  <si>
    <t>CESAR-075</t>
  </si>
  <si>
    <t>CESAR-076</t>
  </si>
  <si>
    <t>CESAR-005</t>
  </si>
  <si>
    <t>CESAR-009</t>
  </si>
  <si>
    <t>CESAR-026</t>
  </si>
  <si>
    <t>CESAR-046</t>
  </si>
  <si>
    <t>CESAR-048</t>
  </si>
  <si>
    <t>CESAR-069</t>
  </si>
  <si>
    <t>CESAR-001</t>
  </si>
  <si>
    <t>CESAR-006</t>
  </si>
  <si>
    <t>CESAR-008</t>
  </si>
  <si>
    <t>CESAR-024</t>
  </si>
  <si>
    <t>CESAR-030</t>
  </si>
  <si>
    <t>CESAR-027</t>
  </si>
  <si>
    <t>CESAR-028</t>
  </si>
  <si>
    <t>CESAR-039</t>
  </si>
  <si>
    <t>CESAR-017</t>
  </si>
  <si>
    <t>CESAR-036</t>
  </si>
  <si>
    <t>CESAR-011</t>
  </si>
  <si>
    <t>CESAR-070</t>
  </si>
  <si>
    <t>CESAR-091</t>
  </si>
  <si>
    <t>Pilotage_AAT-b</t>
  </si>
  <si>
    <t>CESAR-082</t>
  </si>
  <si>
    <t>CESAR-085</t>
  </si>
  <si>
    <t>CESAR-077</t>
  </si>
  <si>
    <t>CESAR-083</t>
  </si>
  <si>
    <t>Excel-059-c</t>
  </si>
  <si>
    <t>CESAR-023</t>
  </si>
  <si>
    <t>GDD-6979</t>
  </si>
  <si>
    <t>GDD-6324</t>
  </si>
  <si>
    <t>CESAR-092</t>
  </si>
  <si>
    <t>CESAR-093</t>
  </si>
  <si>
    <t>GDD-3770</t>
  </si>
  <si>
    <t>CESAR-098</t>
  </si>
  <si>
    <t>Excel-166-a</t>
  </si>
  <si>
    <t>Excel-167-b</t>
  </si>
  <si>
    <t>Excel-169</t>
  </si>
  <si>
    <t>Excel-170</t>
  </si>
  <si>
    <t>Excel-171</t>
  </si>
  <si>
    <t>Excel-173</t>
  </si>
  <si>
    <t>GDD-4355</t>
  </si>
  <si>
    <t>CESAR-088</t>
  </si>
  <si>
    <t>CESAR-096</t>
  </si>
  <si>
    <t>CESAR-086</t>
  </si>
  <si>
    <t>CESAR-089</t>
  </si>
  <si>
    <t>GDD-12750</t>
  </si>
  <si>
    <t>CESAR-095</t>
  </si>
  <si>
    <t>CESAR-097</t>
  </si>
  <si>
    <t>CESAR-099</t>
  </si>
  <si>
    <t>Sous-Charge-11</t>
  </si>
  <si>
    <t>Excel-174</t>
  </si>
  <si>
    <t>Excel-175</t>
  </si>
  <si>
    <t>Excel-176</t>
  </si>
  <si>
    <t>Excel-177</t>
  </si>
  <si>
    <t>Excel-178</t>
  </si>
  <si>
    <t>Excel-007-b</t>
  </si>
  <si>
    <t>Excel-007-a</t>
  </si>
  <si>
    <t>CESAR-101</t>
  </si>
  <si>
    <t>CESAR-100</t>
  </si>
  <si>
    <t>Excel-179</t>
  </si>
  <si>
    <t>Excel-180</t>
  </si>
  <si>
    <t>Excel-181</t>
  </si>
  <si>
    <t>Excel-182</t>
  </si>
  <si>
    <t>Excel-183</t>
  </si>
  <si>
    <t>Excel-184</t>
  </si>
  <si>
    <t>Excel-185</t>
  </si>
  <si>
    <t>Excel-186</t>
  </si>
  <si>
    <t>Excel-187</t>
  </si>
  <si>
    <t>Excel-188</t>
  </si>
  <si>
    <t>CESAR-102</t>
  </si>
  <si>
    <t>CESAR-105</t>
  </si>
  <si>
    <t>CESAR-106</t>
  </si>
  <si>
    <t>CESAR-107</t>
  </si>
  <si>
    <t>CESAR-104</t>
  </si>
  <si>
    <t>CESAR-103</t>
  </si>
  <si>
    <t>CESAR-108</t>
  </si>
  <si>
    <t>CESAR-109</t>
  </si>
  <si>
    <t>CESAR-112</t>
  </si>
  <si>
    <t>Excel-189</t>
  </si>
  <si>
    <t>Excel-190</t>
  </si>
  <si>
    <t>Excel-191</t>
  </si>
  <si>
    <t>Excel-192</t>
  </si>
  <si>
    <t>Excel-193</t>
  </si>
  <si>
    <t>GDD-12682</t>
  </si>
  <si>
    <t>CESAR-007</t>
  </si>
  <si>
    <t>CESAR-020</t>
  </si>
  <si>
    <t>CESAR-019</t>
  </si>
  <si>
    <t>CESAR-003</t>
  </si>
  <si>
    <t>CESAR-002</t>
  </si>
  <si>
    <t>CESAR-013</t>
  </si>
  <si>
    <t>CESAR-012</t>
  </si>
  <si>
    <t>CESAR-080</t>
  </si>
  <si>
    <t>CESAR-081</t>
  </si>
  <si>
    <t>CESAR-079</t>
  </si>
  <si>
    <t>CESAR-113</t>
  </si>
  <si>
    <t>CESAR-114</t>
  </si>
  <si>
    <t>CESAR-118</t>
  </si>
  <si>
    <t>CESAR-117</t>
  </si>
  <si>
    <t>CESAR-119</t>
  </si>
  <si>
    <t>CESAR-120</t>
  </si>
  <si>
    <t>Excel-194</t>
  </si>
  <si>
    <t>Excel-195</t>
  </si>
  <si>
    <t>Excel-196</t>
  </si>
  <si>
    <t>Excel-197</t>
  </si>
  <si>
    <t>Excel-198</t>
  </si>
  <si>
    <t>Excel-199</t>
  </si>
  <si>
    <t>Excel-200</t>
  </si>
  <si>
    <t>CESAR-040</t>
  </si>
  <si>
    <t>Excel-163-a</t>
  </si>
  <si>
    <t>Excel-163-b</t>
  </si>
  <si>
    <t>CESAR-121</t>
  </si>
  <si>
    <t>Excel-022-b</t>
  </si>
  <si>
    <t>Excel-022-a</t>
  </si>
  <si>
    <t>CESAR-122</t>
  </si>
  <si>
    <t>CESAR-123</t>
  </si>
  <si>
    <t>CESAR-127</t>
  </si>
  <si>
    <t>CESAR-128</t>
  </si>
  <si>
    <t>CESAR-130</t>
  </si>
  <si>
    <t>CESAR-129</t>
  </si>
  <si>
    <t>GDD-12827</t>
  </si>
  <si>
    <t>Excel-201</t>
  </si>
  <si>
    <t>Excel-202</t>
  </si>
  <si>
    <t>Excel-203</t>
  </si>
  <si>
    <t>Excel-204</t>
  </si>
  <si>
    <t>Excel-205</t>
  </si>
  <si>
    <t>CESAR-131</t>
  </si>
  <si>
    <t>Excel-007-c</t>
  </si>
  <si>
    <t>Excel-172-a</t>
  </si>
  <si>
    <t>CESAR-132</t>
  </si>
  <si>
    <t>CESAR-133</t>
  </si>
  <si>
    <t>Excel-172-b</t>
  </si>
  <si>
    <t>Excel-29</t>
  </si>
  <si>
    <t>Affectation</t>
  </si>
  <si>
    <t>Service</t>
  </si>
  <si>
    <t>AAA</t>
  </si>
  <si>
    <t>BBB</t>
  </si>
  <si>
    <t>CCC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</si>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</sst>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-40C]mmm\-yy;@"/>
    <numFmt numFmtId="167" formatCode="d/m;@"/>
    <numFmt numFmtId="173" formatCode="[$-40C]d\-mmm;@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0"/>
      <color theme="0"/>
      <name val="Arial"/>
      <family val="2"/>
    </font>
    <font>
      <sz val="12"/>
      <color rgb="FF2F2F2F"/>
      <name val="Segoe UI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color indexed="81"/>
      <name val="Tahoma"/>
      <family val="2"/>
    </font>
    <font>
      <b/>
      <sz val="8"/>
      <name val="Arial"/>
      <family val="2"/>
    </font>
    <font>
      <sz val="9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4413E"/>
        <bgColor indexed="64"/>
      </patternFill>
    </fill>
    <fill>
      <patternFill patternType="solid">
        <fgColor theme="7"/>
        <bgColor theme="7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indexed="64"/>
      </top>
      <bottom/>
      <diagonal/>
    </border>
    <border>
      <left style="thin">
        <color theme="0" tint="-0.249977111117893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1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1"/>
      </left>
      <right style="thin">
        <color indexed="64"/>
      </right>
      <top/>
      <bottom style="thin">
        <color theme="0" tint="-0.249977111117893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10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1" applyNumberFormat="0" applyAlignment="0" applyProtection="0"/>
    <xf numFmtId="0" fontId="12" fillId="18" borderId="2" applyNumberFormat="0" applyAlignment="0" applyProtection="0"/>
    <xf numFmtId="0" fontId="13" fillId="0" borderId="0" applyNumberFormat="0" applyFill="0" applyBorder="0" applyAlignment="0" applyProtection="0"/>
    <xf numFmtId="0" fontId="14" fillId="19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5" borderId="0" applyNumberFormat="0" applyBorder="0" applyAlignment="0" applyProtection="0"/>
    <xf numFmtId="0" fontId="6" fillId="5" borderId="7" applyNumberFormat="0" applyFont="0" applyAlignment="0" applyProtection="0"/>
    <xf numFmtId="0" fontId="21" fillId="17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4" fillId="5" borderId="7" applyNumberFormat="0" applyFont="0" applyAlignment="0" applyProtection="0"/>
    <xf numFmtId="0" fontId="4" fillId="0" borderId="0"/>
    <xf numFmtId="0" fontId="4" fillId="0" borderId="0"/>
    <xf numFmtId="0" fontId="31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2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8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0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16" borderId="0" applyNumberFormat="0" applyBorder="0" applyAlignment="0" applyProtection="0"/>
    <xf numFmtId="0" fontId="11" fillId="17" borderId="1" applyNumberFormat="0" applyAlignment="0" applyProtection="0"/>
    <xf numFmtId="0" fontId="12" fillId="18" borderId="2" applyNumberFormat="0" applyAlignment="0" applyProtection="0"/>
    <xf numFmtId="0" fontId="13" fillId="0" borderId="0" applyNumberFormat="0" applyFill="0" applyBorder="0" applyAlignment="0" applyProtection="0"/>
    <xf numFmtId="0" fontId="14" fillId="19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11" borderId="1" applyNumberFormat="0" applyAlignment="0" applyProtection="0"/>
    <xf numFmtId="0" fontId="19" fillId="0" borderId="6" applyNumberFormat="0" applyFill="0" applyAlignment="0" applyProtection="0"/>
    <xf numFmtId="0" fontId="20" fillId="5" borderId="0" applyNumberFormat="0" applyBorder="0" applyAlignment="0" applyProtection="0"/>
    <xf numFmtId="0" fontId="4" fillId="5" borderId="7" applyNumberFormat="0" applyFont="0" applyAlignment="0" applyProtection="0"/>
    <xf numFmtId="0" fontId="21" fillId="17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11" fillId="17" borderId="1" applyNumberFormat="0" applyAlignment="0" applyProtection="0"/>
    <xf numFmtId="0" fontId="18" fillId="11" borderId="1" applyNumberFormat="0" applyAlignment="0" applyProtection="0"/>
    <xf numFmtId="0" fontId="4" fillId="5" borderId="7" applyNumberFormat="0" applyFont="0" applyAlignment="0" applyProtection="0"/>
    <xf numFmtId="0" fontId="21" fillId="17" borderId="8" applyNumberFormat="0" applyAlignment="0" applyProtection="0"/>
    <xf numFmtId="0" fontId="23" fillId="0" borderId="9" applyNumberFormat="0" applyFill="0" applyAlignment="0" applyProtection="0"/>
    <xf numFmtId="0" fontId="4" fillId="5" borderId="7" applyNumberFormat="0" applyFont="0" applyAlignment="0" applyProtection="0"/>
    <xf numFmtId="0" fontId="11" fillId="17" borderId="1" applyNumberFormat="0" applyAlignment="0" applyProtection="0"/>
    <xf numFmtId="0" fontId="18" fillId="11" borderId="1" applyNumberFormat="0" applyAlignment="0" applyProtection="0"/>
    <xf numFmtId="0" fontId="4" fillId="5" borderId="7" applyNumberFormat="0" applyFont="0" applyAlignment="0" applyProtection="0"/>
    <xf numFmtId="0" fontId="21" fillId="17" borderId="8" applyNumberFormat="0" applyAlignment="0" applyProtection="0"/>
    <xf numFmtId="0" fontId="23" fillId="0" borderId="9" applyNumberFormat="0" applyFill="0" applyAlignment="0" applyProtection="0"/>
    <xf numFmtId="0" fontId="4" fillId="5" borderId="7" applyNumberFormat="0" applyFont="0" applyAlignment="0" applyProtection="0"/>
    <xf numFmtId="0" fontId="11" fillId="17" borderId="1" applyNumberFormat="0" applyAlignment="0" applyProtection="0"/>
    <xf numFmtId="0" fontId="18" fillId="11" borderId="1" applyNumberFormat="0" applyAlignment="0" applyProtection="0"/>
    <xf numFmtId="0" fontId="4" fillId="5" borderId="7" applyNumberFormat="0" applyFont="0" applyAlignment="0" applyProtection="0"/>
    <xf numFmtId="0" fontId="21" fillId="17" borderId="8" applyNumberFormat="0" applyAlignment="0" applyProtection="0"/>
    <xf numFmtId="0" fontId="23" fillId="0" borderId="9" applyNumberFormat="0" applyFill="0" applyAlignment="0" applyProtection="0"/>
    <xf numFmtId="0" fontId="4" fillId="5" borderId="7" applyNumberFormat="0" applyFont="0" applyAlignment="0" applyProtection="0"/>
    <xf numFmtId="0" fontId="3" fillId="0" borderId="0"/>
    <xf numFmtId="9" fontId="34" fillId="0" borderId="0" applyFont="0" applyFill="0" applyBorder="0" applyAlignment="0" applyProtection="0"/>
    <xf numFmtId="0" fontId="2" fillId="0" borderId="0"/>
    <xf numFmtId="0" fontId="1" fillId="0" borderId="0"/>
    <xf numFmtId="0" fontId="4" fillId="0" borderId="0"/>
  </cellStyleXfs>
  <cellXfs count="94">
    <xf numFmtId="0" fontId="0" fillId="0" borderId="0" xfId="0"/>
    <xf numFmtId="0" fontId="0" fillId="0" borderId="0" xfId="0" applyNumberFormat="1"/>
    <xf numFmtId="0" fontId="28" fillId="21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ill="1" applyBorder="1" applyAlignment="1" applyProtection="1">
      <alignment horizontal="left" vertical="center"/>
    </xf>
    <xf numFmtId="0" fontId="5" fillId="20" borderId="0" xfId="0" applyNumberFormat="1" applyFont="1" applyFill="1" applyBorder="1" applyAlignment="1" applyProtection="1">
      <alignment horizontal="left" vertical="center"/>
    </xf>
    <xf numFmtId="0" fontId="0" fillId="20" borderId="0" xfId="0" applyNumberFormat="1" applyFill="1" applyBorder="1" applyAlignment="1" applyProtection="1">
      <alignment horizontal="left" vertical="center"/>
    </xf>
    <xf numFmtId="0" fontId="26" fillId="20" borderId="0" xfId="0" applyNumberFormat="1" applyFont="1" applyFill="1" applyBorder="1" applyAlignment="1" applyProtection="1">
      <alignment horizontal="left" vertical="center"/>
    </xf>
    <xf numFmtId="0" fontId="27" fillId="2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0" fillId="0" borderId="0" xfId="0"/>
    <xf numFmtId="0" fontId="28" fillId="21" borderId="0" xfId="0" applyNumberFormat="1" applyFont="1" applyFill="1" applyBorder="1" applyAlignment="1" applyProtection="1">
      <alignment horizontal="left" vertical="center"/>
      <protection locked="0"/>
    </xf>
    <xf numFmtId="0" fontId="25" fillId="0" borderId="0" xfId="0" applyNumberFormat="1" applyFont="1" applyFill="1" applyBorder="1" applyAlignment="1" applyProtection="1">
      <alignment horizontal="left" vertical="center"/>
    </xf>
    <xf numFmtId="14" fontId="25" fillId="0" borderId="0" xfId="0" applyNumberFormat="1" applyFont="1" applyFill="1" applyBorder="1" applyAlignment="1" applyProtection="1">
      <alignment horizontal="left" vertical="center"/>
    </xf>
    <xf numFmtId="0" fontId="25" fillId="0" borderId="0" xfId="0" applyNumberFormat="1" applyFont="1" applyFill="1" applyBorder="1" applyAlignment="1" applyProtection="1">
      <alignment horizontal="left" vertical="center"/>
      <protection locked="0"/>
    </xf>
    <xf numFmtId="14" fontId="0" fillId="0" borderId="0" xfId="0" applyNumberFormat="1" applyFill="1" applyBorder="1" applyAlignment="1" applyProtection="1">
      <alignment horizontal="left" vertical="center"/>
    </xf>
    <xf numFmtId="14" fontId="5" fillId="2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ill="1" applyBorder="1" applyAlignment="1" applyProtection="1">
      <alignment horizontal="left" vertical="center"/>
      <protection locked="0"/>
    </xf>
    <xf numFmtId="0" fontId="25" fillId="20" borderId="15" xfId="0" applyNumberFormat="1" applyFont="1" applyFill="1" applyBorder="1" applyAlignment="1" applyProtection="1">
      <alignment horizontal="left" vertical="center" shrinkToFit="1"/>
    </xf>
    <xf numFmtId="0" fontId="25" fillId="20" borderId="16" xfId="0" applyNumberFormat="1" applyFont="1" applyFill="1" applyBorder="1" applyAlignment="1" applyProtection="1">
      <alignment horizontal="left" vertical="center" shrinkToFit="1"/>
    </xf>
    <xf numFmtId="0" fontId="25" fillId="20" borderId="17" xfId="0" applyNumberFormat="1" applyFont="1" applyFill="1" applyBorder="1" applyAlignment="1" applyProtection="1">
      <alignment horizontal="left" vertical="center" shrinkToFit="1"/>
    </xf>
    <xf numFmtId="0" fontId="25" fillId="0" borderId="12" xfId="0" applyNumberFormat="1" applyFont="1" applyFill="1" applyBorder="1" applyAlignment="1" applyProtection="1">
      <alignment horizontal="left" vertical="center"/>
      <protection locked="0"/>
    </xf>
    <xf numFmtId="0" fontId="5" fillId="22" borderId="13" xfId="0" applyNumberFormat="1" applyFont="1" applyFill="1" applyBorder="1" applyAlignment="1" applyProtection="1">
      <alignment horizontal="left" vertical="center"/>
    </xf>
    <xf numFmtId="0" fontId="5" fillId="2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0" xfId="0" applyNumberFormat="1" applyAlignment="1" applyProtection="1">
      <alignment horizontal="left" vertical="center"/>
      <protection locked="0"/>
    </xf>
    <xf numFmtId="0" fontId="30" fillId="0" borderId="0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Border="1" applyAlignment="1" applyProtection="1">
      <alignment horizontal="left" vertical="center"/>
      <protection locked="0"/>
    </xf>
    <xf numFmtId="0" fontId="0" fillId="20" borderId="0" xfId="0" applyNumberFormat="1" applyFill="1" applyBorder="1" applyAlignment="1" applyProtection="1">
      <alignment horizontal="left" vertical="center"/>
      <protection locked="0"/>
    </xf>
    <xf numFmtId="0" fontId="0" fillId="20" borderId="0" xfId="0" applyNumberFormat="1" applyFill="1" applyBorder="1" applyAlignment="1" applyProtection="1">
      <alignment horizontal="left" vertical="center" wrapText="1"/>
      <protection locked="0"/>
    </xf>
    <xf numFmtId="0" fontId="0" fillId="20" borderId="0" xfId="0" applyNumberFormat="1" applyFill="1" applyBorder="1" applyAlignment="1" applyProtection="1">
      <alignment horizontal="left" vertical="center" wrapText="1"/>
    </xf>
    <xf numFmtId="0" fontId="0" fillId="0" borderId="0" xfId="0" applyNumberFormat="1" applyFill="1" applyBorder="1" applyAlignment="1" applyProtection="1">
      <alignment horizontal="left" vertical="center" wrapText="1"/>
    </xf>
    <xf numFmtId="0" fontId="5" fillId="22" borderId="13" xfId="0" applyNumberFormat="1" applyFont="1" applyFill="1" applyBorder="1" applyAlignment="1" applyProtection="1">
      <alignment horizontal="left" vertical="center"/>
      <protection locked="0"/>
    </xf>
    <xf numFmtId="0" fontId="5" fillId="22" borderId="14" xfId="0" applyNumberFormat="1" applyFont="1" applyFill="1" applyBorder="1" applyAlignment="1" applyProtection="1">
      <alignment horizontal="left" vertical="center"/>
    </xf>
    <xf numFmtId="0" fontId="5" fillId="22" borderId="10" xfId="0" applyNumberFormat="1" applyFont="1" applyFill="1" applyBorder="1" applyAlignment="1" applyProtection="1">
      <alignment horizontal="left" vertical="center"/>
    </xf>
    <xf numFmtId="0" fontId="5" fillId="22" borderId="11" xfId="0" applyNumberFormat="1" applyFont="1" applyFill="1" applyBorder="1" applyAlignment="1" applyProtection="1">
      <alignment horizontal="left" vertical="center"/>
    </xf>
    <xf numFmtId="0" fontId="25" fillId="22" borderId="10" xfId="0" applyNumberFormat="1" applyFont="1" applyFill="1" applyBorder="1" applyAlignment="1" applyProtection="1">
      <alignment horizontal="left" vertical="center"/>
    </xf>
    <xf numFmtId="0" fontId="29" fillId="0" borderId="0" xfId="0" applyNumberFormat="1" applyFont="1" applyAlignment="1" applyProtection="1">
      <alignment horizontal="left" vertical="center"/>
      <protection locked="0"/>
    </xf>
    <xf numFmtId="0" fontId="7" fillId="0" borderId="0" xfId="43" applyNumberFormat="1" applyFont="1" applyAlignment="1">
      <alignment horizontal="center" vertical="center" wrapText="1"/>
    </xf>
    <xf numFmtId="0" fontId="7" fillId="23" borderId="0" xfId="43" applyNumberFormat="1" applyFont="1" applyFill="1" applyAlignment="1">
      <alignment horizontal="center" vertical="center" wrapText="1"/>
    </xf>
    <xf numFmtId="0" fontId="7" fillId="0" borderId="0" xfId="43" applyNumberFormat="1" applyFont="1" applyAlignment="1">
      <alignment vertical="center"/>
    </xf>
    <xf numFmtId="0" fontId="7" fillId="0" borderId="0" xfId="43" applyNumberFormat="1" applyFont="1" applyFill="1" applyAlignment="1">
      <alignment vertical="center"/>
    </xf>
    <xf numFmtId="14" fontId="7" fillId="0" borderId="0" xfId="43" applyNumberFormat="1" applyFont="1" applyFill="1" applyAlignment="1">
      <alignment vertical="center"/>
    </xf>
    <xf numFmtId="0" fontId="7" fillId="0" borderId="0" xfId="43" applyNumberFormat="1" applyFont="1" applyFill="1" applyAlignment="1">
      <alignment horizontal="center" vertical="center" wrapText="1"/>
    </xf>
    <xf numFmtId="0" fontId="7" fillId="0" borderId="0" xfId="43" applyNumberFormat="1" applyFont="1" applyFill="1" applyAlignment="1">
      <alignment vertical="center" wrapText="1"/>
    </xf>
    <xf numFmtId="14" fontId="7" fillId="0" borderId="0" xfId="43" applyNumberFormat="1" applyFont="1" applyAlignment="1">
      <alignment vertical="center"/>
    </xf>
    <xf numFmtId="0" fontId="5" fillId="0" borderId="0" xfId="0" applyNumberFormat="1" applyFont="1" applyFill="1" applyBorder="1" applyAlignment="1" applyProtection="1">
      <alignment horizontal="left" vertical="center" shrinkToFit="1"/>
      <protection locked="0"/>
    </xf>
    <xf numFmtId="0" fontId="33" fillId="0" borderId="0" xfId="0" applyNumberFormat="1" applyFont="1" applyFill="1" applyBorder="1" applyAlignment="1" applyProtection="1">
      <alignment horizontal="left" vertical="center" wrapText="1"/>
      <protection locked="0"/>
    </xf>
    <xf numFmtId="0" fontId="4" fillId="20" borderId="0" xfId="0" applyNumberFormat="1" applyFont="1" applyFill="1" applyBorder="1" applyAlignment="1" applyProtection="1">
      <alignment horizontal="left" vertical="center"/>
      <protection locked="0"/>
    </xf>
    <xf numFmtId="0" fontId="3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3" fillId="0" borderId="0" xfId="0" applyNumberFormat="1" applyFont="1" applyFill="1" applyBorder="1" applyAlignment="1" applyProtection="1">
      <alignment horizontal="center" vertical="center" wrapText="1"/>
    </xf>
    <xf numFmtId="14" fontId="33" fillId="0" borderId="0" xfId="0" applyNumberFormat="1" applyFont="1" applyFill="1" applyBorder="1" applyAlignment="1" applyProtection="1">
      <alignment horizontal="center" vertical="center" wrapText="1"/>
    </xf>
    <xf numFmtId="14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Alignment="1" applyProtection="1">
      <alignment horizontal="left" vertical="center" shrinkToFit="1"/>
      <protection locked="0"/>
    </xf>
    <xf numFmtId="0" fontId="5" fillId="0" borderId="0" xfId="0" applyNumberFormat="1" applyFont="1" applyFill="1" applyBorder="1" applyAlignment="1" applyProtection="1">
      <alignment horizontal="left" vertical="center"/>
      <protection locked="0"/>
    </xf>
    <xf numFmtId="0" fontId="5" fillId="0" borderId="18" xfId="0" applyNumberFormat="1" applyFont="1" applyFill="1" applyBorder="1" applyAlignment="1" applyProtection="1">
      <alignment horizontal="left" vertical="center" shrinkToFit="1"/>
      <protection locked="0"/>
    </xf>
    <xf numFmtId="0" fontId="5" fillId="0" borderId="20" xfId="0" applyNumberFormat="1" applyFont="1" applyFill="1" applyBorder="1" applyAlignment="1" applyProtection="1">
      <alignment horizontal="left" vertical="center" shrinkToFit="1"/>
      <protection locked="0"/>
    </xf>
    <xf numFmtId="0" fontId="28" fillId="24" borderId="19" xfId="0" applyNumberFormat="1" applyFont="1" applyFill="1" applyBorder="1" applyAlignment="1">
      <alignment horizontal="left" vertical="center" wrapText="1"/>
    </xf>
    <xf numFmtId="165" fontId="28" fillId="24" borderId="19" xfId="0" applyNumberFormat="1" applyFont="1" applyFill="1" applyBorder="1" applyAlignment="1">
      <alignment horizontal="left" vertical="center" wrapText="1"/>
    </xf>
    <xf numFmtId="167" fontId="7" fillId="0" borderId="21" xfId="0" applyNumberFormat="1" applyFont="1" applyFill="1" applyBorder="1" applyAlignment="1" applyProtection="1">
      <alignment horizontal="left" vertical="center" shrinkToFit="1"/>
    </xf>
    <xf numFmtId="167" fontId="7" fillId="0" borderId="22" xfId="0" applyNumberFormat="1" applyFont="1" applyFill="1" applyBorder="1" applyAlignment="1" applyProtection="1">
      <alignment horizontal="left" vertical="center" shrinkToFit="1"/>
    </xf>
    <xf numFmtId="0" fontId="33" fillId="0" borderId="0" xfId="0" applyNumberFormat="1" applyFont="1" applyFill="1" applyBorder="1" applyAlignment="1" applyProtection="1">
      <alignment horizontal="left" vertical="center"/>
    </xf>
    <xf numFmtId="0" fontId="35" fillId="0" borderId="0" xfId="43" applyNumberFormat="1" applyFont="1" applyFill="1" applyAlignment="1">
      <alignment vertical="center"/>
    </xf>
    <xf numFmtId="173" fontId="7" fillId="0" borderId="0" xfId="43" applyNumberFormat="1" applyFont="1" applyFill="1" applyAlignment="1">
      <alignment vertical="center"/>
    </xf>
    <xf numFmtId="173" fontId="7" fillId="0" borderId="0" xfId="43" applyNumberFormat="1" applyFont="1" applyAlignment="1">
      <alignment vertical="center"/>
    </xf>
    <xf numFmtId="173" fontId="35" fillId="0" borderId="0" xfId="43" applyNumberFormat="1" applyFont="1" applyFill="1" applyAlignment="1">
      <alignment vertical="center"/>
    </xf>
    <xf numFmtId="173" fontId="7" fillId="0" borderId="0" xfId="43" applyNumberFormat="1" applyFont="1" applyAlignment="1">
      <alignment horizontal="center" vertical="center" wrapText="1"/>
    </xf>
    <xf numFmtId="0" fontId="7" fillId="0" borderId="13" xfId="0" applyNumberFormat="1" applyFont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7" fillId="0" borderId="0" xfId="43" applyNumberFormat="1" applyFont="1" applyFill="1" applyBorder="1" applyAlignment="1">
      <alignment vertical="center"/>
    </xf>
    <xf numFmtId="173" fontId="7" fillId="0" borderId="0" xfId="43" applyNumberFormat="1" applyFont="1" applyFill="1" applyAlignment="1">
      <alignment horizontal="right" vertical="center"/>
    </xf>
    <xf numFmtId="0" fontId="5" fillId="0" borderId="0" xfId="0" applyNumberFormat="1" applyFont="1" applyFill="1" applyAlignment="1" applyProtection="1">
      <alignment horizontal="left" vertical="center"/>
    </xf>
    <xf numFmtId="173" fontId="37" fillId="0" borderId="0" xfId="43" applyNumberFormat="1" applyFont="1" applyFill="1" applyAlignment="1">
      <alignment vertical="center"/>
    </xf>
    <xf numFmtId="0" fontId="38" fillId="0" borderId="0" xfId="43" applyNumberFormat="1" applyFont="1" applyAlignment="1">
      <alignment horizontal="left" vertical="center"/>
    </xf>
    <xf numFmtId="0" fontId="38" fillId="0" borderId="0" xfId="43" applyNumberFormat="1" applyFont="1" applyFill="1" applyAlignment="1">
      <alignment horizontal="left" vertical="center" wrapText="1"/>
    </xf>
    <xf numFmtId="0" fontId="7" fillId="0" borderId="0" xfId="43" applyNumberFormat="1" applyFont="1" applyAlignment="1">
      <alignment horizontal="left" vertical="center"/>
    </xf>
    <xf numFmtId="0" fontId="7" fillId="0" borderId="0" xfId="43" applyNumberFormat="1" applyFont="1" applyFill="1" applyAlignment="1">
      <alignment horizontal="left" vertical="center" wrapText="1"/>
    </xf>
    <xf numFmtId="0" fontId="7" fillId="0" borderId="0" xfId="0" applyNumberFormat="1" applyFont="1" applyFill="1" applyBorder="1" applyAlignment="1" applyProtection="1">
      <alignment vertical="center"/>
    </xf>
    <xf numFmtId="0" fontId="39" fillId="0" borderId="0" xfId="43" applyNumberFormat="1" applyFont="1" applyFill="1" applyAlignment="1" applyProtection="1">
      <alignment horizontal="left" vertical="center"/>
    </xf>
    <xf numFmtId="0" fontId="39" fillId="0" borderId="0" xfId="0" applyNumberFormat="1" applyFont="1" applyFill="1" applyBorder="1" applyAlignment="1" applyProtection="1">
      <alignment horizontal="left" vertical="center"/>
    </xf>
    <xf numFmtId="0" fontId="40" fillId="0" borderId="0" xfId="43" applyNumberFormat="1" applyFont="1" applyFill="1" applyAlignment="1">
      <alignment vertical="center"/>
    </xf>
    <xf numFmtId="0" fontId="40" fillId="0" borderId="0" xfId="43" applyNumberFormat="1" applyFont="1" applyFill="1" applyAlignment="1">
      <alignment horizontal="left" vertical="center" wrapText="1"/>
    </xf>
    <xf numFmtId="173" fontId="40" fillId="0" borderId="0" xfId="43" applyNumberFormat="1" applyFont="1" applyFill="1" applyAlignment="1">
      <alignment vertical="center"/>
    </xf>
    <xf numFmtId="0" fontId="39" fillId="0" borderId="0" xfId="0" applyNumberFormat="1" applyFont="1" applyFill="1" applyAlignment="1" applyProtection="1">
      <alignment horizontal="left" vertical="center" shrinkToFit="1"/>
      <protection locked="0"/>
    </xf>
    <xf numFmtId="0" fontId="39" fillId="0" borderId="0" xfId="0" applyNumberFormat="1" applyFont="1" applyFill="1" applyBorder="1" applyAlignment="1" applyProtection="1">
      <alignment horizontal="left" vertical="center" shrinkToFit="1"/>
      <protection locked="0"/>
    </xf>
    <xf numFmtId="3" fontId="40" fillId="0" borderId="0" xfId="43" applyNumberFormat="1" applyFont="1" applyFill="1" applyAlignment="1">
      <alignment vertical="center"/>
    </xf>
    <xf numFmtId="0" fontId="42" fillId="0" borderId="0" xfId="0" applyNumberFormat="1" applyFont="1" applyFill="1" applyBorder="1" applyAlignment="1" applyProtection="1">
      <alignment horizontal="left" vertical="center"/>
    </xf>
    <xf numFmtId="14" fontId="39" fillId="0" borderId="0" xfId="0" applyNumberFormat="1" applyFont="1" applyFill="1" applyBorder="1" applyAlignment="1" applyProtection="1">
      <alignment horizontal="left" vertical="center"/>
    </xf>
    <xf numFmtId="0" fontId="39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2" fillId="0" borderId="0" xfId="43" applyNumberFormat="1" applyFont="1" applyBorder="1" applyAlignment="1">
      <alignment vertical="center"/>
    </xf>
    <xf numFmtId="0" fontId="7" fillId="0" borderId="23" xfId="43" applyNumberFormat="1" applyFont="1" applyFill="1" applyBorder="1" applyAlignment="1">
      <alignment vertical="center"/>
    </xf>
    <xf numFmtId="0" fontId="43" fillId="0" borderId="0" xfId="43" applyNumberFormat="1" applyFont="1" applyFill="1" applyAlignment="1">
      <alignment vertical="center"/>
    </xf>
    <xf numFmtId="0" fontId="43" fillId="0" borderId="0" xfId="43" applyNumberFormat="1" applyFont="1" applyFill="1" applyAlignment="1">
      <alignment horizontal="left" vertical="center" wrapText="1"/>
    </xf>
    <xf numFmtId="173" fontId="43" fillId="0" borderId="0" xfId="43" applyNumberFormat="1" applyFont="1" applyFill="1" applyAlignment="1">
      <alignment vertical="center"/>
    </xf>
    <xf numFmtId="0" fontId="7" fillId="0" borderId="0" xfId="43" applyNumberFormat="1" applyFont="1" applyFill="1" applyAlignment="1">
      <alignment vertical="center"/>
    </xf>
    <xf numFmtId="0" fontId="7" fillId="0" borderId="0" xfId="109" applyNumberFormat="1" applyFont="1" applyFill="1" applyAlignment="1">
      <alignment vertical="center"/>
    </xf>
  </cellXfs>
  <cellStyles count="110">
    <cellStyle name="20 % - Accent1" xfId="1" builtinId="30" customBuiltin="1"/>
    <cellStyle name="20 % - Accent1 2" xfId="46"/>
    <cellStyle name="20 % - Accent2" xfId="2" builtinId="34" customBuiltin="1"/>
    <cellStyle name="20 % - Accent2 2" xfId="47"/>
    <cellStyle name="20 % - Accent3" xfId="3" builtinId="38" customBuiltin="1"/>
    <cellStyle name="20 % - Accent3 2" xfId="48"/>
    <cellStyle name="20 % - Accent4" xfId="4" builtinId="42" customBuiltin="1"/>
    <cellStyle name="20 % - Accent4 2" xfId="49"/>
    <cellStyle name="20 % - Accent5" xfId="5" builtinId="46" customBuiltin="1"/>
    <cellStyle name="20 % - Accent5 2" xfId="50"/>
    <cellStyle name="20 % - Accent6" xfId="6" builtinId="50" customBuiltin="1"/>
    <cellStyle name="20 % - Accent6 2" xfId="51"/>
    <cellStyle name="40 % - Accent1" xfId="7" builtinId="31" customBuiltin="1"/>
    <cellStyle name="40 % - Accent1 2" xfId="52"/>
    <cellStyle name="40 % - Accent2" xfId="8" builtinId="35" customBuiltin="1"/>
    <cellStyle name="40 % - Accent2 2" xfId="53"/>
    <cellStyle name="40 % - Accent3" xfId="9" builtinId="39" customBuiltin="1"/>
    <cellStyle name="40 % - Accent3 2" xfId="54"/>
    <cellStyle name="40 % - Accent4" xfId="10" builtinId="43" customBuiltin="1"/>
    <cellStyle name="40 % - Accent4 2" xfId="55"/>
    <cellStyle name="40 % - Accent5" xfId="11" builtinId="47" customBuiltin="1"/>
    <cellStyle name="40 % - Accent5 2" xfId="56"/>
    <cellStyle name="40 % - Accent6" xfId="12" builtinId="51" customBuiltin="1"/>
    <cellStyle name="40 % - Accent6 2" xfId="57"/>
    <cellStyle name="60 % - Accent1" xfId="13" builtinId="32" customBuiltin="1"/>
    <cellStyle name="60 % - Accent1 2" xfId="58"/>
    <cellStyle name="60 % - Accent2" xfId="14" builtinId="36" customBuiltin="1"/>
    <cellStyle name="60 % - Accent2 2" xfId="59"/>
    <cellStyle name="60 % - Accent3" xfId="15" builtinId="40" customBuiltin="1"/>
    <cellStyle name="60 % - Accent3 2" xfId="60"/>
    <cellStyle name="60 % - Accent4" xfId="16" builtinId="44" customBuiltin="1"/>
    <cellStyle name="60 % - Accent4 2" xfId="61"/>
    <cellStyle name="60 % - Accent5" xfId="17" builtinId="48" customBuiltin="1"/>
    <cellStyle name="60 % - Accent5 2" xfId="62"/>
    <cellStyle name="60 % - Accent6" xfId="18" builtinId="52" customBuiltin="1"/>
    <cellStyle name="60 % - Accent6 2" xfId="63"/>
    <cellStyle name="Accent1" xfId="19" builtinId="29" customBuiltin="1"/>
    <cellStyle name="Accent1 2" xfId="64"/>
    <cellStyle name="Accent2" xfId="20" builtinId="33" customBuiltin="1"/>
    <cellStyle name="Accent2 2" xfId="65"/>
    <cellStyle name="Accent3" xfId="21" builtinId="37" customBuiltin="1"/>
    <cellStyle name="Accent3 2" xfId="66"/>
    <cellStyle name="Accent4" xfId="22" builtinId="41" customBuiltin="1"/>
    <cellStyle name="Accent4 2" xfId="67"/>
    <cellStyle name="Accent5" xfId="23" builtinId="45" customBuiltin="1"/>
    <cellStyle name="Accent5 2" xfId="68"/>
    <cellStyle name="Accent6" xfId="24" builtinId="49" customBuiltin="1"/>
    <cellStyle name="Accent6 2" xfId="69"/>
    <cellStyle name="Avertissement" xfId="41" builtinId="11" customBuiltin="1"/>
    <cellStyle name="Avertissement 2" xfId="86"/>
    <cellStyle name="Calcul" xfId="26"/>
    <cellStyle name="Calcul 2" xfId="71"/>
    <cellStyle name="Calcul 3" xfId="87"/>
    <cellStyle name="Calcul 4" xfId="93"/>
    <cellStyle name="Calcul 5" xfId="99"/>
    <cellStyle name="Cellule liée" xfId="35" builtinId="24" customBuiltin="1"/>
    <cellStyle name="Cellule liée 2" xfId="80"/>
    <cellStyle name="Commentaire" xfId="37"/>
    <cellStyle name="Commentaire 2" xfId="42"/>
    <cellStyle name="Commentaire 2 2" xfId="92"/>
    <cellStyle name="Commentaire 2 3" xfId="98"/>
    <cellStyle name="Commentaire 2 4" xfId="104"/>
    <cellStyle name="Commentaire 3" xfId="82"/>
    <cellStyle name="Commentaire 4" xfId="89"/>
    <cellStyle name="Commentaire 5" xfId="95"/>
    <cellStyle name="Commentaire 6" xfId="101"/>
    <cellStyle name="Entrée" xfId="34"/>
    <cellStyle name="Entrée 2" xfId="79"/>
    <cellStyle name="Entrée 3" xfId="88"/>
    <cellStyle name="Entrée 4" xfId="94"/>
    <cellStyle name="Entrée 5" xfId="100"/>
    <cellStyle name="Insatisfaisant" xfId="25" builtinId="27" customBuiltin="1"/>
    <cellStyle name="Insatisfaisant 2" xfId="70"/>
    <cellStyle name="Neutre" xfId="36" builtinId="28" customBuiltin="1"/>
    <cellStyle name="Neutre 2" xfId="81"/>
    <cellStyle name="Normal" xfId="0" builtinId="0"/>
    <cellStyle name="Normal 2" xfId="43"/>
    <cellStyle name="Normal 2 2" xfId="109"/>
    <cellStyle name="Normal 3" xfId="44"/>
    <cellStyle name="Normal 4" xfId="45"/>
    <cellStyle name="Normal 5" xfId="105"/>
    <cellStyle name="Normal 6" xfId="107"/>
    <cellStyle name="Normal 7" xfId="108"/>
    <cellStyle name="Pourcentage" xfId="106"/>
    <cellStyle name="Satisfaisant" xfId="29" builtinId="26" customBuiltin="1"/>
    <cellStyle name="Satisfaisant 2" xfId="74"/>
    <cellStyle name="Sortie" xfId="38"/>
    <cellStyle name="Sortie 2" xfId="83"/>
    <cellStyle name="Sortie 3" xfId="90"/>
    <cellStyle name="Sortie 4" xfId="96"/>
    <cellStyle name="Sortie 5" xfId="102"/>
    <cellStyle name="Texte explicatif" xfId="28" builtinId="53" customBuiltin="1"/>
    <cellStyle name="Texte explicatif 2" xfId="73"/>
    <cellStyle name="Titre" xfId="39" builtinId="15" customBuiltin="1"/>
    <cellStyle name="Titre 2" xfId="84"/>
    <cellStyle name="Titre 1" xfId="30" builtinId="16" customBuiltin="1"/>
    <cellStyle name="Titre 1 2" xfId="75"/>
    <cellStyle name="Titre 2" xfId="31" builtinId="17" customBuiltin="1"/>
    <cellStyle name="Titre 2 2" xfId="76"/>
    <cellStyle name="Titre 3" xfId="32" builtinId="18" customBuiltin="1"/>
    <cellStyle name="Titre 3 2" xfId="77"/>
    <cellStyle name="Titre 4" xfId="33" builtinId="19" customBuiltin="1"/>
    <cellStyle name="Titre 4 2" xfId="78"/>
    <cellStyle name="Total" xfId="40"/>
    <cellStyle name="Total 2" xfId="85"/>
    <cellStyle name="Total 3" xfId="91"/>
    <cellStyle name="Total 4" xfId="97"/>
    <cellStyle name="Total 5" xfId="103"/>
    <cellStyle name="Vérification" xfId="27" builtinId="23" customBuiltin="1"/>
    <cellStyle name="Vérification 2" xfId="72"/>
  </cellStyles>
  <dxfs count="291"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73" formatCode="[$-40C]d\-mmm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73" formatCode="[$-40C]d\-mmm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173" formatCode="[$-40C]d\-mmm;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auto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ill>
        <patternFill patternType="solid">
          <fgColor auto="1"/>
          <bgColor theme="0" tint="-0.24994659260841701"/>
        </patternFill>
      </fill>
    </dxf>
    <dxf>
      <font>
        <color theme="3" tint="-0.499984740745262"/>
      </font>
      <fill>
        <patternFill>
          <bgColor theme="3" tint="0.59996337778862885"/>
        </patternFill>
      </fill>
    </dxf>
    <dxf>
      <font>
        <color theme="7" tint="-0.499984740745262"/>
      </font>
      <fill>
        <patternFill>
          <bgColor theme="7" tint="0.39994506668294322"/>
        </patternFill>
      </fill>
    </dxf>
    <dxf>
      <font>
        <color theme="9" tint="-0.499984740745262"/>
      </font>
      <fill>
        <patternFill>
          <bgColor rgb="FFFFCE33"/>
        </patternFill>
      </fill>
    </dxf>
    <dxf>
      <font>
        <color theme="0"/>
      </font>
      <fill>
        <gradientFill degree="90">
          <stop position="0">
            <color theme="9" tint="0.40000610370189521"/>
          </stop>
          <stop position="0.5">
            <color theme="9" tint="-0.25098422193060094"/>
          </stop>
          <stop position="1">
            <color theme="9" tint="0.40000610370189521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1D1D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ont>
        <color rgb="FFFFFF00"/>
      </font>
      <fill>
        <patternFill>
          <bgColor rgb="FFFF0000"/>
        </patternFill>
      </fill>
    </dxf>
    <dxf>
      <font>
        <color rgb="FFFFFF00"/>
      </font>
      <fill>
        <patternFill>
          <bgColor theme="9" tint="-0.24994659260841701"/>
        </patternFill>
      </fill>
    </dxf>
    <dxf>
      <font>
        <color rgb="FFFFFF00"/>
      </font>
      <fill>
        <patternFill>
          <bgColor rgb="FFFF0000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gradientFill degree="90">
          <stop position="0">
            <color theme="9" tint="0.59999389629810485"/>
          </stop>
          <stop position="0.5">
            <color rgb="FFF8A662"/>
          </stop>
          <stop position="1">
            <color theme="9" tint="0.59999389629810485"/>
          </stop>
        </gradientFill>
      </fill>
    </dxf>
    <dxf>
      <font>
        <color theme="0"/>
      </font>
      <fill>
        <gradientFill degree="90">
          <stop position="0">
            <color rgb="FFFA767F"/>
          </stop>
          <stop position="0.5">
            <color rgb="FFFF2929"/>
          </stop>
          <stop position="1">
            <color rgb="FFFA767F"/>
          </stop>
        </gradientFill>
      </fill>
    </dxf>
    <dxf>
      <font>
        <color theme="7" tint="0.39994506668294322"/>
      </font>
      <fill>
        <patternFill>
          <bgColor theme="7" tint="0.79998168889431442"/>
        </patternFill>
      </fill>
    </dxf>
    <dxf>
      <fill>
        <gradientFill>
          <stop position="0">
            <color theme="0" tint="-0.1490218817712943"/>
          </stop>
          <stop position="0.5">
            <color rgb="FFFF4B4B"/>
          </stop>
          <stop position="1">
            <color theme="0" tint="-0.1490218817712943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1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rgb="FF000000"/>
          <bgColor auto="1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protection locked="0" hidden="0"/>
    </dxf>
    <dxf>
      <fill>
        <patternFill>
          <bgColor rgb="FFEDEAF2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7" tint="0.39994506668294322"/>
        </patternFill>
      </fill>
    </dxf>
    <dxf>
      <font>
        <color theme="0"/>
      </font>
      <fill>
        <patternFill>
          <bgColor theme="7" tint="0.39994506668294322"/>
        </patternFill>
      </fill>
    </dxf>
    <dxf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 style="thin">
          <color theme="0" tint="-4.9989318521683403E-2"/>
        </vertical>
        <horizontal style="thin">
          <color theme="0" tint="-4.9989318521683403E-2"/>
        </horizontal>
      </border>
    </dxf>
  </dxfs>
  <tableStyles count="2" defaultTableStyle="TableStyleMedium2" defaultPivotStyle="PivotStyleLight16">
    <tableStyle name="Style de tableau 1" pivot="0" count="5">
      <tableStyleElement type="wholeTable" dxfId="290"/>
      <tableStyleElement type="headerRow" dxfId="289"/>
      <tableStyleElement type="totalRow" dxfId="288"/>
      <tableStyleElement type="firstRowStripe" dxfId="287"/>
      <tableStyleElement type="secondRowStripe" dxfId="286"/>
    </tableStyle>
    <tableStyle name="Style de tableau 2" pivot="0" count="0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99FF99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6699FF"/>
      <rgbColor rgb="00CCECFF"/>
      <rgbColor rgb="00D6F4D9"/>
      <rgbColor rgb="00FFFFCC"/>
      <rgbColor rgb="0099CCFF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C0C0C0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FFCE33"/>
      <color rgb="FFF5862B"/>
      <color rgb="FFA1BBDB"/>
      <color rgb="FF0077D0"/>
      <color rgb="FF43AEFF"/>
      <color rgb="FF6A5086"/>
      <color rgb="FF8439BD"/>
      <color rgb="FF9CBC5C"/>
      <color rgb="FFB4413E"/>
      <color rgb="FFE96E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0065117/AppData/Local/Temp/e4a2db89-17bc-4ebc-a6ed-3db3188f5093/CESAR_Imputation_2017_UO_Activit&#233;s_TAO_06-Jui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rs"/>
      <sheetName val="Avril"/>
      <sheetName val="Mai"/>
      <sheetName val="Juin"/>
      <sheetName val="Liste_UO"/>
      <sheetName val="Congés"/>
      <sheetName val="Param"/>
      <sheetName val="CESAR_Imputation_2017_UO_Activi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1" name="Tableau_Juin" displayName="Tableau_Juin" ref="A5:AR294" totalsRowShown="0" headerRowDxfId="285" dataDxfId="284">
  <autoFilter ref="A5:AR294"/>
  <sortState ref="A6:AR294">
    <sortCondition ref="B5:B294"/>
  </sortState>
  <tableColumns count="44">
    <tableColumn id="1" name="Nom" dataDxfId="283">
      <calculatedColumnFormula>IF(ISNA(VLOOKUP([1]!Tableau_Juin[Code UO],[1]!Tableau_Liste_UO[[#All],[Code UO]:[Date Fin Max]],COLUMN([1]!Tableau_Liste_UO[[#All],[Affectation CESAR]]),FALSE)),"",VLOOKUP([1]!Tableau_Juin[Code UO],[1]!Tableau_Liste_UO[[#All],[Code UO]:[Date Fin Max]],COLUMN([1]!Tableau_Liste_UO[[#All],[Affectation CESAR]]),FALSE))</calculatedColumnFormula>
    </tableColumn>
    <tableColumn id="2" name="Code UO" dataDxfId="282"/>
    <tableColumn id="45" name="N° GDD" dataDxfId="281">
      <calculatedColumnFormula>IF(ISNA(VLOOKUP([1]!Tableau_Juin[Code UO],[1]!Tableau_Liste_UO[[#All],[Code UO]:[Date Fin Max]],COLUMN([1]!Tableau_Liste_UO[[#All],[N° GDD]]),FALSE)),"",VLOOKUP([1]!Tableau_Juin[Code UO],[1]!Tableau_Liste_UO[[#All],[Code UO]:[Date Fin Max]],COLUMN([1]!Tableau_Liste_UO[[#All],[N° GDD]]),FALSE))</calculatedColumnFormula>
    </tableColumn>
    <tableColumn id="3" name="Description" dataDxfId="280">
      <calculatedColumnFormula>IF(ISNA(VLOOKUP([1]!Tableau_Juin[Code UO],[1]!Tableau_Liste_UO[[#All],[Code UO]:[Date Fin Max]],COLUMN([1]!Tableau_Liste_UO[[#All],[Description de la demande]]),FALSE)),"",VLOOKUP([1]!Tableau_Juin[Code UO],[1]!Tableau_Liste_UO[[#All],[Code UO]:[Date Fin Max]],COLUMN([1]!Tableau_Liste_UO[[#All],[Description de la demande]]),FALSE))</calculatedColumnFormula>
    </tableColumn>
    <tableColumn id="4" name="Service Thales" dataDxfId="279">
      <calculatedColumnFormula>IF(ISNA(VLOOKUP([1]!Tableau_Juin[Code UO],[1]!Tableau_Liste_UO[[#All],[Code UO]:[Date Fin Max]],COLUMN([1]!Tableau_Liste_UO[[#All],[Service Thales]]),FALSE)),"",VLOOKUP([1]!Tableau_Juin[Code UO],[1]!Tableau_Liste_UO[[#All],[Code UO]:[Date Fin Max]],COLUMN([1]!Tableau_Liste_UO[[#All],[Service Thales]]),FALSE))</calculatedColumnFormula>
    </tableColumn>
    <tableColumn id="5" name="Type d'UO" dataDxfId="278">
      <calculatedColumnFormula>IF(ISNA(VLOOKUP([1]!Tableau_Juin[Code UO],[1]!Tableau_Liste_UO[[#All],[Code UO]:[Date Fin Max]],COLUMN([1]!Tableau_Liste_UO[[#All],[Type d''UO]]),FALSE)),"",VLOOKUP([1]!Tableau_Juin[Code UO],[1]!Tableau_Liste_UO[[#All],[Code UO]:[Date Fin Max]],COLUMN([1]!Tableau_Liste_UO[[#All],[Type d''UO]]),FALSE))</calculatedColumnFormula>
    </tableColumn>
    <tableColumn id="6" name="Compléxité" dataDxfId="277">
      <calculatedColumnFormula>IF(ISNA(VLOOKUP([1]!Tableau_Juin[Code UO],[1]!Tableau_Liste_UO[[#All],[Code UO]:[Date Fin Max]],COLUMN([1]!Tableau_Liste_UO[[#All],[Compléxité]]),FALSE)),"",VLOOKUP([1]!Tableau_Juin[Code UO],[1]!Tableau_Liste_UO[[#All],[Code UO]:[Date Fin Max]],COLUMN([1]!Tableau_Liste_UO[[#All],[Compléxité]]),FALSE))</calculatedColumnFormula>
    </tableColumn>
    <tableColumn id="7" name="Statut UO" dataDxfId="276">
      <calculatedColumnFormula>IF(ISNA(VLOOKUP([1]!Tableau_Juin[Code UO],[1]!Tableau_Liste_UO[[#All],[Code UO]:[Date Fin Max]],COLUMN([1]!Tableau_Liste_UO[[#All],[Statut]]),FALSE)),"",VLOOKUP([1]!Tableau_Juin[Code UO],[1]!Tableau_Liste_UO[[#All],[Code UO]:[Date Fin Max]],COLUMN([1]!Tableau_Liste_UO[[#All],[Statut]]),FALSE))</calculatedColumnFormula>
    </tableColumn>
    <tableColumn id="10" name="Date Fin" dataDxfId="275">
      <calculatedColumnFormula>IF(ISNA(VLOOKUP([1]!Tableau_Juin[Code UO],[1]!Tableau_Liste_UO[[#All],[Code UO]:[Date Fin Max]],COLUMN([1]!Tableau_Liste_UO[[#All],[Date Fin Moy]]),FALSE)),"",VLOOKUP([1]!Tableau_Juin[Code UO],[1]!Tableau_Liste_UO[[#All],[Code UO]:[Date Fin Max]],COLUMN([1]!Tableau_Liste_UO[[#All],[Date Fin Moy]]),FALSE))</calculatedColumnFormula>
    </tableColumn>
    <tableColumn id="11" name="Charge" dataDxfId="274">
      <calculatedColumnFormula>IF(ISNA(VLOOKUP([1]!Tableau_Juin[Code UO],[1]!Tableau_Liste_UO[[#All],[Code UO]:[Date Fin Max]],COLUMN([1]!Tableau_Liste_UO[[#All],[Charge CESAR]]),FALSE)),"",VLOOKUP([1]!Tableau_Juin[Code UO],[1]!Tableau_Liste_UO[[#All],[Code UO]:[Date Fin Max]],COLUMN([1]!Tableau_Liste_UO[[#All],[Charge CESAR]]),FALSE))</calculatedColumnFormula>
    </tableColumn>
    <tableColumn id="44" name="Total conso UO" dataDxfId="273">
      <calculatedColumnFormula>IF(SUMIF([1]!Tableau_Liste_UO[[#All],[Code UO]],[1]!Tableau_Juin[[#All],[Code UO]],[1]!Tableau_Liste_UO[[#All],[Total]])=0,"",SUMIF([1]!Tableau_Liste_UO[[#All],[Code UO]],[1]!Tableau_Juin[[#All],[Code UO]],[1]!Tableau_Liste_UO[[#All],[Total]]))</calculatedColumnFormula>
    </tableColumn>
    <tableColumn id="12" name="Total saisie du mois" dataDxfId="272">
      <calculatedColumnFormula>SUM(M6:AP6)</calculatedColumnFormula>
    </tableColumn>
    <tableColumn id="13" name="1" dataDxfId="271"/>
    <tableColumn id="14" name="2" dataDxfId="270"/>
    <tableColumn id="15" name="3" dataDxfId="269"/>
    <tableColumn id="16" name="4" dataDxfId="268"/>
    <tableColumn id="17" name="5" dataDxfId="267"/>
    <tableColumn id="18" name="6" dataDxfId="266"/>
    <tableColumn id="19" name="7" dataDxfId="265"/>
    <tableColumn id="20" name="8" dataDxfId="264"/>
    <tableColumn id="21" name="9" dataDxfId="263"/>
    <tableColumn id="22" name="10" dataDxfId="262"/>
    <tableColumn id="23" name="11" dataDxfId="261"/>
    <tableColumn id="24" name="12" dataDxfId="260"/>
    <tableColumn id="25" name="13" dataDxfId="259"/>
    <tableColumn id="26" name="14" dataDxfId="258"/>
    <tableColumn id="27" name="15" dataDxfId="257"/>
    <tableColumn id="28" name="16" dataDxfId="256"/>
    <tableColumn id="29" name="17" dataDxfId="255"/>
    <tableColumn id="30" name="18" dataDxfId="254"/>
    <tableColumn id="31" name="19" dataDxfId="253"/>
    <tableColumn id="32" name="20" dataDxfId="252"/>
    <tableColumn id="33" name="21" dataDxfId="251"/>
    <tableColumn id="34" name="22" dataDxfId="250"/>
    <tableColumn id="35" name="23" dataDxfId="249"/>
    <tableColumn id="36" name="24" dataDxfId="248"/>
    <tableColumn id="37" name="25" dataDxfId="247"/>
    <tableColumn id="38" name="26" dataDxfId="246"/>
    <tableColumn id="39" name="27" dataDxfId="245"/>
    <tableColumn id="40" name="28" dataDxfId="244"/>
    <tableColumn id="8" name="29" dataDxfId="243"/>
    <tableColumn id="46" name="30" dataDxfId="242"/>
    <tableColumn id="9" name="KPI Date Fin" dataDxfId="241"/>
    <tableColumn id="41" name="KPI Charges" dataDxfId="240">
      <calculatedColumnFormula>IF(Tableau_Juin[[#This Row],[Total conso UO]]="","",IF(Tableau_Juin[[#This Row],[Total conso UO]]&gt;Tableau_Juin[[#This Row],[Charge]],"KO",""))</calculatedColumnFormula>
    </tableColumn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id="18" name="Tableau_Liste_UO" displayName="Tableau_Liste_UO" ref="A1:J298" totalsRowShown="0" headerRowDxfId="11" dataDxfId="10">
  <autoFilter ref="A1:J298"/>
  <tableColumns count="10">
    <tableColumn id="1" name="Code UO" dataDxfId="9" dataCellStyle="Normal 2"/>
    <tableColumn id="49" name="Code JIRA" dataDxfId="8" dataCellStyle="Normal 2"/>
    <tableColumn id="2" name="N° GDD" dataDxfId="7" dataCellStyle="Normal 2"/>
    <tableColumn id="3" name="Description de la demande" dataDxfId="6" dataCellStyle="Normal 2"/>
    <tableColumn id="4" name="Affectation" dataDxfId="5" dataCellStyle="Normal 2"/>
    <tableColumn id="5" name="Date d'ouverture UO" dataDxfId="4" dataCellStyle="Normal 2"/>
    <tableColumn id="8" name="Statut" dataDxfId="3" dataCellStyle="Normal 2"/>
    <tableColumn id="9" name="Date de livraison" dataDxfId="2" dataCellStyle="Normal 2"/>
    <tableColumn id="10" name="Date de validation" dataDxfId="1" dataCellStyle="Normal 2"/>
    <tableColumn id="12" name="Service" dataDxfId="0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v42-Gantt">
      <a:dk1>
        <a:sysClr val="windowText" lastClr="000000"/>
      </a:dk1>
      <a:lt1>
        <a:sysClr val="window" lastClr="FFFFFF"/>
      </a:lt1>
      <a:dk2>
        <a:srgbClr val="3B8741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E33"/>
    <pageSetUpPr fitToPage="1"/>
  </sheetPr>
  <dimension ref="A1:EW299"/>
  <sheetViews>
    <sheetView showGridLines="0" showZeros="0" zoomScale="80" zoomScaleNormal="80" workbookViewId="0">
      <pane xSplit="4" ySplit="5" topLeftCell="E6" activePane="bottomRight" state="frozen"/>
      <selection activeCell="C13" sqref="C13"/>
      <selection pane="topRight" activeCell="C13" sqref="C13"/>
      <selection pane="bottomLeft" activeCell="C13" sqref="C13"/>
      <selection pane="bottomRight" activeCell="C18" sqref="C18"/>
    </sheetView>
  </sheetViews>
  <sheetFormatPr baseColWidth="10" defaultColWidth="9.140625" defaultRowHeight="12.75" outlineLevelCol="1" x14ac:dyDescent="0.2"/>
  <cols>
    <col min="1" max="1" width="19.28515625" style="16" bestFit="1" customWidth="1"/>
    <col min="2" max="2" width="12.28515625" style="16" bestFit="1" customWidth="1"/>
    <col min="3" max="3" width="9.5703125" style="3" customWidth="1"/>
    <col min="4" max="4" width="42.5703125" style="3" customWidth="1"/>
    <col min="5" max="5" width="8.28515625" style="3" customWidth="1" outlineLevel="1"/>
    <col min="6" max="6" width="15.7109375" style="16" customWidth="1" outlineLevel="1"/>
    <col min="7" max="7" width="11.85546875" style="16" customWidth="1" outlineLevel="1"/>
    <col min="8" max="8" width="9.140625" style="9" customWidth="1" outlineLevel="1"/>
    <col min="9" max="9" width="13" style="3" customWidth="1"/>
    <col min="10" max="10" width="14" style="14" customWidth="1"/>
    <col min="11" max="11" width="9.5703125" style="3" customWidth="1"/>
    <col min="12" max="12" width="9.140625" style="1"/>
    <col min="13" max="13" width="4.7109375" style="3" customWidth="1"/>
    <col min="14" max="14" width="4.5703125" style="23" customWidth="1"/>
    <col min="15" max="41" width="4.7109375" style="23" customWidth="1"/>
    <col min="42" max="42" width="4.7109375" style="16" customWidth="1"/>
    <col min="43" max="43" width="17.7109375" style="25" hidden="1" customWidth="1" outlineLevel="1"/>
    <col min="44" max="44" width="17" style="25" hidden="1" customWidth="1" outlineLevel="1"/>
    <col min="45" max="45" width="9.140625" style="16" collapsed="1"/>
    <col min="46" max="47" width="9.140625" style="16"/>
    <col min="48" max="16384" width="9.140625" style="3"/>
  </cols>
  <sheetData>
    <row r="1" spans="1:153" ht="13.5" thickBot="1" x14ac:dyDescent="0.25">
      <c r="A1" s="55" t="s">
        <v>11</v>
      </c>
      <c r="B1" s="56">
        <v>42887</v>
      </c>
      <c r="F1" s="3"/>
      <c r="G1" s="3"/>
      <c r="H1" s="3"/>
      <c r="I1" s="14"/>
      <c r="J1" s="3"/>
      <c r="L1" s="3"/>
      <c r="M1" s="23"/>
      <c r="AN1" s="16"/>
      <c r="AO1" s="16"/>
      <c r="AT1" s="3"/>
      <c r="AU1" s="3"/>
    </row>
    <row r="2" spans="1:153" ht="13.5" thickTop="1" x14ac:dyDescent="0.2">
      <c r="A2" s="10" t="s">
        <v>12</v>
      </c>
      <c r="B2" s="2"/>
      <c r="C2" s="24"/>
      <c r="F2" s="3"/>
      <c r="G2" s="3"/>
      <c r="H2" s="3"/>
      <c r="I2" s="14"/>
      <c r="J2" s="3"/>
      <c r="L2" s="3"/>
      <c r="M2" s="65" t="str">
        <f>CONCATENATE("S",WEEKNUM(M3))</f>
        <v>S22</v>
      </c>
      <c r="N2" s="65" t="str">
        <f t="shared" ref="N2:AP2" si="0">CONCATENATE("S",WEEKNUM(N3))</f>
        <v>S22</v>
      </c>
      <c r="O2" s="65" t="str">
        <f t="shared" si="0"/>
        <v>S22</v>
      </c>
      <c r="P2" s="65" t="str">
        <f t="shared" si="0"/>
        <v>S23</v>
      </c>
      <c r="Q2" s="65" t="str">
        <f t="shared" si="0"/>
        <v>S23</v>
      </c>
      <c r="R2" s="65" t="str">
        <f t="shared" si="0"/>
        <v>S23</v>
      </c>
      <c r="S2" s="65" t="str">
        <f t="shared" si="0"/>
        <v>S23</v>
      </c>
      <c r="T2" s="65" t="str">
        <f t="shared" si="0"/>
        <v>S23</v>
      </c>
      <c r="U2" s="65" t="str">
        <f t="shared" si="0"/>
        <v>S23</v>
      </c>
      <c r="V2" s="65" t="str">
        <f t="shared" si="0"/>
        <v>S23</v>
      </c>
      <c r="W2" s="65" t="str">
        <f t="shared" si="0"/>
        <v>S24</v>
      </c>
      <c r="X2" s="65" t="str">
        <f t="shared" si="0"/>
        <v>S24</v>
      </c>
      <c r="Y2" s="65" t="str">
        <f t="shared" si="0"/>
        <v>S24</v>
      </c>
      <c r="Z2" s="65" t="str">
        <f t="shared" si="0"/>
        <v>S24</v>
      </c>
      <c r="AA2" s="65" t="str">
        <f t="shared" si="0"/>
        <v>S24</v>
      </c>
      <c r="AB2" s="65" t="str">
        <f t="shared" si="0"/>
        <v>S24</v>
      </c>
      <c r="AC2" s="65" t="str">
        <f t="shared" si="0"/>
        <v>S24</v>
      </c>
      <c r="AD2" s="65" t="str">
        <f t="shared" si="0"/>
        <v>S25</v>
      </c>
      <c r="AE2" s="65" t="str">
        <f t="shared" si="0"/>
        <v>S25</v>
      </c>
      <c r="AF2" s="65" t="str">
        <f t="shared" si="0"/>
        <v>S25</v>
      </c>
      <c r="AG2" s="65" t="str">
        <f t="shared" si="0"/>
        <v>S25</v>
      </c>
      <c r="AH2" s="65" t="str">
        <f t="shared" si="0"/>
        <v>S25</v>
      </c>
      <c r="AI2" s="65" t="str">
        <f t="shared" si="0"/>
        <v>S25</v>
      </c>
      <c r="AJ2" s="65" t="str">
        <f t="shared" si="0"/>
        <v>S25</v>
      </c>
      <c r="AK2" s="65" t="str">
        <f t="shared" si="0"/>
        <v>S26</v>
      </c>
      <c r="AL2" s="65" t="str">
        <f t="shared" si="0"/>
        <v>S26</v>
      </c>
      <c r="AM2" s="65" t="str">
        <f t="shared" si="0"/>
        <v>S26</v>
      </c>
      <c r="AN2" s="65" t="str">
        <f t="shared" si="0"/>
        <v>S26</v>
      </c>
      <c r="AO2" s="65" t="str">
        <f t="shared" si="0"/>
        <v>S26</v>
      </c>
      <c r="AP2" s="65" t="str">
        <f t="shared" si="0"/>
        <v>S26</v>
      </c>
      <c r="AQ2" s="3"/>
      <c r="AR2" s="3"/>
      <c r="AS2" s="3"/>
      <c r="AT2" s="3"/>
      <c r="AU2" s="3"/>
    </row>
    <row r="3" spans="1:153" x14ac:dyDescent="0.2">
      <c r="B3" s="25"/>
      <c r="H3" s="3"/>
      <c r="I3" s="14"/>
      <c r="J3" s="3"/>
      <c r="L3" s="23"/>
      <c r="M3" s="57">
        <f>B1</f>
        <v>42887</v>
      </c>
      <c r="N3" s="57">
        <f>M3+1</f>
        <v>42888</v>
      </c>
      <c r="O3" s="57">
        <f t="shared" ref="O3:AO3" si="1">N3+1</f>
        <v>42889</v>
      </c>
      <c r="P3" s="57">
        <f t="shared" si="1"/>
        <v>42890</v>
      </c>
      <c r="Q3" s="57">
        <f t="shared" si="1"/>
        <v>42891</v>
      </c>
      <c r="R3" s="57">
        <f t="shared" si="1"/>
        <v>42892</v>
      </c>
      <c r="S3" s="57">
        <f t="shared" si="1"/>
        <v>42893</v>
      </c>
      <c r="T3" s="57">
        <f t="shared" si="1"/>
        <v>42894</v>
      </c>
      <c r="U3" s="57">
        <f t="shared" si="1"/>
        <v>42895</v>
      </c>
      <c r="V3" s="57">
        <f t="shared" si="1"/>
        <v>42896</v>
      </c>
      <c r="W3" s="57">
        <f t="shared" si="1"/>
        <v>42897</v>
      </c>
      <c r="X3" s="57">
        <f t="shared" si="1"/>
        <v>42898</v>
      </c>
      <c r="Y3" s="57">
        <f t="shared" si="1"/>
        <v>42899</v>
      </c>
      <c r="Z3" s="57">
        <f t="shared" si="1"/>
        <v>42900</v>
      </c>
      <c r="AA3" s="57">
        <f t="shared" si="1"/>
        <v>42901</v>
      </c>
      <c r="AB3" s="57">
        <f t="shared" si="1"/>
        <v>42902</v>
      </c>
      <c r="AC3" s="57">
        <f t="shared" si="1"/>
        <v>42903</v>
      </c>
      <c r="AD3" s="57">
        <f t="shared" si="1"/>
        <v>42904</v>
      </c>
      <c r="AE3" s="57">
        <f t="shared" si="1"/>
        <v>42905</v>
      </c>
      <c r="AF3" s="57">
        <f t="shared" si="1"/>
        <v>42906</v>
      </c>
      <c r="AG3" s="57">
        <f t="shared" si="1"/>
        <v>42907</v>
      </c>
      <c r="AH3" s="57">
        <f t="shared" si="1"/>
        <v>42908</v>
      </c>
      <c r="AI3" s="57">
        <f t="shared" si="1"/>
        <v>42909</v>
      </c>
      <c r="AJ3" s="57">
        <f t="shared" si="1"/>
        <v>42910</v>
      </c>
      <c r="AK3" s="57">
        <f t="shared" si="1"/>
        <v>42911</v>
      </c>
      <c r="AL3" s="57">
        <f t="shared" si="1"/>
        <v>42912</v>
      </c>
      <c r="AM3" s="57">
        <f t="shared" si="1"/>
        <v>42913</v>
      </c>
      <c r="AN3" s="58">
        <f t="shared" si="1"/>
        <v>42914</v>
      </c>
      <c r="AO3" s="58">
        <f t="shared" si="1"/>
        <v>42915</v>
      </c>
      <c r="AP3" s="58">
        <f>AO3+1</f>
        <v>42916</v>
      </c>
      <c r="AT3" s="3"/>
      <c r="AU3" s="3"/>
    </row>
    <row r="4" spans="1:153" x14ac:dyDescent="0.2">
      <c r="H4" s="3"/>
      <c r="I4" s="14"/>
      <c r="J4" s="3"/>
      <c r="L4" s="23"/>
      <c r="M4" s="17" t="str">
        <f t="shared" ref="M4:AP4" si="2">CHOOSE(WEEKDAY(M3,2),"L","M","M","J","V","S","D")</f>
        <v>J</v>
      </c>
      <c r="N4" s="18" t="str">
        <f t="shared" si="2"/>
        <v>V</v>
      </c>
      <c r="O4" s="18" t="str">
        <f t="shared" si="2"/>
        <v>S</v>
      </c>
      <c r="P4" s="18" t="str">
        <f t="shared" si="2"/>
        <v>D</v>
      </c>
      <c r="Q4" s="18" t="str">
        <f t="shared" si="2"/>
        <v>L</v>
      </c>
      <c r="R4" s="18" t="str">
        <f t="shared" si="2"/>
        <v>M</v>
      </c>
      <c r="S4" s="18" t="str">
        <f t="shared" si="2"/>
        <v>M</v>
      </c>
      <c r="T4" s="18" t="str">
        <f t="shared" si="2"/>
        <v>J</v>
      </c>
      <c r="U4" s="18" t="str">
        <f t="shared" si="2"/>
        <v>V</v>
      </c>
      <c r="V4" s="18" t="str">
        <f t="shared" si="2"/>
        <v>S</v>
      </c>
      <c r="W4" s="18" t="str">
        <f t="shared" si="2"/>
        <v>D</v>
      </c>
      <c r="X4" s="18" t="str">
        <f t="shared" si="2"/>
        <v>L</v>
      </c>
      <c r="Y4" s="18" t="str">
        <f t="shared" si="2"/>
        <v>M</v>
      </c>
      <c r="Z4" s="18" t="str">
        <f t="shared" si="2"/>
        <v>M</v>
      </c>
      <c r="AA4" s="18" t="str">
        <f t="shared" si="2"/>
        <v>J</v>
      </c>
      <c r="AB4" s="18" t="str">
        <f t="shared" si="2"/>
        <v>V</v>
      </c>
      <c r="AC4" s="18" t="str">
        <f t="shared" si="2"/>
        <v>S</v>
      </c>
      <c r="AD4" s="18" t="str">
        <f t="shared" si="2"/>
        <v>D</v>
      </c>
      <c r="AE4" s="18" t="str">
        <f t="shared" si="2"/>
        <v>L</v>
      </c>
      <c r="AF4" s="18" t="str">
        <f t="shared" si="2"/>
        <v>M</v>
      </c>
      <c r="AG4" s="18" t="str">
        <f t="shared" si="2"/>
        <v>M</v>
      </c>
      <c r="AH4" s="18" t="str">
        <f t="shared" si="2"/>
        <v>J</v>
      </c>
      <c r="AI4" s="18" t="str">
        <f t="shared" si="2"/>
        <v>V</v>
      </c>
      <c r="AJ4" s="18" t="str">
        <f t="shared" si="2"/>
        <v>S</v>
      </c>
      <c r="AK4" s="18" t="str">
        <f t="shared" si="2"/>
        <v>D</v>
      </c>
      <c r="AL4" s="18" t="str">
        <f t="shared" si="2"/>
        <v>L</v>
      </c>
      <c r="AM4" s="18" t="str">
        <f t="shared" si="2"/>
        <v>M</v>
      </c>
      <c r="AN4" s="19" t="str">
        <f t="shared" si="2"/>
        <v>M</v>
      </c>
      <c r="AO4" s="19" t="str">
        <f t="shared" si="2"/>
        <v>J</v>
      </c>
      <c r="AP4" s="19" t="str">
        <f t="shared" si="2"/>
        <v>V</v>
      </c>
      <c r="AQ4" s="46"/>
      <c r="AR4" s="46"/>
      <c r="AS4" s="26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</row>
    <row r="5" spans="1:153" s="29" customFormat="1" ht="50.1" customHeight="1" x14ac:dyDescent="0.2">
      <c r="A5" s="47" t="s">
        <v>1</v>
      </c>
      <c r="B5" s="47" t="s">
        <v>2</v>
      </c>
      <c r="C5" s="47" t="s">
        <v>44</v>
      </c>
      <c r="D5" s="48" t="s">
        <v>55</v>
      </c>
      <c r="E5" s="48" t="s">
        <v>6</v>
      </c>
      <c r="F5" s="48" t="s">
        <v>4</v>
      </c>
      <c r="G5" s="48" t="s">
        <v>3</v>
      </c>
      <c r="H5" s="48" t="s">
        <v>126</v>
      </c>
      <c r="I5" s="49" t="s">
        <v>140</v>
      </c>
      <c r="J5" s="48" t="s">
        <v>138</v>
      </c>
      <c r="K5" s="48" t="s">
        <v>9</v>
      </c>
      <c r="L5" s="48" t="s">
        <v>41</v>
      </c>
      <c r="M5" s="45" t="s">
        <v>13</v>
      </c>
      <c r="N5" s="45" t="s">
        <v>14</v>
      </c>
      <c r="O5" s="45" t="s">
        <v>15</v>
      </c>
      <c r="P5" s="45" t="s">
        <v>16</v>
      </c>
      <c r="Q5" s="45" t="s">
        <v>17</v>
      </c>
      <c r="R5" s="45" t="s">
        <v>18</v>
      </c>
      <c r="S5" s="45" t="s">
        <v>19</v>
      </c>
      <c r="T5" s="45" t="s">
        <v>20</v>
      </c>
      <c r="U5" s="45" t="s">
        <v>21</v>
      </c>
      <c r="V5" s="45" t="s">
        <v>22</v>
      </c>
      <c r="W5" s="45" t="s">
        <v>23</v>
      </c>
      <c r="X5" s="45" t="s">
        <v>24</v>
      </c>
      <c r="Y5" s="45" t="s">
        <v>25</v>
      </c>
      <c r="Z5" s="45" t="s">
        <v>26</v>
      </c>
      <c r="AA5" s="45" t="s">
        <v>27</v>
      </c>
      <c r="AB5" s="45" t="s">
        <v>28</v>
      </c>
      <c r="AC5" s="45" t="s">
        <v>29</v>
      </c>
      <c r="AD5" s="45" t="s">
        <v>30</v>
      </c>
      <c r="AE5" s="45" t="s">
        <v>31</v>
      </c>
      <c r="AF5" s="45" t="s">
        <v>32</v>
      </c>
      <c r="AG5" s="45" t="s">
        <v>33</v>
      </c>
      <c r="AH5" s="45" t="s">
        <v>34</v>
      </c>
      <c r="AI5" s="45" t="s">
        <v>35</v>
      </c>
      <c r="AJ5" s="45" t="s">
        <v>36</v>
      </c>
      <c r="AK5" s="45" t="s">
        <v>37</v>
      </c>
      <c r="AL5" s="45" t="s">
        <v>38</v>
      </c>
      <c r="AM5" s="45" t="s">
        <v>39</v>
      </c>
      <c r="AN5" s="45" t="s">
        <v>40</v>
      </c>
      <c r="AO5" s="45" t="s">
        <v>42</v>
      </c>
      <c r="AP5" s="45" t="s">
        <v>43</v>
      </c>
      <c r="AQ5" s="41" t="s">
        <v>151</v>
      </c>
      <c r="AR5" s="39" t="s">
        <v>124</v>
      </c>
      <c r="AS5" s="27"/>
      <c r="AT5" s="27"/>
      <c r="AU5" s="27"/>
      <c r="AV5" s="27"/>
      <c r="AW5" s="27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  <c r="DE5" s="28"/>
      <c r="DF5" s="28"/>
      <c r="DG5" s="28"/>
      <c r="DH5" s="28"/>
      <c r="DI5" s="28"/>
      <c r="DJ5" s="28"/>
      <c r="DK5" s="28"/>
      <c r="DL5" s="28"/>
      <c r="DM5" s="28"/>
      <c r="DN5" s="28"/>
      <c r="DO5" s="28"/>
      <c r="DP5" s="28"/>
      <c r="DQ5" s="28"/>
      <c r="DR5" s="28"/>
      <c r="DS5" s="28"/>
      <c r="DT5" s="28"/>
      <c r="DU5" s="28"/>
      <c r="DV5" s="28"/>
      <c r="DW5" s="28"/>
      <c r="DX5" s="28"/>
      <c r="DY5" s="28"/>
      <c r="DZ5" s="28"/>
      <c r="EA5" s="28"/>
      <c r="EB5" s="28"/>
      <c r="EC5" s="28"/>
      <c r="ED5" s="28"/>
      <c r="EE5" s="28"/>
      <c r="EF5" s="28"/>
      <c r="EG5" s="28"/>
      <c r="EH5" s="28"/>
      <c r="EI5" s="28"/>
      <c r="EJ5" s="28"/>
      <c r="EK5" s="28"/>
      <c r="EL5" s="28"/>
      <c r="EM5" s="28"/>
      <c r="EN5" s="28"/>
      <c r="EO5" s="28"/>
      <c r="EP5" s="28"/>
      <c r="EQ5" s="28"/>
      <c r="ER5" s="28"/>
      <c r="ES5" s="28"/>
      <c r="ET5" s="28"/>
      <c r="EU5" s="28"/>
      <c r="EV5" s="28"/>
      <c r="EW5" s="28"/>
    </row>
    <row r="6" spans="1:153" ht="12.95" customHeight="1" x14ac:dyDescent="0.2">
      <c r="A6" s="8"/>
      <c r="B6" s="8"/>
      <c r="C6" s="8"/>
      <c r="D6" s="8"/>
      <c r="E6" s="8"/>
      <c r="F6" s="8"/>
      <c r="G6" s="8"/>
      <c r="H6" s="8"/>
      <c r="I6" s="50"/>
      <c r="J6" s="59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 t="e">
        <f>IF(ISNA(VLOOKUP(Tableau_Juin[[#This Row],[Nom]:[Nom]],#REF!,COLUMN(#REF!),FALSE)),"",VLOOKUP(Tableau_Juin[[#This Row],[Nom]:[Nom]],#REF!,COLUMN(#REF!),FALSE))</f>
        <v>#REF!</v>
      </c>
      <c r="AR6" s="8" t="e">
        <f>IF(ISNA(VLOOKUP(Tableau_Juin[[#This Row],[Nom]:[Nom]],#REF!,COLUMN(#REF!),FALSE)),"",VLOOKUP(Tableau_Juin[[#This Row],[Nom]:[Nom]],#REF!,COLUMN(#REF!),FALSE))</f>
        <v>#REF!</v>
      </c>
      <c r="AS6" s="26"/>
      <c r="AT6" s="26"/>
      <c r="AU6" s="26"/>
      <c r="AV6" s="26"/>
      <c r="AW6" s="26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</row>
    <row r="7" spans="1:153" ht="12.95" customHeight="1" x14ac:dyDescent="0.2">
      <c r="A7" s="8"/>
      <c r="B7" s="8"/>
      <c r="C7" s="8"/>
      <c r="D7" s="8"/>
      <c r="E7" s="8"/>
      <c r="F7" s="8"/>
      <c r="G7" s="8"/>
      <c r="H7" s="8"/>
      <c r="I7" s="50"/>
      <c r="J7" s="59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 t="e">
        <f>IF(ISNA(VLOOKUP(Tableau_Juin[[#This Row],[Nom]:[Nom]],#REF!,COLUMN(#REF!),FALSE)),"",VLOOKUP(Tableau_Juin[[#This Row],[Nom]:[Nom]],#REF!,COLUMN(#REF!),FALSE))</f>
        <v>#REF!</v>
      </c>
      <c r="AR7" s="66" t="str">
        <f>IF(Tableau_Juin[[#This Row],[Total conso UO]]="","",IF(Tableau_Juin[[#This Row],[Total conso UO]]&gt;Tableau_Juin[[#This Row],[Charge]],"KO",""))</f>
        <v/>
      </c>
      <c r="AS7" s="26"/>
      <c r="AT7" s="26"/>
      <c r="AU7" s="26"/>
      <c r="AV7" s="26"/>
      <c r="AW7" s="26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</row>
    <row r="8" spans="1:153" ht="12.95" customHeight="1" x14ac:dyDescent="0.2">
      <c r="A8" s="8"/>
      <c r="B8" s="8"/>
      <c r="C8" s="8"/>
      <c r="D8" s="8"/>
      <c r="E8" s="8"/>
      <c r="F8" s="8"/>
      <c r="G8" s="8"/>
      <c r="H8" s="8"/>
      <c r="I8" s="50"/>
      <c r="J8" s="59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 t="e">
        <f>IF(ISNA(VLOOKUP(Tableau_Juin[[#This Row],[Nom]:[Nom]],#REF!,COLUMN(#REF!),FALSE)),"",VLOOKUP(Tableau_Juin[[#This Row],[Nom]:[Nom]],#REF!,COLUMN(#REF!),FALSE))</f>
        <v>#REF!</v>
      </c>
      <c r="AR8" s="66" t="str">
        <f>IF(Tableau_Juin[[#This Row],[Total conso UO]]="","",IF(Tableau_Juin[[#This Row],[Total conso UO]]&gt;Tableau_Juin[[#This Row],[Charge]],"KO",""))</f>
        <v/>
      </c>
      <c r="AS8" s="26"/>
      <c r="AT8" s="26"/>
      <c r="AU8" s="26"/>
      <c r="AV8" s="26"/>
      <c r="AW8" s="26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</row>
    <row r="9" spans="1:153" ht="12.95" customHeight="1" x14ac:dyDescent="0.2">
      <c r="A9" s="8"/>
      <c r="B9" s="8"/>
      <c r="C9" s="8"/>
      <c r="D9" s="8"/>
      <c r="E9" s="8"/>
      <c r="F9" s="8"/>
      <c r="G9" s="8"/>
      <c r="H9" s="8"/>
      <c r="I9" s="50"/>
      <c r="J9" s="59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 t="e">
        <f>IF(ISNA(VLOOKUP(Tableau_Juin[[#This Row],[Nom]:[Nom]],#REF!,COLUMN(#REF!),FALSE)),"",VLOOKUP(Tableau_Juin[[#This Row],[Nom]:[Nom]],#REF!,COLUMN(#REF!),FALSE))</f>
        <v>#REF!</v>
      </c>
      <c r="AR9" s="66" t="str">
        <f>IF(Tableau_Juin[[#This Row],[Total conso UO]]="","",IF(Tableau_Juin[[#This Row],[Total conso UO]]&gt;Tableau_Juin[[#This Row],[Charge]],"KO",""))</f>
        <v/>
      </c>
      <c r="AS9" s="26"/>
      <c r="AT9" s="26"/>
      <c r="AU9" s="26"/>
      <c r="AV9" s="26"/>
      <c r="AW9" s="26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</row>
    <row r="10" spans="1:153" ht="12.75" customHeight="1" x14ac:dyDescent="0.2">
      <c r="A10" s="8"/>
      <c r="B10" s="8"/>
      <c r="C10" s="8"/>
      <c r="D10" s="8"/>
      <c r="E10" s="8"/>
      <c r="F10" s="8"/>
      <c r="G10" s="8"/>
      <c r="H10" s="8"/>
      <c r="I10" s="50"/>
      <c r="J10" s="59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 t="e">
        <f>IF(ISNA(VLOOKUP(Tableau_Juin[[#This Row],[Nom]:[Nom]],#REF!,COLUMN(#REF!),FALSE)),"",VLOOKUP(Tableau_Juin[[#This Row],[Nom]:[Nom]],#REF!,COLUMN(#REF!),FALSE))</f>
        <v>#REF!</v>
      </c>
      <c r="AR10" s="66" t="str">
        <f>IF(Tableau_Juin[[#This Row],[Total conso UO]]="","",IF(Tableau_Juin[[#This Row],[Total conso UO]]&gt;Tableau_Juin[[#This Row],[Charge]],"KO",""))</f>
        <v/>
      </c>
      <c r="AS10" s="26"/>
      <c r="AT10" s="26"/>
      <c r="AU10" s="26"/>
      <c r="AV10" s="26"/>
      <c r="AW10" s="26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</row>
    <row r="11" spans="1:153" ht="12.95" customHeight="1" x14ac:dyDescent="0.2">
      <c r="A11" s="8"/>
      <c r="B11" s="8"/>
      <c r="C11" s="8"/>
      <c r="D11" s="8"/>
      <c r="E11" s="8"/>
      <c r="F11" s="8"/>
      <c r="G11" s="8"/>
      <c r="H11" s="8"/>
      <c r="I11" s="50"/>
      <c r="J11" s="59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 t="e">
        <f>IF(ISNA(VLOOKUP(Tableau_Juin[[#This Row],[Nom]:[Nom]],#REF!,COLUMN(#REF!),FALSE)),"",VLOOKUP(Tableau_Juin[[#This Row],[Nom]:[Nom]],#REF!,COLUMN(#REF!),FALSE))</f>
        <v>#REF!</v>
      </c>
      <c r="AR11" s="66" t="str">
        <f>IF(Tableau_Juin[[#This Row],[Total conso UO]]="","",IF(Tableau_Juin[[#This Row],[Total conso UO]]&gt;Tableau_Juin[[#This Row],[Charge]],"KO",""))</f>
        <v/>
      </c>
      <c r="AS11" s="26"/>
      <c r="AT11" s="26"/>
      <c r="AU11" s="26"/>
      <c r="AV11" s="26"/>
      <c r="AW11" s="26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</row>
    <row r="12" spans="1:153" ht="12.95" customHeight="1" x14ac:dyDescent="0.2">
      <c r="A12" s="8"/>
      <c r="B12" s="8"/>
      <c r="C12" s="8"/>
      <c r="D12" s="8"/>
      <c r="E12" s="8"/>
      <c r="F12" s="8"/>
      <c r="G12" s="8"/>
      <c r="H12" s="8"/>
      <c r="I12" s="50"/>
      <c r="J12" s="59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 t="e">
        <f>IF(ISNA(VLOOKUP(Tableau_Juin[[#This Row],[Nom]:[Nom]],#REF!,COLUMN(#REF!),FALSE)),"",VLOOKUP(Tableau_Juin[[#This Row],[Nom]:[Nom]],#REF!,COLUMN(#REF!),FALSE))</f>
        <v>#REF!</v>
      </c>
      <c r="AR12" s="66" t="str">
        <f>IF(Tableau_Juin[[#This Row],[Total conso UO]]="","",IF(Tableau_Juin[[#This Row],[Total conso UO]]&gt;Tableau_Juin[[#This Row],[Charge]],"KO",""))</f>
        <v/>
      </c>
      <c r="AS12" s="26"/>
      <c r="AT12" s="26"/>
      <c r="AU12" s="26"/>
      <c r="AV12" s="26"/>
      <c r="AW12" s="26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</row>
    <row r="13" spans="1:153" ht="12.95" customHeight="1" x14ac:dyDescent="0.2">
      <c r="A13" s="8"/>
      <c r="B13" s="8"/>
      <c r="C13" s="8"/>
      <c r="D13" s="8"/>
      <c r="E13" s="8"/>
      <c r="F13" s="8"/>
      <c r="G13" s="8"/>
      <c r="H13" s="8"/>
      <c r="I13" s="50"/>
      <c r="J13" s="59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 t="e">
        <f>IF(ISNA(VLOOKUP(Tableau_Juin[[#This Row],[Nom]:[Nom]],#REF!,COLUMN(#REF!),FALSE)),"",VLOOKUP(Tableau_Juin[[#This Row],[Nom]:[Nom]],#REF!,COLUMN(#REF!),FALSE))</f>
        <v>#REF!</v>
      </c>
      <c r="AR13" s="66" t="str">
        <f>IF(Tableau_Juin[[#This Row],[Total conso UO]]="","",IF(Tableau_Juin[[#This Row],[Total conso UO]]&gt;Tableau_Juin[[#This Row],[Charge]],"KO",""))</f>
        <v/>
      </c>
      <c r="AS13" s="26"/>
      <c r="AT13" s="26"/>
      <c r="AU13" s="26"/>
      <c r="AV13" s="26"/>
      <c r="AW13" s="26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</row>
    <row r="14" spans="1:153" ht="12.95" customHeight="1" x14ac:dyDescent="0.2">
      <c r="A14" s="8"/>
      <c r="B14" s="8"/>
      <c r="C14" s="8"/>
      <c r="D14" s="8"/>
      <c r="E14" s="8"/>
      <c r="F14" s="8"/>
      <c r="G14" s="8"/>
      <c r="H14" s="8"/>
      <c r="I14" s="50"/>
      <c r="J14" s="59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 t="e">
        <f>IF(ISNA(VLOOKUP(Tableau_Juin[[#This Row],[Nom]:[Nom]],#REF!,COLUMN(#REF!),FALSE)),"",VLOOKUP(Tableau_Juin[[#This Row],[Nom]:[Nom]],#REF!,COLUMN(#REF!),FALSE))</f>
        <v>#REF!</v>
      </c>
      <c r="AR14" s="66" t="str">
        <f>IF(Tableau_Juin[[#This Row],[Total conso UO]]="","",IF(Tableau_Juin[[#This Row],[Total conso UO]]&gt;Tableau_Juin[[#This Row],[Charge]],"KO",""))</f>
        <v/>
      </c>
      <c r="AS14" s="26"/>
      <c r="AT14" s="26"/>
      <c r="AU14" s="26"/>
      <c r="AV14" s="26"/>
      <c r="AW14" s="26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</row>
    <row r="15" spans="1:153" ht="12.95" customHeight="1" x14ac:dyDescent="0.2">
      <c r="A15" s="8"/>
      <c r="B15" s="8"/>
      <c r="C15" s="8"/>
      <c r="D15" s="8"/>
      <c r="E15" s="8"/>
      <c r="F15" s="8"/>
      <c r="G15" s="8"/>
      <c r="H15" s="8"/>
      <c r="I15" s="50"/>
      <c r="J15" s="59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 t="e">
        <f>IF(ISNA(VLOOKUP(Tableau_Juin[[#This Row],[Nom]:[Nom]],#REF!,COLUMN(#REF!),FALSE)),"",VLOOKUP(Tableau_Juin[[#This Row],[Nom]:[Nom]],#REF!,COLUMN(#REF!),FALSE))</f>
        <v>#REF!</v>
      </c>
      <c r="AR15" s="66" t="str">
        <f>IF(Tableau_Juin[[#This Row],[Total conso UO]]="","",IF(Tableau_Juin[[#This Row],[Total conso UO]]&gt;Tableau_Juin[[#This Row],[Charge]],"KO",""))</f>
        <v/>
      </c>
      <c r="AS15" s="26"/>
      <c r="AT15" s="26"/>
      <c r="AU15" s="26"/>
      <c r="AV15" s="26"/>
      <c r="AW15" s="26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</row>
    <row r="16" spans="1:153" ht="12.95" customHeight="1" x14ac:dyDescent="0.2">
      <c r="A16" s="8"/>
      <c r="B16" s="8"/>
      <c r="C16" s="8"/>
      <c r="D16" s="8"/>
      <c r="E16" s="8"/>
      <c r="F16" s="8"/>
      <c r="G16" s="8"/>
      <c r="H16" s="8"/>
      <c r="I16" s="50"/>
      <c r="J16" s="59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 t="e">
        <f>IF(ISNA(VLOOKUP(Tableau_Juin[[#This Row],[Nom]:[Nom]],#REF!,COLUMN(#REF!),FALSE)),"",VLOOKUP(Tableau_Juin[[#This Row],[Nom]:[Nom]],#REF!,COLUMN(#REF!),FALSE))</f>
        <v>#REF!</v>
      </c>
      <c r="AR16" s="66" t="str">
        <f>IF(Tableau_Juin[[#This Row],[Total conso UO]]="","",IF(Tableau_Juin[[#This Row],[Total conso UO]]&gt;Tableau_Juin[[#This Row],[Charge]],"KO",""))</f>
        <v/>
      </c>
      <c r="AS16" s="26"/>
      <c r="AT16" s="26"/>
      <c r="AU16" s="26"/>
      <c r="AV16" s="26"/>
      <c r="AW16" s="26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</row>
    <row r="17" spans="1:153" ht="12.95" customHeight="1" x14ac:dyDescent="0.2">
      <c r="A17" s="8"/>
      <c r="B17" s="8"/>
      <c r="C17" s="8"/>
      <c r="D17" s="8"/>
      <c r="E17" s="8"/>
      <c r="F17" s="8"/>
      <c r="G17" s="8"/>
      <c r="H17" s="8"/>
      <c r="I17" s="50"/>
      <c r="J17" s="59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 t="e">
        <f>IF(ISNA(VLOOKUP(Tableau_Juin[[#This Row],[Nom]:[Nom]],#REF!,COLUMN(#REF!),FALSE)),"",VLOOKUP(Tableau_Juin[[#This Row],[Nom]:[Nom]],#REF!,COLUMN(#REF!),FALSE))</f>
        <v>#REF!</v>
      </c>
      <c r="AR17" s="66" t="str">
        <f>IF(Tableau_Juin[[#This Row],[Total conso UO]]="","",IF(Tableau_Juin[[#This Row],[Total conso UO]]&gt;Tableau_Juin[[#This Row],[Charge]],"KO",""))</f>
        <v/>
      </c>
      <c r="AS17" s="26"/>
      <c r="AT17" s="26"/>
      <c r="AU17" s="26"/>
      <c r="AV17" s="26"/>
      <c r="AW17" s="26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</row>
    <row r="18" spans="1:153" ht="12.95" customHeight="1" x14ac:dyDescent="0.2">
      <c r="A18" s="8"/>
      <c r="B18" s="8"/>
      <c r="C18" s="8"/>
      <c r="D18" s="8"/>
      <c r="E18" s="8"/>
      <c r="F18" s="8"/>
      <c r="G18" s="8"/>
      <c r="H18" s="8"/>
      <c r="I18" s="50"/>
      <c r="J18" s="59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 t="e">
        <f>IF(ISNA(VLOOKUP(Tableau_Juin[[#This Row],[Nom]:[Nom]],#REF!,COLUMN(#REF!),FALSE)),"",VLOOKUP(Tableau_Juin[[#This Row],[Nom]:[Nom]],#REF!,COLUMN(#REF!),FALSE))</f>
        <v>#REF!</v>
      </c>
      <c r="AR18" s="66" t="str">
        <f>IF(Tableau_Juin[[#This Row],[Total conso UO]]="","",IF(Tableau_Juin[[#This Row],[Total conso UO]]&gt;Tableau_Juin[[#This Row],[Charge]],"KO",""))</f>
        <v/>
      </c>
      <c r="AS18" s="26"/>
      <c r="AT18" s="26"/>
      <c r="AU18" s="26"/>
      <c r="AV18" s="26"/>
      <c r="AW18" s="26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</row>
    <row r="19" spans="1:153" x14ac:dyDescent="0.2">
      <c r="A19" s="8"/>
      <c r="B19" s="8"/>
      <c r="C19" s="8"/>
      <c r="D19" s="8"/>
      <c r="E19" s="8"/>
      <c r="F19" s="8"/>
      <c r="G19" s="8"/>
      <c r="H19" s="8"/>
      <c r="I19" s="50"/>
      <c r="J19" s="59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 t="e">
        <f>IF(ISNA(VLOOKUP(Tableau_Juin[[#This Row],[Nom]:[Nom]],#REF!,COLUMN(#REF!),FALSE)),"",VLOOKUP(Tableau_Juin[[#This Row],[Nom]:[Nom]],#REF!,COLUMN(#REF!),FALSE))</f>
        <v>#REF!</v>
      </c>
      <c r="AR19" s="66" t="str">
        <f>IF(Tableau_Juin[[#This Row],[Total conso UO]]="","",IF(Tableau_Juin[[#This Row],[Total conso UO]]&gt;Tableau_Juin[[#This Row],[Charge]],"KO",""))</f>
        <v/>
      </c>
    </row>
    <row r="20" spans="1:153" x14ac:dyDescent="0.2">
      <c r="A20" s="8"/>
      <c r="B20" s="8"/>
      <c r="C20" s="8"/>
      <c r="D20" s="8"/>
      <c r="E20" s="8"/>
      <c r="F20" s="8"/>
      <c r="G20" s="8"/>
      <c r="H20" s="8"/>
      <c r="I20" s="50"/>
      <c r="J20" s="59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 t="e">
        <f>IF(ISNA(VLOOKUP(Tableau_Juin[[#This Row],[Nom]:[Nom]],#REF!,COLUMN(#REF!),FALSE)),"",VLOOKUP(Tableau_Juin[[#This Row],[Nom]:[Nom]],#REF!,COLUMN(#REF!),FALSE))</f>
        <v>#REF!</v>
      </c>
      <c r="AR20" s="66" t="str">
        <f>IF(Tableau_Juin[[#This Row],[Total conso UO]]="","",IF(Tableau_Juin[[#This Row],[Total conso UO]]&gt;Tableau_Juin[[#This Row],[Charge]],"KO",""))</f>
        <v/>
      </c>
      <c r="AS20" s="3"/>
      <c r="AT20" s="3"/>
      <c r="AU20" s="3"/>
    </row>
    <row r="21" spans="1:153" x14ac:dyDescent="0.2">
      <c r="A21" s="8"/>
      <c r="B21" s="8"/>
      <c r="C21" s="8"/>
      <c r="D21" s="8"/>
      <c r="E21" s="8"/>
      <c r="F21" s="8"/>
      <c r="G21" s="8"/>
      <c r="H21" s="8"/>
      <c r="I21" s="50"/>
      <c r="J21" s="59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 t="e">
        <f>IF(ISNA(VLOOKUP(Tableau_Juin[[#This Row],[Nom]:[Nom]],#REF!,COLUMN(#REF!),FALSE)),"",VLOOKUP(Tableau_Juin[[#This Row],[Nom]:[Nom]],#REF!,COLUMN(#REF!),FALSE))</f>
        <v>#REF!</v>
      </c>
      <c r="AR21" s="66" t="str">
        <f>IF(Tableau_Juin[[#This Row],[Total conso UO]]="","",IF(Tableau_Juin[[#This Row],[Total conso UO]]&gt;Tableau_Juin[[#This Row],[Charge]],"KO",""))</f>
        <v/>
      </c>
      <c r="AS21" s="3"/>
      <c r="AT21" s="3"/>
      <c r="AU21" s="3"/>
    </row>
    <row r="22" spans="1:153" x14ac:dyDescent="0.2">
      <c r="A22" s="8"/>
      <c r="B22" s="8"/>
      <c r="C22" s="8"/>
      <c r="D22" s="8"/>
      <c r="E22" s="8"/>
      <c r="F22" s="8"/>
      <c r="G22" s="8"/>
      <c r="H22" s="8"/>
      <c r="I22" s="50"/>
      <c r="J22" s="59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 t="e">
        <f>IF(ISNA(VLOOKUP(Tableau_Juin[[#This Row],[Nom]:[Nom]],#REF!,COLUMN(#REF!),FALSE)),"",VLOOKUP(Tableau_Juin[[#This Row],[Nom]:[Nom]],#REF!,COLUMN(#REF!),FALSE))</f>
        <v>#REF!</v>
      </c>
      <c r="AR22" s="66" t="str">
        <f>IF(Tableau_Juin[[#This Row],[Total conso UO]]="","",IF(Tableau_Juin[[#This Row],[Total conso UO]]&gt;Tableau_Juin[[#This Row],[Charge]],"KO",""))</f>
        <v/>
      </c>
      <c r="AS22" s="3"/>
      <c r="AT22" s="3"/>
      <c r="AU22" s="3"/>
    </row>
    <row r="23" spans="1:153" x14ac:dyDescent="0.2">
      <c r="A23" s="8"/>
      <c r="B23" s="8"/>
      <c r="C23" s="8"/>
      <c r="D23" s="8"/>
      <c r="E23" s="8"/>
      <c r="F23" s="8"/>
      <c r="G23" s="8"/>
      <c r="H23" s="8"/>
      <c r="I23" s="50"/>
      <c r="J23" s="59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 t="e">
        <f>IF(ISNA(VLOOKUP(Tableau_Juin[[#This Row],[Nom]:[Nom]],#REF!,COLUMN(#REF!),FALSE)),"",VLOOKUP(Tableau_Juin[[#This Row],[Nom]:[Nom]],#REF!,COLUMN(#REF!),FALSE))</f>
        <v>#REF!</v>
      </c>
      <c r="AR23" s="66" t="str">
        <f>IF(Tableau_Juin[[#This Row],[Total conso UO]]="","",IF(Tableau_Juin[[#This Row],[Total conso UO]]&gt;Tableau_Juin[[#This Row],[Charge]],"KO",""))</f>
        <v/>
      </c>
      <c r="AS23" s="3"/>
      <c r="AT23" s="3"/>
      <c r="AU23" s="3"/>
    </row>
    <row r="24" spans="1:153" x14ac:dyDescent="0.2">
      <c r="A24" s="8"/>
      <c r="B24" s="8"/>
      <c r="C24" s="8"/>
      <c r="D24" s="8"/>
      <c r="E24" s="8"/>
      <c r="F24" s="8"/>
      <c r="G24" s="8"/>
      <c r="H24" s="8"/>
      <c r="I24" s="50"/>
      <c r="J24" s="59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 t="e">
        <f>IF(ISNA(VLOOKUP(Tableau_Juin[[#This Row],[Nom]:[Nom]],#REF!,COLUMN(#REF!),FALSE)),"",VLOOKUP(Tableau_Juin[[#This Row],[Nom]:[Nom]],#REF!,COLUMN(#REF!),FALSE))</f>
        <v>#REF!</v>
      </c>
      <c r="AR24" s="66" t="str">
        <f>IF(Tableau_Juin[[#This Row],[Total conso UO]]="","",IF(Tableau_Juin[[#This Row],[Total conso UO]]&gt;Tableau_Juin[[#This Row],[Charge]],"KO",""))</f>
        <v/>
      </c>
      <c r="AS24" s="3"/>
      <c r="AT24" s="3"/>
      <c r="AU24" s="3"/>
    </row>
    <row r="25" spans="1:153" x14ac:dyDescent="0.2">
      <c r="A25" s="8"/>
      <c r="B25" s="8"/>
      <c r="C25" s="8"/>
      <c r="D25" s="8"/>
      <c r="E25" s="8"/>
      <c r="F25" s="8"/>
      <c r="G25" s="8"/>
      <c r="H25" s="8"/>
      <c r="I25" s="50"/>
      <c r="J25" s="59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 t="e">
        <f>IF(ISNA(VLOOKUP(Tableau_Juin[[#This Row],[Nom]:[Nom]],#REF!,COLUMN(#REF!),FALSE)),"",VLOOKUP(Tableau_Juin[[#This Row],[Nom]:[Nom]],#REF!,COLUMN(#REF!),FALSE))</f>
        <v>#REF!</v>
      </c>
      <c r="AR25" s="66" t="str">
        <f>IF(Tableau_Juin[[#This Row],[Total conso UO]]="","",IF(Tableau_Juin[[#This Row],[Total conso UO]]&gt;Tableau_Juin[[#This Row],[Charge]],"KO",""))</f>
        <v/>
      </c>
      <c r="AS25" s="3"/>
      <c r="AT25" s="3"/>
      <c r="AU25" s="3"/>
    </row>
    <row r="26" spans="1:153" x14ac:dyDescent="0.2">
      <c r="A26" s="8"/>
      <c r="B26" s="39"/>
      <c r="C26" s="8"/>
      <c r="D26" s="8"/>
      <c r="E26" s="8"/>
      <c r="F26" s="8"/>
      <c r="G26" s="8"/>
      <c r="H26" s="8"/>
      <c r="I26" s="50"/>
      <c r="J26" s="59"/>
      <c r="K26" s="8"/>
      <c r="L26" s="8"/>
      <c r="M26" s="8"/>
      <c r="N26" s="8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4"/>
      <c r="AL26" s="44"/>
      <c r="AM26" s="44"/>
      <c r="AN26" s="44"/>
      <c r="AO26" s="44"/>
      <c r="AP26" s="44"/>
      <c r="AQ26" s="44"/>
      <c r="AR26" s="66" t="str">
        <f>IF(Tableau_Juin[[#This Row],[Total conso UO]]="","",IF(Tableau_Juin[[#This Row],[Total conso UO]]&gt;Tableau_Juin[[#This Row],[Charge]],"KO",""))</f>
        <v/>
      </c>
      <c r="AS26" s="3"/>
      <c r="AT26" s="3"/>
      <c r="AU26" s="3"/>
    </row>
    <row r="27" spans="1:153" x14ac:dyDescent="0.2">
      <c r="A27" s="8"/>
      <c r="B27" s="39"/>
      <c r="C27" s="8"/>
      <c r="D27" s="8"/>
      <c r="E27" s="8"/>
      <c r="F27" s="8"/>
      <c r="G27" s="8"/>
      <c r="H27" s="8"/>
      <c r="I27" s="50"/>
      <c r="J27" s="59"/>
      <c r="K27" s="8"/>
      <c r="L27" s="8"/>
      <c r="M27" s="8"/>
      <c r="N27" s="8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66" t="str">
        <f>IF(Tableau_Juin[[#This Row],[Total conso UO]]="","",IF(Tableau_Juin[[#This Row],[Total conso UO]]&gt;Tableau_Juin[[#This Row],[Charge]],"KO",""))</f>
        <v/>
      </c>
      <c r="AS27" s="3"/>
      <c r="AT27" s="3"/>
      <c r="AU27" s="3"/>
    </row>
    <row r="28" spans="1:153" x14ac:dyDescent="0.2">
      <c r="A28" s="8"/>
      <c r="B28" s="39"/>
      <c r="C28" s="8"/>
      <c r="D28" s="8"/>
      <c r="E28" s="8"/>
      <c r="F28" s="8"/>
      <c r="G28" s="8"/>
      <c r="H28" s="8"/>
      <c r="I28" s="50"/>
      <c r="J28" s="59"/>
      <c r="K28" s="8"/>
      <c r="L28" s="8"/>
      <c r="M28" s="8"/>
      <c r="N28" s="8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66" t="str">
        <f>IF(Tableau_Juin[[#This Row],[Total conso UO]]="","",IF(Tableau_Juin[[#This Row],[Total conso UO]]&gt;Tableau_Juin[[#This Row],[Charge]],"KO",""))</f>
        <v/>
      </c>
      <c r="AS28" s="3"/>
      <c r="AT28" s="3"/>
      <c r="AU28" s="3"/>
    </row>
    <row r="29" spans="1:153" x14ac:dyDescent="0.2">
      <c r="A29" s="8"/>
      <c r="B29" s="39"/>
      <c r="C29" s="8"/>
      <c r="D29" s="8"/>
      <c r="E29" s="8"/>
      <c r="F29" s="8"/>
      <c r="G29" s="8"/>
      <c r="H29" s="8"/>
      <c r="I29" s="50"/>
      <c r="J29" s="59"/>
      <c r="K29" s="8"/>
      <c r="L29" s="8"/>
      <c r="M29" s="8"/>
      <c r="N29" s="8"/>
      <c r="O29" s="44"/>
      <c r="P29" s="44"/>
      <c r="Q29" s="44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4"/>
      <c r="AL29" s="44"/>
      <c r="AM29" s="44"/>
      <c r="AN29" s="44"/>
      <c r="AO29" s="44"/>
      <c r="AP29" s="44"/>
      <c r="AQ29" s="44"/>
      <c r="AR29" s="66" t="str">
        <f>IF(Tableau_Juin[[#This Row],[Total conso UO]]="","",IF(Tableau_Juin[[#This Row],[Total conso UO]]&gt;Tableau_Juin[[#This Row],[Charge]],"KO",""))</f>
        <v/>
      </c>
      <c r="AS29" s="3"/>
      <c r="AT29" s="3"/>
      <c r="AU29" s="3"/>
    </row>
    <row r="30" spans="1:153" x14ac:dyDescent="0.2">
      <c r="A30" s="8"/>
      <c r="B30" s="39"/>
      <c r="C30" s="8"/>
      <c r="D30" s="8"/>
      <c r="E30" s="8"/>
      <c r="F30" s="8"/>
      <c r="G30" s="8"/>
      <c r="H30" s="8"/>
      <c r="I30" s="50"/>
      <c r="J30" s="59"/>
      <c r="K30" s="8"/>
      <c r="L30" s="8"/>
      <c r="M30" s="8"/>
      <c r="N30" s="8"/>
      <c r="O30" s="44"/>
      <c r="P30" s="44"/>
      <c r="Q30" s="44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4"/>
      <c r="AL30" s="44"/>
      <c r="AM30" s="44"/>
      <c r="AN30" s="44"/>
      <c r="AO30" s="44"/>
      <c r="AP30" s="44"/>
      <c r="AQ30" s="44"/>
      <c r="AR30" s="66" t="str">
        <f>IF(Tableau_Juin[[#This Row],[Total conso UO]]="","",IF(Tableau_Juin[[#This Row],[Total conso UO]]&gt;Tableau_Juin[[#This Row],[Charge]],"KO",""))</f>
        <v/>
      </c>
      <c r="AS30" s="3"/>
      <c r="AT30" s="3"/>
      <c r="AU30" s="3"/>
    </row>
    <row r="31" spans="1:153" x14ac:dyDescent="0.2">
      <c r="A31" s="8"/>
      <c r="B31" s="39"/>
      <c r="C31" s="8"/>
      <c r="D31" s="8"/>
      <c r="E31" s="8"/>
      <c r="F31" s="8"/>
      <c r="G31" s="8"/>
      <c r="H31" s="8"/>
      <c r="I31" s="50"/>
      <c r="J31" s="59"/>
      <c r="K31" s="8"/>
      <c r="L31" s="8"/>
      <c r="M31" s="8"/>
      <c r="N31" s="8"/>
      <c r="O31" s="44"/>
      <c r="P31" s="44"/>
      <c r="Q31" s="44"/>
      <c r="R31" s="44"/>
      <c r="S31" s="44"/>
      <c r="T31" s="44"/>
      <c r="U31" s="44"/>
      <c r="V31" s="44"/>
      <c r="W31" s="44"/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4"/>
      <c r="AL31" s="44"/>
      <c r="AM31" s="44"/>
      <c r="AN31" s="44"/>
      <c r="AO31" s="44"/>
      <c r="AP31" s="44"/>
      <c r="AQ31" s="44"/>
      <c r="AR31" s="66" t="str">
        <f>IF(Tableau_Juin[[#This Row],[Total conso UO]]="","",IF(Tableau_Juin[[#This Row],[Total conso UO]]&gt;Tableau_Juin[[#This Row],[Charge]],"KO",""))</f>
        <v/>
      </c>
      <c r="AS31" s="3"/>
      <c r="AT31" s="3"/>
      <c r="AU31" s="3"/>
    </row>
    <row r="32" spans="1:153" x14ac:dyDescent="0.2">
      <c r="A32" s="8"/>
      <c r="B32" s="39"/>
      <c r="C32" s="8"/>
      <c r="D32" s="8"/>
      <c r="E32" s="8"/>
      <c r="F32" s="8"/>
      <c r="G32" s="8"/>
      <c r="H32" s="8"/>
      <c r="I32" s="50"/>
      <c r="J32" s="59"/>
      <c r="K32" s="8"/>
      <c r="L32" s="8"/>
      <c r="M32" s="8"/>
      <c r="N32" s="8"/>
      <c r="O32" s="44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4"/>
      <c r="AL32" s="44"/>
      <c r="AM32" s="44"/>
      <c r="AN32" s="44"/>
      <c r="AO32" s="44"/>
      <c r="AP32" s="44"/>
      <c r="AQ32" s="44"/>
      <c r="AR32" s="66" t="str">
        <f>IF(Tableau_Juin[[#This Row],[Total conso UO]]="","",IF(Tableau_Juin[[#This Row],[Total conso UO]]&gt;Tableau_Juin[[#This Row],[Charge]],"KO",""))</f>
        <v/>
      </c>
      <c r="AS32" s="3"/>
      <c r="AT32" s="3"/>
      <c r="AU32" s="3"/>
    </row>
    <row r="33" spans="1:47" x14ac:dyDescent="0.2">
      <c r="A33" s="8"/>
      <c r="B33" s="39"/>
      <c r="C33" s="8"/>
      <c r="D33" s="8"/>
      <c r="E33" s="8"/>
      <c r="F33" s="8"/>
      <c r="G33" s="8"/>
      <c r="H33" s="8"/>
      <c r="I33" s="50"/>
      <c r="J33" s="59"/>
      <c r="K33" s="8"/>
      <c r="L33" s="8"/>
      <c r="M33" s="8"/>
      <c r="N33" s="8"/>
      <c r="O33" s="44"/>
      <c r="P33" s="44"/>
      <c r="Q33" s="44"/>
      <c r="R33" s="44"/>
      <c r="S33" s="44"/>
      <c r="T33" s="44"/>
      <c r="U33" s="44"/>
      <c r="V33" s="44"/>
      <c r="W33" s="44"/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4"/>
      <c r="AL33" s="44"/>
      <c r="AM33" s="44"/>
      <c r="AN33" s="44"/>
      <c r="AO33" s="44"/>
      <c r="AP33" s="44"/>
      <c r="AQ33" s="44"/>
      <c r="AR33" s="66" t="str">
        <f>IF(Tableau_Juin[[#This Row],[Total conso UO]]="","",IF(Tableau_Juin[[#This Row],[Total conso UO]]&gt;Tableau_Juin[[#This Row],[Charge]],"KO",""))</f>
        <v/>
      </c>
      <c r="AS33" s="3"/>
      <c r="AT33" s="3"/>
      <c r="AU33" s="3"/>
    </row>
    <row r="34" spans="1:47" x14ac:dyDescent="0.2">
      <c r="A34" s="8"/>
      <c r="B34" s="39"/>
      <c r="C34" s="8"/>
      <c r="D34" s="8"/>
      <c r="E34" s="8"/>
      <c r="F34" s="8"/>
      <c r="G34" s="8"/>
      <c r="H34" s="8"/>
      <c r="I34" s="50"/>
      <c r="J34" s="59"/>
      <c r="K34" s="8"/>
      <c r="L34" s="8"/>
      <c r="M34" s="8"/>
      <c r="N34" s="8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66" t="str">
        <f>IF(Tableau_Juin[[#This Row],[Total conso UO]]="","",IF(Tableau_Juin[[#This Row],[Total conso UO]]&gt;Tableau_Juin[[#This Row],[Charge]],"KO",""))</f>
        <v/>
      </c>
      <c r="AS34" s="3"/>
      <c r="AT34" s="3"/>
      <c r="AU34" s="3"/>
    </row>
    <row r="35" spans="1:47" x14ac:dyDescent="0.2">
      <c r="A35" s="8"/>
      <c r="B35" s="39"/>
      <c r="C35" s="8"/>
      <c r="D35" s="8"/>
      <c r="E35" s="8"/>
      <c r="F35" s="8"/>
      <c r="G35" s="8"/>
      <c r="H35" s="8"/>
      <c r="I35" s="50"/>
      <c r="J35" s="59"/>
      <c r="K35" s="8"/>
      <c r="L35" s="8"/>
      <c r="M35" s="8"/>
      <c r="N35" s="8"/>
      <c r="O35" s="44"/>
      <c r="P35" s="44"/>
      <c r="Q35" s="81"/>
      <c r="R35" s="44"/>
      <c r="S35" s="44"/>
      <c r="T35" s="44"/>
      <c r="U35" s="44"/>
      <c r="V35" s="44"/>
      <c r="W35" s="44"/>
      <c r="X35" s="44"/>
      <c r="Y35" s="44"/>
      <c r="Z35" s="44"/>
      <c r="AA35" s="44"/>
      <c r="AB35" s="44"/>
      <c r="AC35" s="44"/>
      <c r="AD35" s="44"/>
      <c r="AE35" s="44"/>
      <c r="AF35" s="44"/>
      <c r="AG35" s="44"/>
      <c r="AH35" s="44"/>
      <c r="AI35" s="44"/>
      <c r="AJ35" s="44"/>
      <c r="AK35" s="44"/>
      <c r="AL35" s="44"/>
      <c r="AM35" s="44"/>
      <c r="AN35" s="44"/>
      <c r="AO35" s="44"/>
      <c r="AP35" s="44"/>
      <c r="AQ35" s="44"/>
      <c r="AR35" s="66" t="str">
        <f>IF(Tableau_Juin[[#This Row],[Total conso UO]]="","",IF(Tableau_Juin[[#This Row],[Total conso UO]]&gt;Tableau_Juin[[#This Row],[Charge]],"KO",""))</f>
        <v/>
      </c>
      <c r="AS35" s="3"/>
      <c r="AT35" s="3"/>
      <c r="AU35" s="3"/>
    </row>
    <row r="36" spans="1:47" x14ac:dyDescent="0.2">
      <c r="A36" s="8"/>
      <c r="B36" s="39"/>
      <c r="C36" s="8"/>
      <c r="D36" s="8"/>
      <c r="E36" s="8"/>
      <c r="F36" s="8"/>
      <c r="G36" s="8"/>
      <c r="H36" s="8"/>
      <c r="I36" s="50"/>
      <c r="J36" s="59"/>
      <c r="K36" s="8"/>
      <c r="L36" s="8"/>
      <c r="M36" s="8"/>
      <c r="N36" s="8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66" t="str">
        <f>IF(Tableau_Juin[[#This Row],[Total conso UO]]="","",IF(Tableau_Juin[[#This Row],[Total conso UO]]&gt;Tableau_Juin[[#This Row],[Charge]],"KO",""))</f>
        <v/>
      </c>
      <c r="AS36" s="3"/>
      <c r="AT36" s="3"/>
      <c r="AU36" s="3"/>
    </row>
    <row r="37" spans="1:47" x14ac:dyDescent="0.2">
      <c r="A37" s="8"/>
      <c r="B37" s="39"/>
      <c r="C37" s="8"/>
      <c r="D37" s="8"/>
      <c r="E37" s="8"/>
      <c r="F37" s="8"/>
      <c r="G37" s="8"/>
      <c r="H37" s="8"/>
      <c r="I37" s="50"/>
      <c r="J37" s="59"/>
      <c r="K37" s="8"/>
      <c r="L37" s="8"/>
      <c r="M37" s="8"/>
      <c r="N37" s="8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66" t="str">
        <f>IF(Tableau_Juin[[#This Row],[Total conso UO]]="","",IF(Tableau_Juin[[#This Row],[Total conso UO]]&gt;Tableau_Juin[[#This Row],[Charge]],"KO",""))</f>
        <v/>
      </c>
      <c r="AS37" s="3"/>
      <c r="AT37" s="3"/>
      <c r="AU37" s="3"/>
    </row>
    <row r="38" spans="1:47" x14ac:dyDescent="0.2">
      <c r="A38" s="8"/>
      <c r="B38" s="39"/>
      <c r="C38" s="8"/>
      <c r="D38" s="8"/>
      <c r="E38" s="8"/>
      <c r="F38" s="8"/>
      <c r="G38" s="8"/>
      <c r="H38" s="8"/>
      <c r="I38" s="50"/>
      <c r="J38" s="59"/>
      <c r="K38" s="8"/>
      <c r="L38" s="8"/>
      <c r="M38" s="8"/>
      <c r="N38" s="8"/>
      <c r="O38" s="44"/>
      <c r="P38" s="44"/>
      <c r="Q38" s="81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4"/>
      <c r="AG38" s="44"/>
      <c r="AH38" s="44"/>
      <c r="AI38" s="44"/>
      <c r="AJ38" s="44"/>
      <c r="AK38" s="44"/>
      <c r="AL38" s="44"/>
      <c r="AM38" s="44"/>
      <c r="AN38" s="44"/>
      <c r="AO38" s="44"/>
      <c r="AP38" s="44"/>
      <c r="AQ38" s="44"/>
      <c r="AR38" s="66" t="str">
        <f>IF(Tableau_Juin[[#This Row],[Total conso UO]]="","",IF(Tableau_Juin[[#This Row],[Total conso UO]]&gt;Tableau_Juin[[#This Row],[Charge]],"KO",""))</f>
        <v/>
      </c>
      <c r="AS38" s="3"/>
      <c r="AT38" s="3"/>
      <c r="AU38" s="3"/>
    </row>
    <row r="39" spans="1:47" x14ac:dyDescent="0.2">
      <c r="A39" s="8"/>
      <c r="B39" s="39"/>
      <c r="C39" s="8"/>
      <c r="D39" s="8"/>
      <c r="E39" s="8"/>
      <c r="F39" s="8"/>
      <c r="G39" s="8"/>
      <c r="H39" s="8"/>
      <c r="I39" s="50"/>
      <c r="J39" s="59"/>
      <c r="K39" s="8"/>
      <c r="L39" s="8"/>
      <c r="M39" s="8"/>
      <c r="N39" s="8"/>
      <c r="O39" s="44"/>
      <c r="P39" s="44"/>
      <c r="Q39" s="44"/>
      <c r="R39" s="44"/>
      <c r="S39" s="44"/>
      <c r="T39" s="44"/>
      <c r="U39" s="44"/>
      <c r="V39" s="44"/>
      <c r="W39" s="44"/>
      <c r="X39" s="44"/>
      <c r="Y39" s="44"/>
      <c r="Z39" s="44"/>
      <c r="AA39" s="44"/>
      <c r="AB39" s="44"/>
      <c r="AC39" s="44"/>
      <c r="AD39" s="44"/>
      <c r="AE39" s="44"/>
      <c r="AF39" s="44"/>
      <c r="AG39" s="44"/>
      <c r="AH39" s="44"/>
      <c r="AI39" s="44"/>
      <c r="AJ39" s="44"/>
      <c r="AK39" s="44"/>
      <c r="AL39" s="44"/>
      <c r="AM39" s="44"/>
      <c r="AN39" s="44"/>
      <c r="AO39" s="44"/>
      <c r="AP39" s="44"/>
      <c r="AQ39" s="44"/>
      <c r="AR39" s="66" t="str">
        <f>IF(Tableau_Juin[[#This Row],[Total conso UO]]="","",IF(Tableau_Juin[[#This Row],[Total conso UO]]&gt;Tableau_Juin[[#This Row],[Charge]],"KO",""))</f>
        <v/>
      </c>
      <c r="AS39" s="3"/>
      <c r="AT39" s="3"/>
      <c r="AU39" s="3"/>
    </row>
    <row r="40" spans="1:47" x14ac:dyDescent="0.2">
      <c r="A40" s="8"/>
      <c r="B40" s="39"/>
      <c r="C40" s="8"/>
      <c r="D40" s="8"/>
      <c r="E40" s="8"/>
      <c r="F40" s="8"/>
      <c r="G40" s="8"/>
      <c r="H40" s="8"/>
      <c r="I40" s="50"/>
      <c r="J40" s="59"/>
      <c r="K40" s="8"/>
      <c r="L40" s="8"/>
      <c r="M40" s="8"/>
      <c r="N40" s="8"/>
      <c r="O40" s="44"/>
      <c r="P40" s="44"/>
      <c r="Q40" s="44"/>
      <c r="R40" s="44"/>
      <c r="S40" s="44"/>
      <c r="T40" s="44"/>
      <c r="U40" s="44"/>
      <c r="V40" s="44"/>
      <c r="W40" s="44"/>
      <c r="X40" s="44"/>
      <c r="Y40" s="44"/>
      <c r="Z40" s="44"/>
      <c r="AA40" s="44"/>
      <c r="AB40" s="44"/>
      <c r="AC40" s="44"/>
      <c r="AD40" s="44"/>
      <c r="AE40" s="44"/>
      <c r="AF40" s="44"/>
      <c r="AG40" s="44"/>
      <c r="AH40" s="44"/>
      <c r="AI40" s="44"/>
      <c r="AJ40" s="44"/>
      <c r="AK40" s="44"/>
      <c r="AL40" s="44"/>
      <c r="AM40" s="44"/>
      <c r="AN40" s="44"/>
      <c r="AO40" s="44"/>
      <c r="AP40" s="44"/>
      <c r="AQ40" s="44"/>
      <c r="AR40" s="66" t="str">
        <f>IF(Tableau_Juin[[#This Row],[Total conso UO]]="","",IF(Tableau_Juin[[#This Row],[Total conso UO]]&gt;Tableau_Juin[[#This Row],[Charge]],"KO",""))</f>
        <v/>
      </c>
      <c r="AS40" s="3"/>
      <c r="AT40" s="3"/>
      <c r="AU40" s="3"/>
    </row>
    <row r="41" spans="1:47" x14ac:dyDescent="0.2">
      <c r="A41" s="8"/>
      <c r="B41" s="39"/>
      <c r="C41" s="8"/>
      <c r="D41" s="8"/>
      <c r="E41" s="8"/>
      <c r="F41" s="8"/>
      <c r="G41" s="8"/>
      <c r="H41" s="8"/>
      <c r="I41" s="50"/>
      <c r="J41" s="59"/>
      <c r="K41" s="8"/>
      <c r="L41" s="8"/>
      <c r="M41" s="8"/>
      <c r="N41" s="8"/>
      <c r="O41" s="44"/>
      <c r="P41" s="44"/>
      <c r="Q41" s="81"/>
      <c r="R41" s="44"/>
      <c r="S41" s="44"/>
      <c r="T41" s="44"/>
      <c r="U41" s="44"/>
      <c r="V41" s="44"/>
      <c r="W41" s="44"/>
      <c r="X41" s="44"/>
      <c r="Y41" s="44"/>
      <c r="Z41" s="44"/>
      <c r="AA41" s="44"/>
      <c r="AB41" s="44"/>
      <c r="AC41" s="44"/>
      <c r="AD41" s="44"/>
      <c r="AE41" s="44"/>
      <c r="AF41" s="44"/>
      <c r="AG41" s="44"/>
      <c r="AH41" s="44"/>
      <c r="AI41" s="44"/>
      <c r="AJ41" s="44"/>
      <c r="AK41" s="44"/>
      <c r="AL41" s="44"/>
      <c r="AM41" s="44"/>
      <c r="AN41" s="44"/>
      <c r="AO41" s="44"/>
      <c r="AP41" s="44"/>
      <c r="AQ41" s="44"/>
      <c r="AR41" s="66" t="str">
        <f>IF(Tableau_Juin[[#This Row],[Total conso UO]]="","",IF(Tableau_Juin[[#This Row],[Total conso UO]]&gt;Tableau_Juin[[#This Row],[Charge]],"KO",""))</f>
        <v/>
      </c>
      <c r="AS41" s="3"/>
      <c r="AT41" s="3"/>
      <c r="AU41" s="3"/>
    </row>
    <row r="42" spans="1:47" x14ac:dyDescent="0.2">
      <c r="A42" s="8"/>
      <c r="B42" s="39"/>
      <c r="C42" s="8"/>
      <c r="D42" s="8"/>
      <c r="E42" s="8"/>
      <c r="F42" s="8"/>
      <c r="G42" s="8"/>
      <c r="H42" s="8"/>
      <c r="I42" s="50"/>
      <c r="J42" s="59"/>
      <c r="K42" s="8"/>
      <c r="L42" s="8"/>
      <c r="M42" s="8"/>
      <c r="N42" s="8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66" t="str">
        <f>IF(Tableau_Juin[[#This Row],[Total conso UO]]="","",IF(Tableau_Juin[[#This Row],[Total conso UO]]&gt;Tableau_Juin[[#This Row],[Charge]],"KO",""))</f>
        <v/>
      </c>
      <c r="AS42" s="3"/>
      <c r="AT42" s="3"/>
      <c r="AU42" s="3"/>
    </row>
    <row r="43" spans="1:47" x14ac:dyDescent="0.2">
      <c r="A43" s="8"/>
      <c r="B43" s="39"/>
      <c r="C43" s="8"/>
      <c r="D43" s="8"/>
      <c r="E43" s="8"/>
      <c r="F43" s="8"/>
      <c r="G43" s="8"/>
      <c r="H43" s="8"/>
      <c r="I43" s="50"/>
      <c r="J43" s="59"/>
      <c r="K43" s="8"/>
      <c r="L43" s="8"/>
      <c r="M43" s="8"/>
      <c r="N43" s="8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66" t="str">
        <f>IF(Tableau_Juin[[#This Row],[Total conso UO]]="","",IF(Tableau_Juin[[#This Row],[Total conso UO]]&gt;Tableau_Juin[[#This Row],[Charge]],"KO",""))</f>
        <v/>
      </c>
      <c r="AS43" s="3"/>
      <c r="AT43" s="3"/>
      <c r="AU43" s="3"/>
    </row>
    <row r="44" spans="1:47" x14ac:dyDescent="0.2">
      <c r="A44" s="8"/>
      <c r="B44" s="39"/>
      <c r="C44" s="8"/>
      <c r="D44" s="8"/>
      <c r="E44" s="8"/>
      <c r="F44" s="8"/>
      <c r="G44" s="8"/>
      <c r="H44" s="8"/>
      <c r="I44" s="50"/>
      <c r="J44" s="59"/>
      <c r="K44" s="8"/>
      <c r="L44" s="8"/>
      <c r="M44" s="8"/>
      <c r="N44" s="8"/>
      <c r="O44" s="44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4"/>
      <c r="AE44" s="44"/>
      <c r="AF44" s="44"/>
      <c r="AG44" s="44"/>
      <c r="AH44" s="44"/>
      <c r="AI44" s="44"/>
      <c r="AJ44" s="44"/>
      <c r="AK44" s="44"/>
      <c r="AL44" s="44"/>
      <c r="AM44" s="44"/>
      <c r="AN44" s="44"/>
      <c r="AO44" s="44"/>
      <c r="AP44" s="44"/>
      <c r="AQ44" s="44"/>
      <c r="AR44" s="66" t="str">
        <f>IF(Tableau_Juin[[#This Row],[Total conso UO]]="","",IF(Tableau_Juin[[#This Row],[Total conso UO]]&gt;Tableau_Juin[[#This Row],[Charge]],"KO",""))</f>
        <v/>
      </c>
      <c r="AS44" s="3"/>
      <c r="AT44" s="3"/>
      <c r="AU44" s="3"/>
    </row>
    <row r="45" spans="1:47" x14ac:dyDescent="0.2">
      <c r="A45" s="8"/>
      <c r="B45" s="39"/>
      <c r="C45" s="8"/>
      <c r="D45" s="8"/>
      <c r="E45" s="8"/>
      <c r="F45" s="8"/>
      <c r="G45" s="8"/>
      <c r="H45" s="8"/>
      <c r="I45" s="50"/>
      <c r="J45" s="59"/>
      <c r="K45" s="8"/>
      <c r="L45" s="8"/>
      <c r="M45" s="8"/>
      <c r="N45" s="8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66" t="str">
        <f>IF(Tableau_Juin[[#This Row],[Total conso UO]]="","",IF(Tableau_Juin[[#This Row],[Total conso UO]]&gt;Tableau_Juin[[#This Row],[Charge]],"KO",""))</f>
        <v/>
      </c>
      <c r="AS45" s="3"/>
      <c r="AT45" s="3"/>
      <c r="AU45" s="3"/>
    </row>
    <row r="46" spans="1:47" x14ac:dyDescent="0.2">
      <c r="A46" s="8"/>
      <c r="B46" s="39"/>
      <c r="C46" s="8"/>
      <c r="D46" s="8"/>
      <c r="E46" s="8"/>
      <c r="F46" s="8"/>
      <c r="G46" s="8"/>
      <c r="H46" s="8"/>
      <c r="I46" s="50"/>
      <c r="J46" s="59"/>
      <c r="K46" s="8"/>
      <c r="L46" s="8"/>
      <c r="M46" s="8"/>
      <c r="N46" s="8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66" t="str">
        <f>IF(Tableau_Juin[[#This Row],[Total conso UO]]="","",IF(Tableau_Juin[[#This Row],[Total conso UO]]&gt;Tableau_Juin[[#This Row],[Charge]],"KO",""))</f>
        <v/>
      </c>
      <c r="AS46" s="3"/>
      <c r="AT46" s="3"/>
      <c r="AU46" s="3"/>
    </row>
    <row r="47" spans="1:47" x14ac:dyDescent="0.2">
      <c r="A47" s="8"/>
      <c r="B47" s="39"/>
      <c r="C47" s="8"/>
      <c r="D47" s="8"/>
      <c r="E47" s="8"/>
      <c r="F47" s="8"/>
      <c r="G47" s="8"/>
      <c r="H47" s="8"/>
      <c r="I47" s="50"/>
      <c r="J47" s="59"/>
      <c r="K47" s="8"/>
      <c r="L47" s="8"/>
      <c r="M47" s="8"/>
      <c r="N47" s="8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66" t="str">
        <f>IF(Tableau_Juin[[#This Row],[Total conso UO]]="","",IF(Tableau_Juin[[#This Row],[Total conso UO]]&gt;Tableau_Juin[[#This Row],[Charge]],"KO",""))</f>
        <v/>
      </c>
      <c r="AS47" s="3"/>
      <c r="AT47" s="3"/>
      <c r="AU47" s="3"/>
    </row>
    <row r="48" spans="1:47" x14ac:dyDescent="0.2">
      <c r="A48" s="8"/>
      <c r="B48" s="39"/>
      <c r="C48" s="8"/>
      <c r="D48" s="8"/>
      <c r="E48" s="8"/>
      <c r="F48" s="8"/>
      <c r="G48" s="8"/>
      <c r="H48" s="8"/>
      <c r="I48" s="50"/>
      <c r="J48" s="59"/>
      <c r="K48" s="8"/>
      <c r="L48" s="8"/>
      <c r="M48" s="8"/>
      <c r="N48" s="8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52"/>
      <c r="AM48" s="52"/>
      <c r="AN48" s="44"/>
      <c r="AO48" s="44"/>
      <c r="AP48" s="44"/>
      <c r="AQ48" s="44"/>
      <c r="AR48" s="66" t="str">
        <f>IF(Tableau_Juin[[#This Row],[Total conso UO]]="","",IF(Tableau_Juin[[#This Row],[Total conso UO]]&gt;Tableau_Juin[[#This Row],[Charge]],"KO",""))</f>
        <v/>
      </c>
      <c r="AS48" s="3"/>
      <c r="AT48" s="3"/>
      <c r="AU48" s="3"/>
    </row>
    <row r="49" spans="1:47" x14ac:dyDescent="0.2">
      <c r="A49" s="8"/>
      <c r="B49" s="39"/>
      <c r="C49" s="8"/>
      <c r="D49" s="8"/>
      <c r="E49" s="8"/>
      <c r="F49" s="8"/>
      <c r="G49" s="8"/>
      <c r="H49" s="8"/>
      <c r="I49" s="50"/>
      <c r="J49" s="59"/>
      <c r="K49" s="8"/>
      <c r="L49" s="8"/>
      <c r="M49" s="8"/>
      <c r="N49" s="8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66" t="str">
        <f>IF(Tableau_Juin[[#This Row],[Total conso UO]]="","",IF(Tableau_Juin[[#This Row],[Total conso UO]]&gt;Tableau_Juin[[#This Row],[Charge]],"KO",""))</f>
        <v/>
      </c>
      <c r="AS49" s="3"/>
      <c r="AT49" s="3"/>
      <c r="AU49" s="3"/>
    </row>
    <row r="50" spans="1:47" x14ac:dyDescent="0.2">
      <c r="A50" s="8"/>
      <c r="B50" s="39"/>
      <c r="C50" s="8"/>
      <c r="D50" s="8"/>
      <c r="E50" s="8"/>
      <c r="F50" s="8"/>
      <c r="G50" s="8"/>
      <c r="H50" s="8"/>
      <c r="I50" s="50"/>
      <c r="J50" s="59"/>
      <c r="K50" s="8"/>
      <c r="L50" s="8"/>
      <c r="M50" s="8"/>
      <c r="N50" s="8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66" t="str">
        <f>IF(Tableau_Juin[[#This Row],[Total conso UO]]="","",IF(Tableau_Juin[[#This Row],[Total conso UO]]&gt;Tableau_Juin[[#This Row],[Charge]],"KO",""))</f>
        <v/>
      </c>
      <c r="AS50" s="3"/>
      <c r="AT50" s="3"/>
      <c r="AU50" s="3"/>
    </row>
    <row r="51" spans="1:47" x14ac:dyDescent="0.2">
      <c r="A51" s="8"/>
      <c r="B51" s="39"/>
      <c r="C51" s="8"/>
      <c r="D51" s="8"/>
      <c r="E51" s="8"/>
      <c r="F51" s="8"/>
      <c r="G51" s="8"/>
      <c r="H51" s="8"/>
      <c r="I51" s="50"/>
      <c r="J51" s="59"/>
      <c r="K51" s="8"/>
      <c r="L51" s="8"/>
      <c r="M51" s="8"/>
      <c r="N51" s="8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66" t="str">
        <f>IF(Tableau_Juin[[#This Row],[Total conso UO]]="","",IF(Tableau_Juin[[#This Row],[Total conso UO]]&gt;Tableau_Juin[[#This Row],[Charge]],"KO",""))</f>
        <v/>
      </c>
      <c r="AS51" s="3"/>
      <c r="AT51" s="3"/>
      <c r="AU51" s="3"/>
    </row>
    <row r="52" spans="1:47" x14ac:dyDescent="0.2">
      <c r="A52" s="8"/>
      <c r="B52" s="39"/>
      <c r="C52" s="8"/>
      <c r="D52" s="8"/>
      <c r="E52" s="8"/>
      <c r="F52" s="8"/>
      <c r="G52" s="8"/>
      <c r="H52" s="8"/>
      <c r="I52" s="50"/>
      <c r="J52" s="59"/>
      <c r="K52" s="8"/>
      <c r="L52" s="8"/>
      <c r="M52" s="8"/>
      <c r="N52" s="8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66" t="str">
        <f>IF(Tableau_Juin[[#This Row],[Total conso UO]]="","",IF(Tableau_Juin[[#This Row],[Total conso UO]]&gt;Tableau_Juin[[#This Row],[Charge]],"KO",""))</f>
        <v/>
      </c>
      <c r="AS52" s="3"/>
      <c r="AT52" s="3"/>
      <c r="AU52" s="3"/>
    </row>
    <row r="53" spans="1:47" x14ac:dyDescent="0.2">
      <c r="A53" s="8"/>
      <c r="B53" s="39"/>
      <c r="C53" s="8"/>
      <c r="D53" s="8"/>
      <c r="E53" s="8"/>
      <c r="F53" s="8"/>
      <c r="G53" s="8"/>
      <c r="H53" s="8"/>
      <c r="I53" s="50"/>
      <c r="J53" s="59"/>
      <c r="K53" s="8"/>
      <c r="L53" s="8"/>
      <c r="M53" s="8"/>
      <c r="N53" s="8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66" t="str">
        <f>IF(Tableau_Juin[[#This Row],[Total conso UO]]="","",IF(Tableau_Juin[[#This Row],[Total conso UO]]&gt;Tableau_Juin[[#This Row],[Charge]],"KO",""))</f>
        <v/>
      </c>
      <c r="AS53" s="3"/>
      <c r="AT53" s="3"/>
      <c r="AU53" s="3"/>
    </row>
    <row r="54" spans="1:47" x14ac:dyDescent="0.2">
      <c r="A54" s="8"/>
      <c r="B54" s="39"/>
      <c r="C54" s="8"/>
      <c r="D54" s="8"/>
      <c r="E54" s="8"/>
      <c r="F54" s="8"/>
      <c r="G54" s="8"/>
      <c r="H54" s="8"/>
      <c r="I54" s="50"/>
      <c r="J54" s="59"/>
      <c r="K54" s="8"/>
      <c r="L54" s="8"/>
      <c r="M54" s="8"/>
      <c r="N54" s="8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66" t="str">
        <f>IF(Tableau_Juin[[#This Row],[Total conso UO]]="","",IF(Tableau_Juin[[#This Row],[Total conso UO]]&gt;Tableau_Juin[[#This Row],[Charge]],"KO",""))</f>
        <v/>
      </c>
      <c r="AS54" s="3"/>
      <c r="AT54" s="3"/>
      <c r="AU54" s="3"/>
    </row>
    <row r="55" spans="1:47" x14ac:dyDescent="0.2">
      <c r="A55" s="8"/>
      <c r="B55" s="39"/>
      <c r="C55" s="8"/>
      <c r="D55" s="8"/>
      <c r="E55" s="8"/>
      <c r="F55" s="8"/>
      <c r="G55" s="8"/>
      <c r="H55" s="8"/>
      <c r="I55" s="50"/>
      <c r="J55" s="59"/>
      <c r="K55" s="8"/>
      <c r="L55" s="8"/>
      <c r="M55" s="8"/>
      <c r="N55" s="8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66" t="str">
        <f>IF(Tableau_Juin[[#This Row],[Total conso UO]]="","",IF(Tableau_Juin[[#This Row],[Total conso UO]]&gt;Tableau_Juin[[#This Row],[Charge]],"KO",""))</f>
        <v/>
      </c>
      <c r="AS55" s="3"/>
      <c r="AT55" s="3"/>
      <c r="AU55" s="3"/>
    </row>
    <row r="56" spans="1:47" x14ac:dyDescent="0.2">
      <c r="A56" s="8"/>
      <c r="B56" s="39"/>
      <c r="C56" s="8"/>
      <c r="D56" s="8"/>
      <c r="E56" s="8"/>
      <c r="F56" s="8"/>
      <c r="G56" s="8"/>
      <c r="H56" s="8"/>
      <c r="I56" s="50"/>
      <c r="J56" s="59"/>
      <c r="K56" s="8"/>
      <c r="L56" s="8"/>
      <c r="M56" s="8"/>
      <c r="N56" s="8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66" t="str">
        <f>IF(Tableau_Juin[[#This Row],[Total conso UO]]="","",IF(Tableau_Juin[[#This Row],[Total conso UO]]&gt;Tableau_Juin[[#This Row],[Charge]],"KO",""))</f>
        <v/>
      </c>
      <c r="AS56" s="3"/>
      <c r="AT56" s="3"/>
      <c r="AU56" s="3"/>
    </row>
    <row r="57" spans="1:47" x14ac:dyDescent="0.2">
      <c r="A57" s="8"/>
      <c r="B57" s="39"/>
      <c r="C57" s="8"/>
      <c r="D57" s="8"/>
      <c r="E57" s="8"/>
      <c r="F57" s="8"/>
      <c r="G57" s="8"/>
      <c r="H57" s="8"/>
      <c r="I57" s="50"/>
      <c r="J57" s="59"/>
      <c r="K57" s="8"/>
      <c r="L57" s="8"/>
      <c r="M57" s="8"/>
      <c r="N57" s="8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  <c r="AC57" s="44"/>
      <c r="AD57" s="44"/>
      <c r="AE57" s="44"/>
      <c r="AF57" s="44"/>
      <c r="AG57" s="44"/>
      <c r="AH57" s="44"/>
      <c r="AI57" s="44"/>
      <c r="AJ57" s="44"/>
      <c r="AK57" s="44"/>
      <c r="AL57" s="44"/>
      <c r="AM57" s="44"/>
      <c r="AN57" s="44"/>
      <c r="AO57" s="44"/>
      <c r="AP57" s="44"/>
      <c r="AQ57" s="44"/>
      <c r="AR57" s="66" t="str">
        <f>IF(Tableau_Juin[[#This Row],[Total conso UO]]="","",IF(Tableau_Juin[[#This Row],[Total conso UO]]&gt;Tableau_Juin[[#This Row],[Charge]],"KO",""))</f>
        <v/>
      </c>
      <c r="AS57" s="3"/>
      <c r="AT57" s="3"/>
      <c r="AU57" s="3"/>
    </row>
    <row r="58" spans="1:47" x14ac:dyDescent="0.2">
      <c r="A58" s="8"/>
      <c r="B58" s="39"/>
      <c r="C58" s="8"/>
      <c r="D58" s="8"/>
      <c r="E58" s="8"/>
      <c r="F58" s="8"/>
      <c r="G58" s="8"/>
      <c r="H58" s="8"/>
      <c r="I58" s="50"/>
      <c r="J58" s="59"/>
      <c r="K58" s="8"/>
      <c r="L58" s="8"/>
      <c r="M58" s="8"/>
      <c r="N58" s="8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66" t="str">
        <f>IF(Tableau_Juin[[#This Row],[Total conso UO]]="","",IF(Tableau_Juin[[#This Row],[Total conso UO]]&gt;Tableau_Juin[[#This Row],[Charge]],"KO",""))</f>
        <v/>
      </c>
      <c r="AS58" s="3"/>
      <c r="AT58" s="3"/>
      <c r="AU58" s="3"/>
    </row>
    <row r="59" spans="1:47" x14ac:dyDescent="0.2">
      <c r="A59" s="8"/>
      <c r="B59" s="39"/>
      <c r="C59" s="8"/>
      <c r="D59" s="8"/>
      <c r="E59" s="8"/>
      <c r="F59" s="8"/>
      <c r="G59" s="8"/>
      <c r="H59" s="8"/>
      <c r="I59" s="50"/>
      <c r="J59" s="59"/>
      <c r="K59" s="8"/>
      <c r="L59" s="8"/>
      <c r="M59" s="8"/>
      <c r="N59" s="8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  <c r="AC59" s="44"/>
      <c r="AD59" s="44"/>
      <c r="AE59" s="44"/>
      <c r="AF59" s="44"/>
      <c r="AG59" s="44"/>
      <c r="AH59" s="44"/>
      <c r="AI59" s="44"/>
      <c r="AJ59" s="44"/>
      <c r="AK59" s="44"/>
      <c r="AL59" s="44"/>
      <c r="AM59" s="44"/>
      <c r="AN59" s="44"/>
      <c r="AO59" s="44"/>
      <c r="AP59" s="44"/>
      <c r="AQ59" s="44"/>
      <c r="AR59" s="66" t="str">
        <f>IF(Tableau_Juin[[#This Row],[Total conso UO]]="","",IF(Tableau_Juin[[#This Row],[Total conso UO]]&gt;Tableau_Juin[[#This Row],[Charge]],"KO",""))</f>
        <v/>
      </c>
      <c r="AS59" s="3"/>
      <c r="AT59" s="3"/>
      <c r="AU59" s="3"/>
    </row>
    <row r="60" spans="1:47" x14ac:dyDescent="0.2">
      <c r="A60" s="8"/>
      <c r="B60" s="39"/>
      <c r="C60" s="8"/>
      <c r="D60" s="8"/>
      <c r="E60" s="8"/>
      <c r="F60" s="8"/>
      <c r="G60" s="8"/>
      <c r="H60" s="8"/>
      <c r="I60" s="50"/>
      <c r="J60" s="59"/>
      <c r="K60" s="8"/>
      <c r="L60" s="8"/>
      <c r="M60" s="8"/>
      <c r="N60" s="8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66" t="str">
        <f>IF(Tableau_Juin[[#This Row],[Total conso UO]]="","",IF(Tableau_Juin[[#This Row],[Total conso UO]]&gt;Tableau_Juin[[#This Row],[Charge]],"KO",""))</f>
        <v/>
      </c>
      <c r="AS60" s="3"/>
      <c r="AT60" s="3"/>
      <c r="AU60" s="3"/>
    </row>
    <row r="61" spans="1:47" x14ac:dyDescent="0.2">
      <c r="A61" s="8"/>
      <c r="B61" s="39"/>
      <c r="C61" s="8"/>
      <c r="D61" s="8"/>
      <c r="E61" s="8"/>
      <c r="F61" s="8"/>
      <c r="G61" s="8"/>
      <c r="H61" s="8"/>
      <c r="I61" s="50"/>
      <c r="J61" s="59"/>
      <c r="K61" s="8"/>
      <c r="L61" s="8"/>
      <c r="M61" s="8"/>
      <c r="N61" s="8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66" t="str">
        <f>IF(Tableau_Juin[[#This Row],[Total conso UO]]="","",IF(Tableau_Juin[[#This Row],[Total conso UO]]&gt;Tableau_Juin[[#This Row],[Charge]],"KO",""))</f>
        <v/>
      </c>
      <c r="AS61" s="3"/>
      <c r="AT61" s="3"/>
      <c r="AU61" s="3"/>
    </row>
    <row r="62" spans="1:47" x14ac:dyDescent="0.2">
      <c r="A62" s="8"/>
      <c r="B62" s="76"/>
      <c r="C62" s="77"/>
      <c r="D62" s="77"/>
      <c r="E62" s="77"/>
      <c r="F62" s="77"/>
      <c r="G62" s="77"/>
      <c r="H62" s="77"/>
      <c r="I62" s="85"/>
      <c r="J62" s="84"/>
      <c r="K62" s="84"/>
      <c r="L62" s="77"/>
      <c r="M62" s="77"/>
      <c r="N62" s="77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  <c r="AH62" s="82"/>
      <c r="AI62" s="82"/>
      <c r="AJ62" s="82"/>
      <c r="AK62" s="82"/>
      <c r="AL62" s="82"/>
      <c r="AM62" s="82"/>
      <c r="AN62" s="82"/>
      <c r="AO62" s="82"/>
      <c r="AP62" s="82"/>
      <c r="AQ62" s="82"/>
      <c r="AR62" s="86" t="str">
        <f>IF(Tableau_Juin[[#This Row],[Total conso UO]]="","",IF(Tableau_Juin[[#This Row],[Total conso UO]]&gt;Tableau_Juin[[#This Row],[Charge]],"KO",""))</f>
        <v/>
      </c>
      <c r="AS62" s="3"/>
      <c r="AT62" s="3"/>
      <c r="AU62" s="3"/>
    </row>
    <row r="63" spans="1:47" x14ac:dyDescent="0.2">
      <c r="A63" s="8"/>
      <c r="B63" s="39"/>
      <c r="C63" s="8"/>
      <c r="D63" s="8"/>
      <c r="E63" s="8"/>
      <c r="F63" s="8"/>
      <c r="G63" s="8"/>
      <c r="H63" s="8"/>
      <c r="I63" s="50"/>
      <c r="J63" s="59"/>
      <c r="K63" s="8"/>
      <c r="L63" s="8"/>
      <c r="M63" s="8"/>
      <c r="N63" s="8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66" t="str">
        <f>IF(Tableau_Juin[[#This Row],[Total conso UO]]="","",IF(Tableau_Juin[[#This Row],[Total conso UO]]&gt;Tableau_Juin[[#This Row],[Charge]],"KO",""))</f>
        <v/>
      </c>
      <c r="AS63" s="3"/>
      <c r="AT63" s="3"/>
      <c r="AU63" s="3"/>
    </row>
    <row r="64" spans="1:47" x14ac:dyDescent="0.2">
      <c r="A64" s="8"/>
      <c r="B64" s="39"/>
      <c r="C64" s="8"/>
      <c r="D64" s="8"/>
      <c r="E64" s="8"/>
      <c r="F64" s="8"/>
      <c r="G64" s="8"/>
      <c r="H64" s="8"/>
      <c r="I64" s="50"/>
      <c r="J64" s="59"/>
      <c r="K64" s="8"/>
      <c r="L64" s="8"/>
      <c r="M64" s="8"/>
      <c r="N64" s="8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66" t="str">
        <f>IF(Tableau_Juin[[#This Row],[Total conso UO]]="","",IF(Tableau_Juin[[#This Row],[Total conso UO]]&gt;Tableau_Juin[[#This Row],[Charge]],"KO",""))</f>
        <v/>
      </c>
      <c r="AS64" s="3"/>
      <c r="AT64" s="3"/>
      <c r="AU64" s="3"/>
    </row>
    <row r="65" spans="1:47" x14ac:dyDescent="0.2">
      <c r="A65" s="8"/>
      <c r="B65" s="39"/>
      <c r="C65" s="8"/>
      <c r="D65" s="8"/>
      <c r="E65" s="8"/>
      <c r="F65" s="8"/>
      <c r="G65" s="8"/>
      <c r="H65" s="8"/>
      <c r="I65" s="50"/>
      <c r="J65" s="59"/>
      <c r="K65" s="8"/>
      <c r="L65" s="8"/>
      <c r="M65" s="8"/>
      <c r="N65" s="8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66" t="str">
        <f>IF(Tableau_Juin[[#This Row],[Total conso UO]]="","",IF(Tableau_Juin[[#This Row],[Total conso UO]]&gt;Tableau_Juin[[#This Row],[Charge]],"KO",""))</f>
        <v/>
      </c>
      <c r="AS65" s="3"/>
      <c r="AT65" s="3"/>
      <c r="AU65" s="3"/>
    </row>
    <row r="66" spans="1:47" x14ac:dyDescent="0.2">
      <c r="A66" s="8"/>
      <c r="B66" s="78"/>
      <c r="C66" s="8"/>
      <c r="D66" s="8"/>
      <c r="E66" s="8"/>
      <c r="F66" s="8"/>
      <c r="G66" s="8"/>
      <c r="H66" s="8"/>
      <c r="I66" s="50"/>
      <c r="J66" s="59"/>
      <c r="K66" s="8"/>
      <c r="L66" s="8"/>
      <c r="M66" s="8"/>
      <c r="N66" s="8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66" t="str">
        <f>IF(Tableau_Juin[[#This Row],[Total conso UO]]="","",IF(Tableau_Juin[[#This Row],[Total conso UO]]&gt;Tableau_Juin[[#This Row],[Charge]],"KO",""))</f>
        <v/>
      </c>
      <c r="AS66" s="3"/>
      <c r="AT66" s="3"/>
      <c r="AU66" s="3"/>
    </row>
    <row r="67" spans="1:47" x14ac:dyDescent="0.2">
      <c r="A67" s="8"/>
      <c r="B67" s="39"/>
      <c r="C67" s="8"/>
      <c r="D67" s="8"/>
      <c r="E67" s="8"/>
      <c r="F67" s="8"/>
      <c r="G67" s="8"/>
      <c r="H67" s="8"/>
      <c r="I67" s="50"/>
      <c r="J67" s="59"/>
      <c r="K67" s="8"/>
      <c r="L67" s="8"/>
      <c r="M67" s="8"/>
      <c r="N67" s="8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  <c r="AC67" s="44"/>
      <c r="AD67" s="44"/>
      <c r="AE67" s="44"/>
      <c r="AF67" s="44"/>
      <c r="AG67" s="44"/>
      <c r="AH67" s="44"/>
      <c r="AI67" s="44"/>
      <c r="AJ67" s="44"/>
      <c r="AK67" s="44"/>
      <c r="AL67" s="44"/>
      <c r="AM67" s="44"/>
      <c r="AN67" s="44"/>
      <c r="AO67" s="44"/>
      <c r="AP67" s="44"/>
      <c r="AQ67" s="44"/>
      <c r="AR67" s="66" t="str">
        <f>IF(Tableau_Juin[[#This Row],[Total conso UO]]="","",IF(Tableau_Juin[[#This Row],[Total conso UO]]&gt;Tableau_Juin[[#This Row],[Charge]],"KO",""))</f>
        <v/>
      </c>
      <c r="AS67" s="3"/>
      <c r="AT67" s="3"/>
      <c r="AU67" s="3"/>
    </row>
    <row r="68" spans="1:47" x14ac:dyDescent="0.2">
      <c r="A68" s="8"/>
      <c r="B68" s="39"/>
      <c r="C68" s="8"/>
      <c r="D68" s="8"/>
      <c r="E68" s="8"/>
      <c r="F68" s="8"/>
      <c r="G68" s="8"/>
      <c r="H68" s="8"/>
      <c r="I68" s="50"/>
      <c r="J68" s="59"/>
      <c r="K68" s="8"/>
      <c r="L68" s="8"/>
      <c r="M68" s="8"/>
      <c r="N68" s="8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4"/>
      <c r="AM68" s="44"/>
      <c r="AN68" s="44"/>
      <c r="AO68" s="44"/>
      <c r="AP68" s="44"/>
      <c r="AQ68" s="44"/>
      <c r="AR68" s="66" t="str">
        <f>IF(Tableau_Juin[[#This Row],[Total conso UO]]="","",IF(Tableau_Juin[[#This Row],[Total conso UO]]&gt;Tableau_Juin[[#This Row],[Charge]],"KO",""))</f>
        <v/>
      </c>
      <c r="AS68" s="3"/>
      <c r="AT68" s="3"/>
      <c r="AU68" s="3"/>
    </row>
    <row r="69" spans="1:47" x14ac:dyDescent="0.2">
      <c r="A69" s="8"/>
      <c r="B69" s="39"/>
      <c r="C69" s="8"/>
      <c r="D69" s="8"/>
      <c r="E69" s="8"/>
      <c r="F69" s="8"/>
      <c r="G69" s="8"/>
      <c r="H69" s="8"/>
      <c r="I69" s="50"/>
      <c r="J69" s="59"/>
      <c r="K69" s="8"/>
      <c r="L69" s="8"/>
      <c r="M69" s="8"/>
      <c r="N69" s="8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  <c r="AC69" s="44"/>
      <c r="AD69" s="44"/>
      <c r="AE69" s="44"/>
      <c r="AF69" s="44"/>
      <c r="AG69" s="44"/>
      <c r="AH69" s="44"/>
      <c r="AI69" s="44"/>
      <c r="AJ69" s="44"/>
      <c r="AK69" s="44"/>
      <c r="AL69" s="44"/>
      <c r="AM69" s="44"/>
      <c r="AN69" s="44"/>
      <c r="AO69" s="44"/>
      <c r="AP69" s="44"/>
      <c r="AQ69" s="44"/>
      <c r="AR69" s="66" t="str">
        <f>IF(Tableau_Juin[[#This Row],[Total conso UO]]="","",IF(Tableau_Juin[[#This Row],[Total conso UO]]&gt;Tableau_Juin[[#This Row],[Charge]],"KO",""))</f>
        <v/>
      </c>
      <c r="AS69" s="3"/>
      <c r="AT69" s="3"/>
      <c r="AU69" s="3"/>
    </row>
    <row r="70" spans="1:47" x14ac:dyDescent="0.2">
      <c r="A70" s="8"/>
      <c r="B70" s="39"/>
      <c r="C70" s="8"/>
      <c r="D70" s="8"/>
      <c r="E70" s="8"/>
      <c r="F70" s="8"/>
      <c r="G70" s="8"/>
      <c r="H70" s="8"/>
      <c r="I70" s="50"/>
      <c r="J70" s="59"/>
      <c r="K70" s="8"/>
      <c r="L70" s="8"/>
      <c r="M70" s="8"/>
      <c r="N70" s="8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  <c r="AC70" s="44"/>
      <c r="AD70" s="44"/>
      <c r="AE70" s="44"/>
      <c r="AF70" s="44"/>
      <c r="AG70" s="44"/>
      <c r="AH70" s="44"/>
      <c r="AI70" s="44"/>
      <c r="AJ70" s="44"/>
      <c r="AK70" s="44"/>
      <c r="AL70" s="44"/>
      <c r="AM70" s="44"/>
      <c r="AN70" s="44"/>
      <c r="AO70" s="44"/>
      <c r="AP70" s="44"/>
      <c r="AQ70" s="44"/>
      <c r="AR70" s="66" t="str">
        <f>IF(Tableau_Juin[[#This Row],[Total conso UO]]="","",IF(Tableau_Juin[[#This Row],[Total conso UO]]&gt;Tableau_Juin[[#This Row],[Charge]],"KO",""))</f>
        <v/>
      </c>
      <c r="AS70" s="3"/>
      <c r="AT70" s="3"/>
      <c r="AU70" s="3"/>
    </row>
    <row r="71" spans="1:47" x14ac:dyDescent="0.2">
      <c r="A71" s="8"/>
      <c r="B71" s="39"/>
      <c r="C71" s="8"/>
      <c r="D71" s="8"/>
      <c r="E71" s="8"/>
      <c r="F71" s="8"/>
      <c r="G71" s="8"/>
      <c r="H71" s="8"/>
      <c r="I71" s="50"/>
      <c r="J71" s="59"/>
      <c r="K71" s="8"/>
      <c r="L71" s="8"/>
      <c r="M71" s="8"/>
      <c r="N71" s="8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66" t="str">
        <f>IF(Tableau_Juin[[#This Row],[Total conso UO]]="","",IF(Tableau_Juin[[#This Row],[Total conso UO]]&gt;Tableau_Juin[[#This Row],[Charge]],"KO",""))</f>
        <v/>
      </c>
      <c r="AS71" s="3"/>
      <c r="AT71" s="3"/>
      <c r="AU71" s="3"/>
    </row>
    <row r="72" spans="1:47" x14ac:dyDescent="0.2">
      <c r="A72" s="8"/>
      <c r="B72" s="39"/>
      <c r="C72" s="8"/>
      <c r="D72" s="8"/>
      <c r="E72" s="8"/>
      <c r="F72" s="8"/>
      <c r="G72" s="8"/>
      <c r="H72" s="8"/>
      <c r="I72" s="50"/>
      <c r="J72" s="59"/>
      <c r="K72" s="8"/>
      <c r="L72" s="8"/>
      <c r="M72" s="8"/>
      <c r="N72" s="8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  <c r="AC72" s="44"/>
      <c r="AD72" s="44"/>
      <c r="AE72" s="44"/>
      <c r="AF72" s="44"/>
      <c r="AG72" s="44"/>
      <c r="AH72" s="44"/>
      <c r="AI72" s="44"/>
      <c r="AJ72" s="44"/>
      <c r="AK72" s="44"/>
      <c r="AL72" s="44"/>
      <c r="AM72" s="44"/>
      <c r="AN72" s="44"/>
      <c r="AO72" s="44"/>
      <c r="AP72" s="44"/>
      <c r="AQ72" s="44"/>
      <c r="AR72" s="66" t="str">
        <f>IF(Tableau_Juin[[#This Row],[Total conso UO]]="","",IF(Tableau_Juin[[#This Row],[Total conso UO]]&gt;Tableau_Juin[[#This Row],[Charge]],"KO",""))</f>
        <v/>
      </c>
      <c r="AS72" s="3"/>
      <c r="AT72" s="3"/>
      <c r="AU72" s="3"/>
    </row>
    <row r="73" spans="1:47" x14ac:dyDescent="0.2">
      <c r="A73" s="8"/>
      <c r="B73" s="39"/>
      <c r="C73" s="8"/>
      <c r="D73" s="8"/>
      <c r="E73" s="8"/>
      <c r="F73" s="8"/>
      <c r="G73" s="8"/>
      <c r="H73" s="8"/>
      <c r="I73" s="50"/>
      <c r="J73" s="59"/>
      <c r="K73" s="8"/>
      <c r="L73" s="8"/>
      <c r="M73" s="8"/>
      <c r="N73" s="8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  <c r="AC73" s="44"/>
      <c r="AD73" s="44"/>
      <c r="AE73" s="44"/>
      <c r="AF73" s="44"/>
      <c r="AG73" s="44"/>
      <c r="AH73" s="44"/>
      <c r="AI73" s="44"/>
      <c r="AJ73" s="44"/>
      <c r="AK73" s="44"/>
      <c r="AL73" s="44"/>
      <c r="AM73" s="44"/>
      <c r="AN73" s="44"/>
      <c r="AO73" s="44"/>
      <c r="AP73" s="44"/>
      <c r="AQ73" s="44"/>
      <c r="AR73" s="66" t="str">
        <f>IF(Tableau_Juin[[#This Row],[Total conso UO]]="","",IF(Tableau_Juin[[#This Row],[Total conso UO]]&gt;Tableau_Juin[[#This Row],[Charge]],"KO",""))</f>
        <v/>
      </c>
      <c r="AS73" s="3"/>
      <c r="AT73" s="3"/>
      <c r="AU73" s="3"/>
    </row>
    <row r="74" spans="1:47" x14ac:dyDescent="0.2">
      <c r="A74" s="8"/>
      <c r="B74" s="39"/>
      <c r="C74" s="8"/>
      <c r="D74" s="8"/>
      <c r="E74" s="8"/>
      <c r="F74" s="8"/>
      <c r="G74" s="8"/>
      <c r="H74" s="8"/>
      <c r="I74" s="50"/>
      <c r="J74" s="59"/>
      <c r="K74" s="8"/>
      <c r="L74" s="8"/>
      <c r="M74" s="8"/>
      <c r="N74" s="8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  <c r="AC74" s="44"/>
      <c r="AD74" s="44"/>
      <c r="AE74" s="44"/>
      <c r="AF74" s="44"/>
      <c r="AG74" s="44"/>
      <c r="AH74" s="44"/>
      <c r="AI74" s="44"/>
      <c r="AJ74" s="44"/>
      <c r="AK74" s="44"/>
      <c r="AL74" s="44"/>
      <c r="AM74" s="44"/>
      <c r="AN74" s="44"/>
      <c r="AO74" s="44"/>
      <c r="AP74" s="44"/>
      <c r="AQ74" s="44"/>
      <c r="AR74" s="66" t="str">
        <f>IF(Tableau_Juin[[#This Row],[Total conso UO]]="","",IF(Tableau_Juin[[#This Row],[Total conso UO]]&gt;Tableau_Juin[[#This Row],[Charge]],"KO",""))</f>
        <v/>
      </c>
      <c r="AS74" s="3"/>
      <c r="AT74" s="3"/>
      <c r="AU74" s="3"/>
    </row>
    <row r="75" spans="1:47" x14ac:dyDescent="0.2">
      <c r="A75" s="8"/>
      <c r="B75" s="39"/>
      <c r="C75" s="8"/>
      <c r="D75" s="8"/>
      <c r="E75" s="8"/>
      <c r="F75" s="8"/>
      <c r="G75" s="8"/>
      <c r="H75" s="8"/>
      <c r="I75" s="50"/>
      <c r="J75" s="59"/>
      <c r="K75" s="8"/>
      <c r="L75" s="8"/>
      <c r="M75" s="8"/>
      <c r="N75" s="8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  <c r="AC75" s="44"/>
      <c r="AD75" s="44"/>
      <c r="AE75" s="44"/>
      <c r="AF75" s="44"/>
      <c r="AG75" s="44"/>
      <c r="AH75" s="44"/>
      <c r="AI75" s="44"/>
      <c r="AJ75" s="44"/>
      <c r="AK75" s="44"/>
      <c r="AL75" s="44"/>
      <c r="AM75" s="44"/>
      <c r="AN75" s="44"/>
      <c r="AO75" s="44"/>
      <c r="AP75" s="44"/>
      <c r="AQ75" s="44"/>
      <c r="AR75" s="66" t="str">
        <f>IF(Tableau_Juin[[#This Row],[Total conso UO]]="","",IF(Tableau_Juin[[#This Row],[Total conso UO]]&gt;Tableau_Juin[[#This Row],[Charge]],"KO",""))</f>
        <v/>
      </c>
      <c r="AS75" s="3"/>
      <c r="AT75" s="3"/>
      <c r="AU75" s="3"/>
    </row>
    <row r="76" spans="1:47" x14ac:dyDescent="0.2">
      <c r="A76" s="8"/>
      <c r="B76" s="39"/>
      <c r="C76" s="8"/>
      <c r="D76" s="8"/>
      <c r="E76" s="8"/>
      <c r="F76" s="8"/>
      <c r="G76" s="8"/>
      <c r="H76" s="8"/>
      <c r="I76" s="50"/>
      <c r="J76" s="59"/>
      <c r="K76" s="8"/>
      <c r="L76" s="8"/>
      <c r="M76" s="8"/>
      <c r="N76" s="8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  <c r="AC76" s="44"/>
      <c r="AD76" s="44"/>
      <c r="AE76" s="44"/>
      <c r="AF76" s="44"/>
      <c r="AG76" s="44"/>
      <c r="AH76" s="44"/>
      <c r="AI76" s="44"/>
      <c r="AJ76" s="44"/>
      <c r="AK76" s="44"/>
      <c r="AL76" s="44"/>
      <c r="AM76" s="44"/>
      <c r="AN76" s="44"/>
      <c r="AO76" s="44"/>
      <c r="AP76" s="44"/>
      <c r="AQ76" s="44"/>
      <c r="AR76" s="66" t="str">
        <f>IF(Tableau_Juin[[#This Row],[Total conso UO]]="","",IF(Tableau_Juin[[#This Row],[Total conso UO]]&gt;Tableau_Juin[[#This Row],[Charge]],"KO",""))</f>
        <v/>
      </c>
      <c r="AS76" s="3"/>
      <c r="AT76" s="3"/>
      <c r="AU76" s="3"/>
    </row>
    <row r="77" spans="1:47" x14ac:dyDescent="0.2">
      <c r="A77" s="8"/>
      <c r="B77" s="39"/>
      <c r="C77" s="8"/>
      <c r="D77" s="8"/>
      <c r="E77" s="8"/>
      <c r="F77" s="8"/>
      <c r="G77" s="8"/>
      <c r="H77" s="8"/>
      <c r="I77" s="50"/>
      <c r="J77" s="59"/>
      <c r="K77" s="8"/>
      <c r="L77" s="8"/>
      <c r="M77" s="8"/>
      <c r="N77" s="8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4"/>
      <c r="AE77" s="44"/>
      <c r="AF77" s="44"/>
      <c r="AG77" s="44"/>
      <c r="AH77" s="44"/>
      <c r="AI77" s="44"/>
      <c r="AJ77" s="44"/>
      <c r="AK77" s="44"/>
      <c r="AL77" s="44"/>
      <c r="AM77" s="44"/>
      <c r="AN77" s="44"/>
      <c r="AO77" s="44"/>
      <c r="AP77" s="44"/>
      <c r="AQ77" s="44"/>
      <c r="AR77" s="66" t="str">
        <f>IF(Tableau_Juin[[#This Row],[Total conso UO]]="","",IF(Tableau_Juin[[#This Row],[Total conso UO]]&gt;Tableau_Juin[[#This Row],[Charge]],"KO",""))</f>
        <v/>
      </c>
      <c r="AS77" s="3"/>
      <c r="AT77" s="3"/>
      <c r="AU77" s="3"/>
    </row>
    <row r="78" spans="1:47" x14ac:dyDescent="0.2">
      <c r="A78" s="8"/>
      <c r="B78" s="39"/>
      <c r="C78" s="8"/>
      <c r="D78" s="8"/>
      <c r="E78" s="8"/>
      <c r="F78" s="8"/>
      <c r="G78" s="8"/>
      <c r="H78" s="8"/>
      <c r="I78" s="50"/>
      <c r="J78" s="59"/>
      <c r="K78" s="8"/>
      <c r="L78" s="8"/>
      <c r="M78" s="8"/>
      <c r="N78" s="8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4"/>
      <c r="AE78" s="44"/>
      <c r="AF78" s="44"/>
      <c r="AG78" s="44"/>
      <c r="AH78" s="44"/>
      <c r="AI78" s="44"/>
      <c r="AJ78" s="44"/>
      <c r="AK78" s="44"/>
      <c r="AL78" s="44"/>
      <c r="AM78" s="44"/>
      <c r="AN78" s="44"/>
      <c r="AO78" s="44"/>
      <c r="AP78" s="44"/>
      <c r="AQ78" s="44"/>
      <c r="AR78" s="66" t="str">
        <f>IF(Tableau_Juin[[#This Row],[Total conso UO]]="","",IF(Tableau_Juin[[#This Row],[Total conso UO]]&gt;Tableau_Juin[[#This Row],[Charge]],"KO",""))</f>
        <v/>
      </c>
      <c r="AS78" s="3"/>
      <c r="AT78" s="3"/>
      <c r="AU78" s="3"/>
    </row>
    <row r="79" spans="1:47" x14ac:dyDescent="0.2">
      <c r="A79" s="8"/>
      <c r="B79" s="39"/>
      <c r="C79" s="8"/>
      <c r="D79" s="8"/>
      <c r="E79" s="8"/>
      <c r="F79" s="8"/>
      <c r="G79" s="8"/>
      <c r="H79" s="8"/>
      <c r="I79" s="50"/>
      <c r="J79" s="59"/>
      <c r="K79" s="8"/>
      <c r="L79" s="8"/>
      <c r="M79" s="8"/>
      <c r="N79" s="8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  <c r="AC79" s="44"/>
      <c r="AD79" s="44"/>
      <c r="AE79" s="44"/>
      <c r="AF79" s="44"/>
      <c r="AG79" s="44"/>
      <c r="AH79" s="44"/>
      <c r="AI79" s="44"/>
      <c r="AJ79" s="44"/>
      <c r="AK79" s="44"/>
      <c r="AL79" s="44"/>
      <c r="AM79" s="44"/>
      <c r="AN79" s="44"/>
      <c r="AO79" s="44"/>
      <c r="AP79" s="44"/>
      <c r="AQ79" s="44"/>
      <c r="AR79" s="66" t="str">
        <f>IF(Tableau_Juin[[#This Row],[Total conso UO]]="","",IF(Tableau_Juin[[#This Row],[Total conso UO]]&gt;Tableau_Juin[[#This Row],[Charge]],"KO",""))</f>
        <v/>
      </c>
      <c r="AS79" s="3"/>
      <c r="AT79" s="3"/>
      <c r="AU79" s="3"/>
    </row>
    <row r="80" spans="1:47" x14ac:dyDescent="0.2">
      <c r="A80" s="8"/>
      <c r="B80" s="39"/>
      <c r="C80" s="8"/>
      <c r="D80" s="8"/>
      <c r="E80" s="8"/>
      <c r="F80" s="8"/>
      <c r="G80" s="8"/>
      <c r="H80" s="8"/>
      <c r="I80" s="50"/>
      <c r="J80" s="59"/>
      <c r="K80" s="8"/>
      <c r="L80" s="8"/>
      <c r="M80" s="8"/>
      <c r="N80" s="8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  <c r="AC80" s="44"/>
      <c r="AD80" s="44"/>
      <c r="AE80" s="44"/>
      <c r="AF80" s="44"/>
      <c r="AG80" s="44"/>
      <c r="AH80" s="44"/>
      <c r="AI80" s="44"/>
      <c r="AJ80" s="44"/>
      <c r="AK80" s="44"/>
      <c r="AL80" s="44"/>
      <c r="AM80" s="44"/>
      <c r="AN80" s="44"/>
      <c r="AO80" s="44"/>
      <c r="AP80" s="44"/>
      <c r="AQ80" s="44"/>
      <c r="AR80" s="66" t="str">
        <f>IF(Tableau_Juin[[#This Row],[Total conso UO]]="","",IF(Tableau_Juin[[#This Row],[Total conso UO]]&gt;Tableau_Juin[[#This Row],[Charge]],"KO",""))</f>
        <v/>
      </c>
      <c r="AS80" s="3"/>
      <c r="AT80" s="3"/>
      <c r="AU80" s="3"/>
    </row>
    <row r="81" spans="1:47" x14ac:dyDescent="0.2">
      <c r="A81" s="8"/>
      <c r="B81" s="39"/>
      <c r="C81" s="8"/>
      <c r="D81" s="8"/>
      <c r="E81" s="8"/>
      <c r="F81" s="8"/>
      <c r="G81" s="8"/>
      <c r="H81" s="8"/>
      <c r="I81" s="50"/>
      <c r="J81" s="59"/>
      <c r="K81" s="8"/>
      <c r="L81" s="8"/>
      <c r="M81" s="8"/>
      <c r="N81" s="8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66" t="str">
        <f>IF(Tableau_Juin[[#This Row],[Total conso UO]]="","",IF(Tableau_Juin[[#This Row],[Total conso UO]]&gt;Tableau_Juin[[#This Row],[Charge]],"KO",""))</f>
        <v/>
      </c>
      <c r="AS81" s="3"/>
      <c r="AT81" s="3"/>
      <c r="AU81" s="3"/>
    </row>
    <row r="82" spans="1:47" x14ac:dyDescent="0.2">
      <c r="A82" s="8"/>
      <c r="B82" s="39"/>
      <c r="C82" s="8"/>
      <c r="D82" s="8"/>
      <c r="E82" s="8"/>
      <c r="F82" s="8"/>
      <c r="G82" s="8"/>
      <c r="H82" s="8"/>
      <c r="I82" s="50"/>
      <c r="J82" s="59"/>
      <c r="K82" s="8"/>
      <c r="L82" s="8"/>
      <c r="M82" s="8"/>
      <c r="N82" s="8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  <c r="AC82" s="44"/>
      <c r="AD82" s="44"/>
      <c r="AE82" s="44"/>
      <c r="AF82" s="44"/>
      <c r="AG82" s="44"/>
      <c r="AH82" s="44"/>
      <c r="AI82" s="44"/>
      <c r="AJ82" s="44"/>
      <c r="AK82" s="44"/>
      <c r="AL82" s="44"/>
      <c r="AM82" s="44"/>
      <c r="AN82" s="44"/>
      <c r="AO82" s="44"/>
      <c r="AP82" s="44"/>
      <c r="AQ82" s="44"/>
      <c r="AR82" s="66" t="str">
        <f>IF(Tableau_Juin[[#This Row],[Total conso UO]]="","",IF(Tableau_Juin[[#This Row],[Total conso UO]]&gt;Tableau_Juin[[#This Row],[Charge]],"KO",""))</f>
        <v/>
      </c>
      <c r="AS82" s="3"/>
      <c r="AT82" s="3"/>
      <c r="AU82" s="3"/>
    </row>
    <row r="83" spans="1:47" x14ac:dyDescent="0.2">
      <c r="A83" s="8"/>
      <c r="B83" s="39"/>
      <c r="C83" s="8"/>
      <c r="D83" s="8"/>
      <c r="E83" s="8"/>
      <c r="F83" s="8"/>
      <c r="G83" s="8"/>
      <c r="H83" s="8"/>
      <c r="I83" s="50"/>
      <c r="J83" s="59"/>
      <c r="K83" s="8"/>
      <c r="L83" s="8"/>
      <c r="M83" s="8"/>
      <c r="N83" s="8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  <c r="AC83" s="44"/>
      <c r="AD83" s="44"/>
      <c r="AE83" s="44"/>
      <c r="AF83" s="44"/>
      <c r="AG83" s="44"/>
      <c r="AH83" s="44"/>
      <c r="AI83" s="44"/>
      <c r="AJ83" s="44"/>
      <c r="AK83" s="44"/>
      <c r="AL83" s="44"/>
      <c r="AM83" s="44"/>
      <c r="AN83" s="44"/>
      <c r="AO83" s="44"/>
      <c r="AP83" s="44"/>
      <c r="AQ83" s="44"/>
      <c r="AR83" s="66" t="str">
        <f>IF(Tableau_Juin[[#This Row],[Total conso UO]]="","",IF(Tableau_Juin[[#This Row],[Total conso UO]]&gt;Tableau_Juin[[#This Row],[Charge]],"KO",""))</f>
        <v/>
      </c>
      <c r="AS83" s="3"/>
      <c r="AT83" s="3"/>
      <c r="AU83" s="3"/>
    </row>
    <row r="84" spans="1:47" x14ac:dyDescent="0.2">
      <c r="A84" s="8"/>
      <c r="B84" s="67"/>
      <c r="C84" s="8"/>
      <c r="D84" s="8"/>
      <c r="E84" s="8"/>
      <c r="F84" s="8"/>
      <c r="G84" s="8"/>
      <c r="H84" s="8"/>
      <c r="I84" s="50"/>
      <c r="J84" s="59"/>
      <c r="K84" s="8"/>
      <c r="L84" s="8"/>
      <c r="M84" s="8"/>
      <c r="N84" s="8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  <c r="AC84" s="44"/>
      <c r="AD84" s="44"/>
      <c r="AE84" s="44"/>
      <c r="AF84" s="44"/>
      <c r="AG84" s="44"/>
      <c r="AH84" s="44"/>
      <c r="AI84" s="44"/>
      <c r="AJ84" s="44"/>
      <c r="AK84" s="44"/>
      <c r="AL84" s="44"/>
      <c r="AM84" s="44"/>
      <c r="AN84" s="44"/>
      <c r="AO84" s="44"/>
      <c r="AP84" s="44"/>
      <c r="AQ84" s="44"/>
      <c r="AR84" s="66" t="str">
        <f>IF(Tableau_Juin[[#This Row],[Total conso UO]]="","",IF(Tableau_Juin[[#This Row],[Total conso UO]]&gt;Tableau_Juin[[#This Row],[Charge]],"KO",""))</f>
        <v/>
      </c>
      <c r="AS84" s="3"/>
      <c r="AT84" s="3"/>
      <c r="AU84" s="3"/>
    </row>
    <row r="85" spans="1:47" x14ac:dyDescent="0.2">
      <c r="A85" s="8"/>
      <c r="B85" s="39"/>
      <c r="C85" s="8"/>
      <c r="D85" s="8"/>
      <c r="E85" s="8"/>
      <c r="F85" s="8"/>
      <c r="G85" s="8"/>
      <c r="H85" s="8"/>
      <c r="I85" s="50"/>
      <c r="J85" s="59"/>
      <c r="K85" s="8"/>
      <c r="L85" s="8"/>
      <c r="M85" s="8"/>
      <c r="N85" s="8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  <c r="AC85" s="44"/>
      <c r="AD85" s="44"/>
      <c r="AE85" s="44"/>
      <c r="AF85" s="44"/>
      <c r="AG85" s="44"/>
      <c r="AH85" s="44"/>
      <c r="AI85" s="44"/>
      <c r="AJ85" s="44"/>
      <c r="AK85" s="44"/>
      <c r="AL85" s="44"/>
      <c r="AM85" s="44"/>
      <c r="AN85" s="44"/>
      <c r="AO85" s="44"/>
      <c r="AP85" s="44"/>
      <c r="AQ85" s="44"/>
      <c r="AR85" s="66" t="str">
        <f>IF(Tableau_Juin[[#This Row],[Total conso UO]]="","",IF(Tableau_Juin[[#This Row],[Total conso UO]]&gt;Tableau_Juin[[#This Row],[Charge]],"KO",""))</f>
        <v/>
      </c>
      <c r="AS85" s="3"/>
      <c r="AT85" s="3"/>
      <c r="AU85" s="3"/>
    </row>
    <row r="86" spans="1:47" x14ac:dyDescent="0.2">
      <c r="A86" s="8"/>
      <c r="B86" s="39"/>
      <c r="C86" s="8"/>
      <c r="D86" s="8"/>
      <c r="E86" s="8"/>
      <c r="F86" s="8"/>
      <c r="G86" s="8"/>
      <c r="H86" s="8"/>
      <c r="I86" s="50"/>
      <c r="J86" s="59"/>
      <c r="K86" s="8"/>
      <c r="L86" s="8"/>
      <c r="M86" s="8"/>
      <c r="N86" s="8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  <c r="AC86" s="44"/>
      <c r="AD86" s="44"/>
      <c r="AE86" s="44"/>
      <c r="AF86" s="44"/>
      <c r="AG86" s="44"/>
      <c r="AH86" s="44"/>
      <c r="AI86" s="44"/>
      <c r="AJ86" s="44"/>
      <c r="AK86" s="44"/>
      <c r="AL86" s="44"/>
      <c r="AM86" s="44"/>
      <c r="AN86" s="44"/>
      <c r="AO86" s="44"/>
      <c r="AP86" s="44"/>
      <c r="AQ86" s="44"/>
      <c r="AR86" s="66" t="str">
        <f>IF(Tableau_Juin[[#This Row],[Total conso UO]]="","",IF(Tableau_Juin[[#This Row],[Total conso UO]]&gt;Tableau_Juin[[#This Row],[Charge]],"KO",""))</f>
        <v/>
      </c>
      <c r="AS86" s="3"/>
      <c r="AT86" s="3"/>
      <c r="AU86" s="3"/>
    </row>
    <row r="87" spans="1:47" x14ac:dyDescent="0.2">
      <c r="A87" s="8"/>
      <c r="B87" s="39"/>
      <c r="C87" s="8"/>
      <c r="D87" s="8"/>
      <c r="E87" s="8"/>
      <c r="F87" s="8"/>
      <c r="G87" s="8"/>
      <c r="H87" s="8"/>
      <c r="I87" s="50"/>
      <c r="J87" s="59"/>
      <c r="K87" s="8"/>
      <c r="L87" s="8"/>
      <c r="M87" s="8"/>
      <c r="N87" s="8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  <c r="AC87" s="44"/>
      <c r="AD87" s="44"/>
      <c r="AE87" s="44"/>
      <c r="AF87" s="44"/>
      <c r="AG87" s="44"/>
      <c r="AH87" s="44"/>
      <c r="AI87" s="44"/>
      <c r="AJ87" s="44"/>
      <c r="AK87" s="44"/>
      <c r="AL87" s="44"/>
      <c r="AM87" s="44"/>
      <c r="AN87" s="44"/>
      <c r="AO87" s="44"/>
      <c r="AP87" s="44"/>
      <c r="AQ87" s="44"/>
      <c r="AR87" s="66" t="str">
        <f>IF(Tableau_Juin[[#This Row],[Total conso UO]]="","",IF(Tableau_Juin[[#This Row],[Total conso UO]]&gt;Tableau_Juin[[#This Row],[Charge]],"KO",""))</f>
        <v/>
      </c>
      <c r="AS87" s="3"/>
      <c r="AT87" s="3"/>
      <c r="AU87" s="3"/>
    </row>
    <row r="88" spans="1:47" x14ac:dyDescent="0.2">
      <c r="A88" s="8"/>
      <c r="B88" s="39"/>
      <c r="C88" s="8"/>
      <c r="D88" s="8"/>
      <c r="E88" s="8"/>
      <c r="F88" s="8"/>
      <c r="G88" s="8"/>
      <c r="H88" s="8"/>
      <c r="I88" s="50"/>
      <c r="J88" s="59"/>
      <c r="K88" s="8"/>
      <c r="L88" s="8"/>
      <c r="M88" s="8"/>
      <c r="N88" s="8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  <c r="AC88" s="44"/>
      <c r="AD88" s="44"/>
      <c r="AE88" s="44"/>
      <c r="AF88" s="44"/>
      <c r="AG88" s="44"/>
      <c r="AH88" s="44"/>
      <c r="AI88" s="44"/>
      <c r="AJ88" s="44"/>
      <c r="AK88" s="44"/>
      <c r="AL88" s="44"/>
      <c r="AM88" s="44"/>
      <c r="AN88" s="44"/>
      <c r="AO88" s="44"/>
      <c r="AP88" s="44"/>
      <c r="AQ88" s="44"/>
      <c r="AR88" s="66" t="str">
        <f>IF(Tableau_Juin[[#This Row],[Total conso UO]]="","",IF(Tableau_Juin[[#This Row],[Total conso UO]]&gt;Tableau_Juin[[#This Row],[Charge]],"KO",""))</f>
        <v/>
      </c>
      <c r="AS88" s="3"/>
      <c r="AT88" s="3"/>
      <c r="AU88" s="3"/>
    </row>
    <row r="89" spans="1:47" x14ac:dyDescent="0.2">
      <c r="A89" s="8"/>
      <c r="B89" s="39"/>
      <c r="C89" s="8"/>
      <c r="D89" s="8"/>
      <c r="E89" s="8"/>
      <c r="F89" s="8"/>
      <c r="G89" s="8"/>
      <c r="H89" s="8"/>
      <c r="I89" s="50"/>
      <c r="J89" s="59"/>
      <c r="K89" s="8"/>
      <c r="L89" s="8"/>
      <c r="M89" s="8"/>
      <c r="N89" s="8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  <c r="AC89" s="44"/>
      <c r="AD89" s="44"/>
      <c r="AE89" s="44"/>
      <c r="AF89" s="44"/>
      <c r="AG89" s="44"/>
      <c r="AH89" s="44"/>
      <c r="AI89" s="44"/>
      <c r="AJ89" s="44"/>
      <c r="AK89" s="44"/>
      <c r="AL89" s="44"/>
      <c r="AM89" s="44"/>
      <c r="AN89" s="44"/>
      <c r="AO89" s="44"/>
      <c r="AP89" s="44"/>
      <c r="AQ89" s="44"/>
      <c r="AR89" s="66" t="str">
        <f>IF(Tableau_Juin[[#This Row],[Total conso UO]]="","",IF(Tableau_Juin[[#This Row],[Total conso UO]]&gt;Tableau_Juin[[#This Row],[Charge]],"KO",""))</f>
        <v/>
      </c>
      <c r="AS89" s="3"/>
      <c r="AT89" s="3"/>
      <c r="AU89" s="3"/>
    </row>
    <row r="90" spans="1:47" x14ac:dyDescent="0.2">
      <c r="A90" s="8"/>
      <c r="B90" s="39"/>
      <c r="C90" s="8"/>
      <c r="D90" s="8"/>
      <c r="E90" s="8"/>
      <c r="F90" s="8"/>
      <c r="G90" s="8"/>
      <c r="H90" s="8"/>
      <c r="I90" s="50"/>
      <c r="J90" s="59"/>
      <c r="K90" s="8"/>
      <c r="L90" s="8"/>
      <c r="M90" s="8"/>
      <c r="N90" s="8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  <c r="AC90" s="44"/>
      <c r="AD90" s="44"/>
      <c r="AE90" s="44"/>
      <c r="AF90" s="44"/>
      <c r="AG90" s="44"/>
      <c r="AH90" s="44"/>
      <c r="AI90" s="44"/>
      <c r="AJ90" s="44"/>
      <c r="AK90" s="44"/>
      <c r="AL90" s="44"/>
      <c r="AM90" s="44"/>
      <c r="AN90" s="44"/>
      <c r="AO90" s="44"/>
      <c r="AP90" s="44"/>
      <c r="AQ90" s="44"/>
      <c r="AR90" s="66" t="str">
        <f>IF(Tableau_Juin[[#This Row],[Total conso UO]]="","",IF(Tableau_Juin[[#This Row],[Total conso UO]]&gt;Tableau_Juin[[#This Row],[Charge]],"KO",""))</f>
        <v/>
      </c>
      <c r="AS90" s="3"/>
      <c r="AT90" s="3"/>
      <c r="AU90" s="3"/>
    </row>
    <row r="91" spans="1:47" x14ac:dyDescent="0.2">
      <c r="A91" s="8"/>
      <c r="B91" s="39"/>
      <c r="C91" s="8"/>
      <c r="D91" s="8"/>
      <c r="E91" s="8"/>
      <c r="F91" s="8"/>
      <c r="G91" s="8"/>
      <c r="H91" s="8"/>
      <c r="I91" s="50"/>
      <c r="J91" s="59"/>
      <c r="K91" s="8"/>
      <c r="L91" s="8"/>
      <c r="M91" s="8"/>
      <c r="N91" s="8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  <c r="AC91" s="44"/>
      <c r="AD91" s="44"/>
      <c r="AE91" s="44"/>
      <c r="AF91" s="44"/>
      <c r="AG91" s="44"/>
      <c r="AH91" s="44"/>
      <c r="AI91" s="44"/>
      <c r="AJ91" s="44"/>
      <c r="AK91" s="44"/>
      <c r="AL91" s="44"/>
      <c r="AM91" s="44"/>
      <c r="AN91" s="44"/>
      <c r="AO91" s="44"/>
      <c r="AP91" s="44"/>
      <c r="AQ91" s="44"/>
      <c r="AR91" s="66" t="str">
        <f>IF(Tableau_Juin[[#This Row],[Total conso UO]]="","",IF(Tableau_Juin[[#This Row],[Total conso UO]]&gt;Tableau_Juin[[#This Row],[Charge]],"KO",""))</f>
        <v/>
      </c>
      <c r="AS91" s="3"/>
      <c r="AT91" s="3"/>
      <c r="AU91" s="3"/>
    </row>
    <row r="92" spans="1:47" x14ac:dyDescent="0.2">
      <c r="A92" s="8"/>
      <c r="B92" s="39"/>
      <c r="C92" s="8"/>
      <c r="D92" s="8"/>
      <c r="E92" s="8"/>
      <c r="F92" s="8"/>
      <c r="G92" s="8"/>
      <c r="H92" s="8"/>
      <c r="I92" s="50"/>
      <c r="J92" s="59"/>
      <c r="K92" s="8"/>
      <c r="L92" s="8"/>
      <c r="M92" s="8"/>
      <c r="N92" s="8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  <c r="AC92" s="44"/>
      <c r="AD92" s="44"/>
      <c r="AE92" s="44"/>
      <c r="AF92" s="44"/>
      <c r="AG92" s="44"/>
      <c r="AH92" s="44"/>
      <c r="AI92" s="44"/>
      <c r="AJ92" s="44"/>
      <c r="AK92" s="44"/>
      <c r="AL92" s="44"/>
      <c r="AM92" s="44"/>
      <c r="AN92" s="44"/>
      <c r="AO92" s="44"/>
      <c r="AP92" s="44"/>
      <c r="AQ92" s="44"/>
      <c r="AR92" s="66" t="str">
        <f>IF(Tableau_Juin[[#This Row],[Total conso UO]]="","",IF(Tableau_Juin[[#This Row],[Total conso UO]]&gt;Tableau_Juin[[#This Row],[Charge]],"KO",""))</f>
        <v/>
      </c>
      <c r="AS92" s="3"/>
      <c r="AT92" s="3"/>
      <c r="AU92" s="3"/>
    </row>
    <row r="93" spans="1:47" x14ac:dyDescent="0.2">
      <c r="A93" s="8"/>
      <c r="B93" s="39"/>
      <c r="C93" s="8"/>
      <c r="D93" s="8"/>
      <c r="E93" s="8"/>
      <c r="F93" s="8"/>
      <c r="G93" s="8"/>
      <c r="H93" s="8"/>
      <c r="I93" s="50"/>
      <c r="J93" s="59"/>
      <c r="K93" s="8"/>
      <c r="L93" s="8"/>
      <c r="M93" s="8"/>
      <c r="N93" s="8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4"/>
      <c r="AG93" s="44"/>
      <c r="AH93" s="44"/>
      <c r="AI93" s="44"/>
      <c r="AJ93" s="44"/>
      <c r="AK93" s="44"/>
      <c r="AL93" s="44"/>
      <c r="AM93" s="44"/>
      <c r="AN93" s="44"/>
      <c r="AO93" s="44"/>
      <c r="AP93" s="44"/>
      <c r="AQ93" s="44"/>
      <c r="AR93" s="66" t="str">
        <f>IF(Tableau_Juin[[#This Row],[Total conso UO]]="","",IF(Tableau_Juin[[#This Row],[Total conso UO]]&gt;Tableau_Juin[[#This Row],[Charge]],"KO",""))</f>
        <v/>
      </c>
      <c r="AS93" s="3"/>
      <c r="AT93" s="3"/>
      <c r="AU93" s="3"/>
    </row>
    <row r="94" spans="1:47" x14ac:dyDescent="0.2">
      <c r="A94" s="8"/>
      <c r="B94" s="39"/>
      <c r="C94" s="8"/>
      <c r="D94" s="8"/>
      <c r="E94" s="8"/>
      <c r="F94" s="8"/>
      <c r="G94" s="8"/>
      <c r="H94" s="8"/>
      <c r="I94" s="50"/>
      <c r="J94" s="59"/>
      <c r="K94" s="8"/>
      <c r="L94" s="8"/>
      <c r="M94" s="8"/>
      <c r="N94" s="8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4"/>
      <c r="AE94" s="44"/>
      <c r="AF94" s="44"/>
      <c r="AG94" s="44"/>
      <c r="AH94" s="44"/>
      <c r="AI94" s="44"/>
      <c r="AJ94" s="44"/>
      <c r="AK94" s="44"/>
      <c r="AL94" s="44"/>
      <c r="AM94" s="44"/>
      <c r="AN94" s="44"/>
      <c r="AO94" s="44"/>
      <c r="AP94" s="44"/>
      <c r="AQ94" s="44"/>
      <c r="AR94" s="66" t="str">
        <f>IF(Tableau_Juin[[#This Row],[Total conso UO]]="","",IF(Tableau_Juin[[#This Row],[Total conso UO]]&gt;Tableau_Juin[[#This Row],[Charge]],"KO",""))</f>
        <v/>
      </c>
      <c r="AS94" s="3"/>
      <c r="AT94" s="3"/>
      <c r="AU94" s="3"/>
    </row>
    <row r="95" spans="1:47" x14ac:dyDescent="0.2">
      <c r="A95" s="8"/>
      <c r="B95" s="39"/>
      <c r="C95" s="8"/>
      <c r="D95" s="8"/>
      <c r="E95" s="8"/>
      <c r="F95" s="8"/>
      <c r="G95" s="8"/>
      <c r="H95" s="8"/>
      <c r="I95" s="50"/>
      <c r="J95" s="59"/>
      <c r="K95" s="8"/>
      <c r="L95" s="8"/>
      <c r="M95" s="8"/>
      <c r="N95" s="8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  <c r="AC95" s="44"/>
      <c r="AD95" s="44"/>
      <c r="AE95" s="44"/>
      <c r="AF95" s="44"/>
      <c r="AG95" s="44"/>
      <c r="AH95" s="44"/>
      <c r="AI95" s="44"/>
      <c r="AJ95" s="44"/>
      <c r="AK95" s="44"/>
      <c r="AL95" s="44"/>
      <c r="AM95" s="44"/>
      <c r="AN95" s="44"/>
      <c r="AO95" s="44"/>
      <c r="AP95" s="44"/>
      <c r="AQ95" s="44"/>
      <c r="AR95" s="66" t="str">
        <f>IF(Tableau_Juin[[#This Row],[Total conso UO]]="","",IF(Tableau_Juin[[#This Row],[Total conso UO]]&gt;Tableau_Juin[[#This Row],[Charge]],"KO",""))</f>
        <v/>
      </c>
      <c r="AS95" s="3"/>
      <c r="AT95" s="3"/>
      <c r="AU95" s="3"/>
    </row>
    <row r="96" spans="1:47" x14ac:dyDescent="0.2">
      <c r="A96" s="8"/>
      <c r="B96" s="39"/>
      <c r="C96" s="8"/>
      <c r="D96" s="8"/>
      <c r="E96" s="8"/>
      <c r="F96" s="8"/>
      <c r="G96" s="8"/>
      <c r="H96" s="8"/>
      <c r="I96" s="50"/>
      <c r="J96" s="59"/>
      <c r="K96" s="8"/>
      <c r="L96" s="8"/>
      <c r="M96" s="8"/>
      <c r="N96" s="8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  <c r="AC96" s="44"/>
      <c r="AD96" s="44"/>
      <c r="AE96" s="44"/>
      <c r="AF96" s="44"/>
      <c r="AG96" s="44"/>
      <c r="AH96" s="44"/>
      <c r="AI96" s="44"/>
      <c r="AJ96" s="44"/>
      <c r="AK96" s="44"/>
      <c r="AL96" s="44"/>
      <c r="AM96" s="44"/>
      <c r="AN96" s="44"/>
      <c r="AO96" s="44"/>
      <c r="AP96" s="44"/>
      <c r="AQ96" s="44"/>
      <c r="AR96" s="66" t="str">
        <f>IF(Tableau_Juin[[#This Row],[Total conso UO]]="","",IF(Tableau_Juin[[#This Row],[Total conso UO]]&gt;Tableau_Juin[[#This Row],[Charge]],"KO",""))</f>
        <v/>
      </c>
      <c r="AS96" s="3"/>
      <c r="AT96" s="3"/>
      <c r="AU96" s="3"/>
    </row>
    <row r="97" spans="1:47" x14ac:dyDescent="0.2">
      <c r="A97" s="8"/>
      <c r="B97" s="39"/>
      <c r="C97" s="8"/>
      <c r="D97" s="8"/>
      <c r="E97" s="8"/>
      <c r="F97" s="8"/>
      <c r="G97" s="8"/>
      <c r="H97" s="8"/>
      <c r="I97" s="50"/>
      <c r="J97" s="59"/>
      <c r="K97" s="8"/>
      <c r="L97" s="8"/>
      <c r="M97" s="8"/>
      <c r="N97" s="8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  <c r="AC97" s="44"/>
      <c r="AD97" s="44"/>
      <c r="AE97" s="44"/>
      <c r="AF97" s="44"/>
      <c r="AG97" s="44"/>
      <c r="AH97" s="44"/>
      <c r="AI97" s="44"/>
      <c r="AJ97" s="44"/>
      <c r="AK97" s="44"/>
      <c r="AL97" s="44"/>
      <c r="AM97" s="44"/>
      <c r="AN97" s="44"/>
      <c r="AO97" s="44"/>
      <c r="AP97" s="44"/>
      <c r="AQ97" s="44"/>
      <c r="AR97" s="66" t="str">
        <f>IF(Tableau_Juin[[#This Row],[Total conso UO]]="","",IF(Tableau_Juin[[#This Row],[Total conso UO]]&gt;Tableau_Juin[[#This Row],[Charge]],"KO",""))</f>
        <v/>
      </c>
      <c r="AS97" s="3"/>
      <c r="AT97" s="3"/>
      <c r="AU97" s="3"/>
    </row>
    <row r="98" spans="1:47" x14ac:dyDescent="0.2">
      <c r="A98" s="8"/>
      <c r="B98" s="39"/>
      <c r="C98" s="8"/>
      <c r="D98" s="8"/>
      <c r="E98" s="8"/>
      <c r="F98" s="8"/>
      <c r="G98" s="8"/>
      <c r="H98" s="8"/>
      <c r="I98" s="50"/>
      <c r="J98" s="59"/>
      <c r="K98" s="8"/>
      <c r="L98" s="8"/>
      <c r="M98" s="8"/>
      <c r="N98" s="8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  <c r="AC98" s="44"/>
      <c r="AD98" s="44"/>
      <c r="AE98" s="44"/>
      <c r="AF98" s="44"/>
      <c r="AG98" s="44"/>
      <c r="AH98" s="44"/>
      <c r="AI98" s="44"/>
      <c r="AJ98" s="44"/>
      <c r="AK98" s="44"/>
      <c r="AL98" s="44"/>
      <c r="AM98" s="44"/>
      <c r="AN98" s="44"/>
      <c r="AO98" s="44"/>
      <c r="AP98" s="44"/>
      <c r="AQ98" s="44"/>
      <c r="AR98" s="66" t="str">
        <f>IF(Tableau_Juin[[#This Row],[Total conso UO]]="","",IF(Tableau_Juin[[#This Row],[Total conso UO]]&gt;Tableau_Juin[[#This Row],[Charge]],"KO",""))</f>
        <v/>
      </c>
      <c r="AS98" s="3"/>
      <c r="AT98" s="3"/>
      <c r="AU98" s="3"/>
    </row>
    <row r="99" spans="1:47" x14ac:dyDescent="0.2">
      <c r="A99" s="8"/>
      <c r="B99" s="39"/>
      <c r="C99" s="8"/>
      <c r="D99" s="8"/>
      <c r="E99" s="8"/>
      <c r="F99" s="8"/>
      <c r="G99" s="8"/>
      <c r="H99" s="8"/>
      <c r="I99" s="50"/>
      <c r="J99" s="59"/>
      <c r="K99" s="8"/>
      <c r="L99" s="8"/>
      <c r="M99" s="8"/>
      <c r="N99" s="8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  <c r="AC99" s="44"/>
      <c r="AD99" s="44"/>
      <c r="AE99" s="44"/>
      <c r="AF99" s="44"/>
      <c r="AG99" s="44"/>
      <c r="AH99" s="44"/>
      <c r="AI99" s="44"/>
      <c r="AJ99" s="44"/>
      <c r="AK99" s="44"/>
      <c r="AL99" s="44"/>
      <c r="AM99" s="44"/>
      <c r="AN99" s="44"/>
      <c r="AO99" s="44"/>
      <c r="AP99" s="44"/>
      <c r="AQ99" s="44"/>
      <c r="AR99" s="66" t="str">
        <f>IF(Tableau_Juin[[#This Row],[Total conso UO]]="","",IF(Tableau_Juin[[#This Row],[Total conso UO]]&gt;Tableau_Juin[[#This Row],[Charge]],"KO",""))</f>
        <v/>
      </c>
      <c r="AS99" s="3"/>
      <c r="AT99" s="3"/>
      <c r="AU99" s="3"/>
    </row>
    <row r="100" spans="1:47" x14ac:dyDescent="0.2">
      <c r="A100" s="8"/>
      <c r="B100" s="39"/>
      <c r="C100" s="8"/>
      <c r="D100" s="8"/>
      <c r="E100" s="8"/>
      <c r="F100" s="8"/>
      <c r="G100" s="8"/>
      <c r="H100" s="8"/>
      <c r="I100" s="50"/>
      <c r="J100" s="59"/>
      <c r="K100" s="8"/>
      <c r="L100" s="8"/>
      <c r="M100" s="8"/>
      <c r="N100" s="8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  <c r="AC100" s="44"/>
      <c r="AD100" s="44"/>
      <c r="AE100" s="44"/>
      <c r="AF100" s="44"/>
      <c r="AG100" s="44"/>
      <c r="AH100" s="44"/>
      <c r="AI100" s="44"/>
      <c r="AJ100" s="44"/>
      <c r="AK100" s="44"/>
      <c r="AL100" s="44"/>
      <c r="AM100" s="44"/>
      <c r="AN100" s="44"/>
      <c r="AO100" s="44"/>
      <c r="AP100" s="44"/>
      <c r="AQ100" s="44"/>
      <c r="AR100" s="66" t="str">
        <f>IF(Tableau_Juin[[#This Row],[Total conso UO]]="","",IF(Tableau_Juin[[#This Row],[Total conso UO]]&gt;Tableau_Juin[[#This Row],[Charge]],"KO",""))</f>
        <v/>
      </c>
      <c r="AS100" s="3"/>
      <c r="AT100" s="3"/>
      <c r="AU100" s="3"/>
    </row>
    <row r="101" spans="1:47" x14ac:dyDescent="0.2">
      <c r="A101" s="8"/>
      <c r="B101" s="39"/>
      <c r="C101" s="8"/>
      <c r="D101" s="8"/>
      <c r="E101" s="8"/>
      <c r="F101" s="8"/>
      <c r="G101" s="8"/>
      <c r="H101" s="8"/>
      <c r="I101" s="50"/>
      <c r="J101" s="59"/>
      <c r="K101" s="8"/>
      <c r="L101" s="8"/>
      <c r="M101" s="8"/>
      <c r="N101" s="8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  <c r="AC101" s="44"/>
      <c r="AD101" s="44"/>
      <c r="AE101" s="44"/>
      <c r="AF101" s="44"/>
      <c r="AG101" s="44"/>
      <c r="AH101" s="44"/>
      <c r="AI101" s="44"/>
      <c r="AJ101" s="44"/>
      <c r="AK101" s="44"/>
      <c r="AL101" s="44"/>
      <c r="AM101" s="44"/>
      <c r="AN101" s="44"/>
      <c r="AO101" s="44"/>
      <c r="AP101" s="44"/>
      <c r="AQ101" s="44"/>
      <c r="AR101" s="66" t="str">
        <f>IF(Tableau_Juin[[#This Row],[Total conso UO]]="","",IF(Tableau_Juin[[#This Row],[Total conso UO]]&gt;Tableau_Juin[[#This Row],[Charge]],"KO",""))</f>
        <v/>
      </c>
      <c r="AS101" s="3"/>
      <c r="AT101" s="3"/>
      <c r="AU101" s="3"/>
    </row>
    <row r="102" spans="1:47" x14ac:dyDescent="0.2">
      <c r="A102" s="8"/>
      <c r="B102" s="39"/>
      <c r="C102" s="8"/>
      <c r="D102" s="8"/>
      <c r="E102" s="8"/>
      <c r="F102" s="8"/>
      <c r="G102" s="8"/>
      <c r="H102" s="8"/>
      <c r="I102" s="50"/>
      <c r="J102" s="59"/>
      <c r="K102" s="8"/>
      <c r="L102" s="8"/>
      <c r="M102" s="8"/>
      <c r="N102" s="8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  <c r="AC102" s="44"/>
      <c r="AD102" s="44"/>
      <c r="AE102" s="44"/>
      <c r="AF102" s="44"/>
      <c r="AG102" s="44"/>
      <c r="AH102" s="44"/>
      <c r="AI102" s="44"/>
      <c r="AJ102" s="44"/>
      <c r="AK102" s="44"/>
      <c r="AL102" s="44"/>
      <c r="AM102" s="44"/>
      <c r="AN102" s="44"/>
      <c r="AO102" s="44"/>
      <c r="AP102" s="44"/>
      <c r="AQ102" s="44"/>
      <c r="AR102" s="66" t="str">
        <f>IF(Tableau_Juin[[#This Row],[Total conso UO]]="","",IF(Tableau_Juin[[#This Row],[Total conso UO]]&gt;Tableau_Juin[[#This Row],[Charge]],"KO",""))</f>
        <v/>
      </c>
      <c r="AS102" s="3"/>
      <c r="AT102" s="3"/>
      <c r="AU102" s="3"/>
    </row>
    <row r="103" spans="1:47" x14ac:dyDescent="0.2">
      <c r="A103" s="8"/>
      <c r="B103" s="39"/>
      <c r="C103" s="8"/>
      <c r="D103" s="8"/>
      <c r="E103" s="8"/>
      <c r="F103" s="8"/>
      <c r="G103" s="8"/>
      <c r="H103" s="8"/>
      <c r="I103" s="50"/>
      <c r="J103" s="59"/>
      <c r="K103" s="8"/>
      <c r="L103" s="8"/>
      <c r="M103" s="8"/>
      <c r="N103" s="8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44"/>
      <c r="AP103" s="44"/>
      <c r="AQ103" s="44"/>
      <c r="AR103" s="66" t="str">
        <f>IF(Tableau_Juin[[#This Row],[Total conso UO]]="","",IF(Tableau_Juin[[#This Row],[Total conso UO]]&gt;Tableau_Juin[[#This Row],[Charge]],"KO",""))</f>
        <v/>
      </c>
      <c r="AS103" s="3"/>
      <c r="AT103" s="3"/>
      <c r="AU103" s="3"/>
    </row>
    <row r="104" spans="1:47" x14ac:dyDescent="0.2">
      <c r="A104" s="8"/>
      <c r="B104" s="39"/>
      <c r="C104" s="8"/>
      <c r="D104" s="8"/>
      <c r="E104" s="8"/>
      <c r="F104" s="8"/>
      <c r="G104" s="8"/>
      <c r="H104" s="8"/>
      <c r="I104" s="50"/>
      <c r="J104" s="59"/>
      <c r="K104" s="8"/>
      <c r="L104" s="8"/>
      <c r="M104" s="8"/>
      <c r="N104" s="8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  <c r="AC104" s="44"/>
      <c r="AD104" s="44"/>
      <c r="AE104" s="44"/>
      <c r="AF104" s="44"/>
      <c r="AG104" s="44"/>
      <c r="AH104" s="44"/>
      <c r="AI104" s="44"/>
      <c r="AJ104" s="44"/>
      <c r="AK104" s="44"/>
      <c r="AL104" s="44"/>
      <c r="AM104" s="44"/>
      <c r="AN104" s="44"/>
      <c r="AO104" s="44"/>
      <c r="AP104" s="44"/>
      <c r="AQ104" s="44"/>
      <c r="AR104" s="66" t="str">
        <f>IF(Tableau_Juin[[#This Row],[Total conso UO]]="","",IF(Tableau_Juin[[#This Row],[Total conso UO]]&gt;Tableau_Juin[[#This Row],[Charge]],"KO",""))</f>
        <v/>
      </c>
      <c r="AS104" s="3"/>
      <c r="AT104" s="3"/>
      <c r="AU104" s="3"/>
    </row>
    <row r="105" spans="1:47" x14ac:dyDescent="0.2">
      <c r="A105" s="8"/>
      <c r="B105" s="78"/>
      <c r="C105" s="77"/>
      <c r="D105" s="77"/>
      <c r="E105" s="77"/>
      <c r="F105" s="77"/>
      <c r="G105" s="77"/>
      <c r="H105" s="77"/>
      <c r="I105" s="85"/>
      <c r="J105" s="84"/>
      <c r="K105" s="84"/>
      <c r="L105" s="77"/>
      <c r="M105" s="77"/>
      <c r="N105" s="77"/>
      <c r="O105" s="82"/>
      <c r="P105" s="82"/>
      <c r="Q105" s="82"/>
      <c r="R105" s="82"/>
      <c r="S105" s="82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82"/>
      <c r="AO105" s="82"/>
      <c r="AP105" s="82"/>
      <c r="AQ105" s="82"/>
      <c r="AR105" s="86" t="str">
        <f>IF(Tableau_Juin[[#This Row],[Total conso UO]]="","",IF(Tableau_Juin[[#This Row],[Total conso UO]]&gt;Tableau_Juin[[#This Row],[Charge]],"KO",""))</f>
        <v/>
      </c>
      <c r="AS105" s="3"/>
      <c r="AT105" s="3"/>
      <c r="AU105" s="3"/>
    </row>
    <row r="106" spans="1:47" x14ac:dyDescent="0.2">
      <c r="A106" s="8"/>
      <c r="B106" s="39"/>
      <c r="C106" s="8"/>
      <c r="D106" s="8"/>
      <c r="E106" s="8"/>
      <c r="F106" s="8"/>
      <c r="G106" s="8"/>
      <c r="H106" s="8"/>
      <c r="I106" s="50"/>
      <c r="J106" s="59"/>
      <c r="K106" s="8"/>
      <c r="L106" s="8"/>
      <c r="M106" s="8"/>
      <c r="N106" s="8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66" t="str">
        <f>IF(Tableau_Juin[[#This Row],[Total conso UO]]="","",IF(Tableau_Juin[[#This Row],[Total conso UO]]&gt;Tableau_Juin[[#This Row],[Charge]],"KO",""))</f>
        <v/>
      </c>
      <c r="AS106" s="3"/>
      <c r="AT106" s="3"/>
      <c r="AU106" s="3"/>
    </row>
    <row r="107" spans="1:47" x14ac:dyDescent="0.2">
      <c r="A107" s="8"/>
      <c r="B107" s="39"/>
      <c r="C107" s="8"/>
      <c r="D107" s="8"/>
      <c r="E107" s="8"/>
      <c r="F107" s="8"/>
      <c r="G107" s="8"/>
      <c r="H107" s="8"/>
      <c r="I107" s="50"/>
      <c r="J107" s="59"/>
      <c r="K107" s="8"/>
      <c r="L107" s="8"/>
      <c r="M107" s="8"/>
      <c r="N107" s="8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66" t="str">
        <f>IF(Tableau_Juin[[#This Row],[Total conso UO]]="","",IF(Tableau_Juin[[#This Row],[Total conso UO]]&gt;Tableau_Juin[[#This Row],[Charge]],"KO",""))</f>
        <v/>
      </c>
      <c r="AS107" s="3"/>
      <c r="AT107" s="3"/>
      <c r="AU107" s="3"/>
    </row>
    <row r="108" spans="1:47" x14ac:dyDescent="0.2">
      <c r="A108" s="8"/>
      <c r="B108" s="39"/>
      <c r="C108" s="8"/>
      <c r="D108" s="8"/>
      <c r="E108" s="8"/>
      <c r="F108" s="8"/>
      <c r="G108" s="8"/>
      <c r="H108" s="8"/>
      <c r="I108" s="50"/>
      <c r="J108" s="59"/>
      <c r="K108" s="8"/>
      <c r="L108" s="8"/>
      <c r="M108" s="8"/>
      <c r="N108" s="8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66" t="str">
        <f>IF(Tableau_Juin[[#This Row],[Total conso UO]]="","",IF(Tableau_Juin[[#This Row],[Total conso UO]]&gt;Tableau_Juin[[#This Row],[Charge]],"KO",""))</f>
        <v/>
      </c>
      <c r="AS108" s="3"/>
      <c r="AT108" s="3"/>
      <c r="AU108" s="3"/>
    </row>
    <row r="109" spans="1:47" x14ac:dyDescent="0.2">
      <c r="A109" s="8"/>
      <c r="B109" s="39"/>
      <c r="C109" s="8"/>
      <c r="D109" s="8"/>
      <c r="E109" s="8"/>
      <c r="F109" s="8"/>
      <c r="G109" s="8"/>
      <c r="H109" s="8"/>
      <c r="I109" s="50"/>
      <c r="J109" s="59"/>
      <c r="K109" s="8"/>
      <c r="L109" s="8"/>
      <c r="M109" s="8"/>
      <c r="N109" s="8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66" t="str">
        <f>IF(Tableau_Juin[[#This Row],[Total conso UO]]="","",IF(Tableau_Juin[[#This Row],[Total conso UO]]&gt;Tableau_Juin[[#This Row],[Charge]],"KO",""))</f>
        <v/>
      </c>
      <c r="AS109" s="3"/>
      <c r="AT109" s="3"/>
      <c r="AU109" s="3"/>
    </row>
    <row r="110" spans="1:47" x14ac:dyDescent="0.2">
      <c r="A110" s="8"/>
      <c r="B110" s="39"/>
      <c r="C110" s="8"/>
      <c r="D110" s="8"/>
      <c r="E110" s="8"/>
      <c r="F110" s="8"/>
      <c r="G110" s="8"/>
      <c r="H110" s="8"/>
      <c r="I110" s="50"/>
      <c r="J110" s="59"/>
      <c r="K110" s="8"/>
      <c r="L110" s="8"/>
      <c r="M110" s="8"/>
      <c r="N110" s="8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66" t="str">
        <f>IF(Tableau_Juin[[#This Row],[Total conso UO]]="","",IF(Tableau_Juin[[#This Row],[Total conso UO]]&gt;Tableau_Juin[[#This Row],[Charge]],"KO",""))</f>
        <v/>
      </c>
      <c r="AS110" s="3"/>
      <c r="AT110" s="3"/>
      <c r="AU110" s="3"/>
    </row>
    <row r="111" spans="1:47" x14ac:dyDescent="0.2">
      <c r="A111" s="8"/>
      <c r="B111" s="39"/>
      <c r="C111" s="8"/>
      <c r="D111" s="8"/>
      <c r="E111" s="8"/>
      <c r="F111" s="8"/>
      <c r="G111" s="8"/>
      <c r="H111" s="8"/>
      <c r="I111" s="50"/>
      <c r="J111" s="59"/>
      <c r="K111" s="8"/>
      <c r="L111" s="8"/>
      <c r="M111" s="8"/>
      <c r="N111" s="8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66" t="str">
        <f>IF(Tableau_Juin[[#This Row],[Total conso UO]]="","",IF(Tableau_Juin[[#This Row],[Total conso UO]]&gt;Tableau_Juin[[#This Row],[Charge]],"KO",""))</f>
        <v/>
      </c>
      <c r="AS111" s="3"/>
      <c r="AT111" s="3"/>
      <c r="AU111" s="3"/>
    </row>
    <row r="112" spans="1:47" x14ac:dyDescent="0.2">
      <c r="A112" s="8"/>
      <c r="B112" s="39"/>
      <c r="C112" s="8"/>
      <c r="D112" s="8"/>
      <c r="E112" s="8"/>
      <c r="F112" s="8"/>
      <c r="G112" s="8"/>
      <c r="H112" s="8"/>
      <c r="I112" s="50"/>
      <c r="J112" s="59"/>
      <c r="K112" s="8"/>
      <c r="L112" s="8"/>
      <c r="M112" s="8"/>
      <c r="N112" s="8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66" t="str">
        <f>IF(Tableau_Juin[[#This Row],[Total conso UO]]="","",IF(Tableau_Juin[[#This Row],[Total conso UO]]&gt;Tableau_Juin[[#This Row],[Charge]],"KO",""))</f>
        <v/>
      </c>
      <c r="AS112" s="3"/>
      <c r="AT112" s="3"/>
      <c r="AU112" s="3"/>
    </row>
    <row r="113" spans="1:47" x14ac:dyDescent="0.2">
      <c r="A113" s="8"/>
      <c r="B113" s="39"/>
      <c r="C113" s="8"/>
      <c r="D113" s="8"/>
      <c r="E113" s="8"/>
      <c r="F113" s="8"/>
      <c r="G113" s="8"/>
      <c r="H113" s="8"/>
      <c r="I113" s="50"/>
      <c r="J113" s="59"/>
      <c r="K113" s="8"/>
      <c r="L113" s="8"/>
      <c r="M113" s="8"/>
      <c r="N113" s="8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66" t="str">
        <f>IF(Tableau_Juin[[#This Row],[Total conso UO]]="","",IF(Tableau_Juin[[#This Row],[Total conso UO]]&gt;Tableau_Juin[[#This Row],[Charge]],"KO",""))</f>
        <v/>
      </c>
      <c r="AS113" s="3"/>
      <c r="AT113" s="3"/>
      <c r="AU113" s="3"/>
    </row>
    <row r="114" spans="1:47" x14ac:dyDescent="0.2">
      <c r="A114" s="8"/>
      <c r="B114" s="39"/>
      <c r="C114" s="8"/>
      <c r="D114" s="8"/>
      <c r="E114" s="8"/>
      <c r="F114" s="8"/>
      <c r="G114" s="8"/>
      <c r="H114" s="8"/>
      <c r="I114" s="50"/>
      <c r="J114" s="59"/>
      <c r="K114" s="8"/>
      <c r="L114" s="8"/>
      <c r="M114" s="8"/>
      <c r="N114" s="8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66" t="str">
        <f>IF(Tableau_Juin[[#This Row],[Total conso UO]]="","",IF(Tableau_Juin[[#This Row],[Total conso UO]]&gt;Tableau_Juin[[#This Row],[Charge]],"KO",""))</f>
        <v/>
      </c>
      <c r="AS114" s="3"/>
      <c r="AT114" s="3"/>
      <c r="AU114" s="3"/>
    </row>
    <row r="115" spans="1:47" x14ac:dyDescent="0.2">
      <c r="A115" s="8"/>
      <c r="B115" s="39"/>
      <c r="C115" s="8"/>
      <c r="D115" s="8"/>
      <c r="E115" s="8"/>
      <c r="F115" s="8"/>
      <c r="G115" s="8"/>
      <c r="H115" s="8"/>
      <c r="I115" s="50"/>
      <c r="J115" s="59"/>
      <c r="K115" s="8"/>
      <c r="L115" s="8"/>
      <c r="M115" s="8"/>
      <c r="N115" s="8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66" t="str">
        <f>IF(Tableau_Juin[[#This Row],[Total conso UO]]="","",IF(Tableau_Juin[[#This Row],[Total conso UO]]&gt;Tableau_Juin[[#This Row],[Charge]],"KO",""))</f>
        <v/>
      </c>
      <c r="AS115" s="3"/>
      <c r="AT115" s="3"/>
      <c r="AU115" s="3"/>
    </row>
    <row r="116" spans="1:47" x14ac:dyDescent="0.2">
      <c r="A116" s="8"/>
      <c r="B116" s="39"/>
      <c r="C116" s="8"/>
      <c r="D116" s="8"/>
      <c r="E116" s="8"/>
      <c r="F116" s="8"/>
      <c r="G116" s="8"/>
      <c r="H116" s="8"/>
      <c r="I116" s="50"/>
      <c r="J116" s="59"/>
      <c r="K116" s="8"/>
      <c r="L116" s="8"/>
      <c r="M116" s="8"/>
      <c r="N116" s="8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66" t="str">
        <f>IF(Tableau_Juin[[#This Row],[Total conso UO]]="","",IF(Tableau_Juin[[#This Row],[Total conso UO]]&gt;Tableau_Juin[[#This Row],[Charge]],"KO",""))</f>
        <v/>
      </c>
      <c r="AS116" s="3"/>
      <c r="AT116" s="3"/>
      <c r="AU116" s="3"/>
    </row>
    <row r="117" spans="1:47" x14ac:dyDescent="0.2">
      <c r="A117" s="8"/>
      <c r="B117" s="39"/>
      <c r="C117" s="8"/>
      <c r="D117" s="8"/>
      <c r="E117" s="8"/>
      <c r="F117" s="8"/>
      <c r="G117" s="8"/>
      <c r="H117" s="8"/>
      <c r="I117" s="50"/>
      <c r="J117" s="59"/>
      <c r="K117" s="8"/>
      <c r="L117" s="8"/>
      <c r="M117" s="8"/>
      <c r="N117" s="8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66" t="str">
        <f>IF(Tableau_Juin[[#This Row],[Total conso UO]]="","",IF(Tableau_Juin[[#This Row],[Total conso UO]]&gt;Tableau_Juin[[#This Row],[Charge]],"KO",""))</f>
        <v/>
      </c>
      <c r="AS117" s="3"/>
      <c r="AT117" s="3"/>
      <c r="AU117" s="3"/>
    </row>
    <row r="118" spans="1:47" x14ac:dyDescent="0.2">
      <c r="A118" s="8"/>
      <c r="B118" s="39"/>
      <c r="C118" s="8"/>
      <c r="D118" s="8"/>
      <c r="E118" s="8"/>
      <c r="F118" s="8"/>
      <c r="G118" s="8"/>
      <c r="H118" s="8"/>
      <c r="I118" s="50"/>
      <c r="J118" s="59"/>
      <c r="K118" s="8"/>
      <c r="L118" s="8"/>
      <c r="M118" s="8"/>
      <c r="N118" s="8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66" t="str">
        <f>IF(Tableau_Juin[[#This Row],[Total conso UO]]="","",IF(Tableau_Juin[[#This Row],[Total conso UO]]&gt;Tableau_Juin[[#This Row],[Charge]],"KO",""))</f>
        <v/>
      </c>
      <c r="AS118" s="3"/>
      <c r="AT118" s="3"/>
      <c r="AU118" s="3"/>
    </row>
    <row r="119" spans="1:47" x14ac:dyDescent="0.2">
      <c r="A119" s="8"/>
      <c r="B119" s="39"/>
      <c r="C119" s="8"/>
      <c r="D119" s="8"/>
      <c r="E119" s="8"/>
      <c r="F119" s="8"/>
      <c r="G119" s="8"/>
      <c r="H119" s="8"/>
      <c r="I119" s="50"/>
      <c r="J119" s="59"/>
      <c r="K119" s="8"/>
      <c r="L119" s="8"/>
      <c r="M119" s="8"/>
      <c r="N119" s="8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66" t="str">
        <f>IF(Tableau_Juin[[#This Row],[Total conso UO]]="","",IF(Tableau_Juin[[#This Row],[Total conso UO]]&gt;Tableau_Juin[[#This Row],[Charge]],"KO",""))</f>
        <v/>
      </c>
      <c r="AS119" s="3"/>
      <c r="AT119" s="3"/>
      <c r="AU119" s="3"/>
    </row>
    <row r="120" spans="1:47" x14ac:dyDescent="0.2">
      <c r="A120" s="8"/>
      <c r="B120" s="39"/>
      <c r="C120" s="8"/>
      <c r="D120" s="8"/>
      <c r="E120" s="8"/>
      <c r="F120" s="8"/>
      <c r="G120" s="8"/>
      <c r="H120" s="8"/>
      <c r="I120" s="50"/>
      <c r="J120" s="59"/>
      <c r="K120" s="8"/>
      <c r="L120" s="8"/>
      <c r="M120" s="8"/>
      <c r="N120" s="8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66" t="str">
        <f>IF(Tableau_Juin[[#This Row],[Total conso UO]]="","",IF(Tableau_Juin[[#This Row],[Total conso UO]]&gt;Tableau_Juin[[#This Row],[Charge]],"KO",""))</f>
        <v/>
      </c>
      <c r="AS120" s="3"/>
      <c r="AT120" s="3"/>
      <c r="AU120" s="3"/>
    </row>
    <row r="121" spans="1:47" x14ac:dyDescent="0.2">
      <c r="A121" s="8"/>
      <c r="B121" s="39"/>
      <c r="C121" s="8"/>
      <c r="D121" s="8"/>
      <c r="E121" s="8"/>
      <c r="F121" s="8"/>
      <c r="G121" s="8"/>
      <c r="H121" s="8"/>
      <c r="I121" s="50"/>
      <c r="J121" s="59"/>
      <c r="K121" s="8"/>
      <c r="L121" s="8"/>
      <c r="M121" s="8"/>
      <c r="N121" s="8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66" t="str">
        <f>IF(Tableau_Juin[[#This Row],[Total conso UO]]="","",IF(Tableau_Juin[[#This Row],[Total conso UO]]&gt;Tableau_Juin[[#This Row],[Charge]],"KO",""))</f>
        <v/>
      </c>
      <c r="AS121" s="3"/>
      <c r="AT121" s="3"/>
      <c r="AU121" s="3"/>
    </row>
    <row r="122" spans="1:47" x14ac:dyDescent="0.2">
      <c r="A122" s="8"/>
      <c r="B122" s="39"/>
      <c r="C122" s="8"/>
      <c r="D122" s="8"/>
      <c r="E122" s="8"/>
      <c r="F122" s="8"/>
      <c r="G122" s="8"/>
      <c r="H122" s="8"/>
      <c r="I122" s="50"/>
      <c r="J122" s="59"/>
      <c r="K122" s="8"/>
      <c r="L122" s="8"/>
      <c r="M122" s="8"/>
      <c r="N122" s="8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66" t="str">
        <f>IF(Tableau_Juin[[#This Row],[Total conso UO]]="","",IF(Tableau_Juin[[#This Row],[Total conso UO]]&gt;Tableau_Juin[[#This Row],[Charge]],"KO",""))</f>
        <v/>
      </c>
      <c r="AS122" s="3"/>
      <c r="AT122" s="3"/>
      <c r="AU122" s="3"/>
    </row>
    <row r="123" spans="1:47" x14ac:dyDescent="0.2">
      <c r="A123" s="8"/>
      <c r="B123" s="39"/>
      <c r="C123" s="8"/>
      <c r="D123" s="8"/>
      <c r="E123" s="8"/>
      <c r="F123" s="8"/>
      <c r="G123" s="8"/>
      <c r="H123" s="8"/>
      <c r="I123" s="50"/>
      <c r="J123" s="59"/>
      <c r="K123" s="8"/>
      <c r="L123" s="8"/>
      <c r="M123" s="8"/>
      <c r="N123" s="8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66" t="str">
        <f>IF(Tableau_Juin[[#This Row],[Total conso UO]]="","",IF(Tableau_Juin[[#This Row],[Total conso UO]]&gt;Tableau_Juin[[#This Row],[Charge]],"KO",""))</f>
        <v/>
      </c>
      <c r="AS123" s="3"/>
      <c r="AT123" s="3"/>
      <c r="AU123" s="3"/>
    </row>
    <row r="124" spans="1:47" x14ac:dyDescent="0.2">
      <c r="A124" s="8"/>
      <c r="B124" s="39"/>
      <c r="C124" s="8"/>
      <c r="D124" s="8"/>
      <c r="E124" s="8"/>
      <c r="F124" s="8"/>
      <c r="G124" s="8"/>
      <c r="H124" s="8"/>
      <c r="I124" s="50"/>
      <c r="J124" s="59"/>
      <c r="K124" s="8"/>
      <c r="L124" s="8"/>
      <c r="M124" s="8"/>
      <c r="N124" s="8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66" t="str">
        <f>IF(Tableau_Juin[[#This Row],[Total conso UO]]="","",IF(Tableau_Juin[[#This Row],[Total conso UO]]&gt;Tableau_Juin[[#This Row],[Charge]],"KO",""))</f>
        <v/>
      </c>
      <c r="AS124" s="3"/>
      <c r="AT124" s="3"/>
      <c r="AU124" s="3"/>
    </row>
    <row r="125" spans="1:47" x14ac:dyDescent="0.2">
      <c r="A125" s="8"/>
      <c r="B125" s="39"/>
      <c r="C125" s="8"/>
      <c r="D125" s="8"/>
      <c r="E125" s="8"/>
      <c r="F125" s="8"/>
      <c r="G125" s="8"/>
      <c r="H125" s="8"/>
      <c r="I125" s="50"/>
      <c r="J125" s="59"/>
      <c r="K125" s="8"/>
      <c r="L125" s="8"/>
      <c r="M125" s="8"/>
      <c r="N125" s="8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66" t="str">
        <f>IF(Tableau_Juin[[#This Row],[Total conso UO]]="","",IF(Tableau_Juin[[#This Row],[Total conso UO]]&gt;Tableau_Juin[[#This Row],[Charge]],"KO",""))</f>
        <v/>
      </c>
      <c r="AS125" s="3"/>
      <c r="AT125" s="3"/>
      <c r="AU125" s="3"/>
    </row>
    <row r="126" spans="1:47" x14ac:dyDescent="0.2">
      <c r="A126" s="8"/>
      <c r="B126" s="39"/>
      <c r="C126" s="8"/>
      <c r="D126" s="8"/>
      <c r="E126" s="8"/>
      <c r="F126" s="8"/>
      <c r="G126" s="8"/>
      <c r="H126" s="8"/>
      <c r="I126" s="50"/>
      <c r="J126" s="59"/>
      <c r="K126" s="8"/>
      <c r="L126" s="8"/>
      <c r="M126" s="8"/>
      <c r="N126" s="8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66" t="str">
        <f>IF(Tableau_Juin[[#This Row],[Total conso UO]]="","",IF(Tableau_Juin[[#This Row],[Total conso UO]]&gt;Tableau_Juin[[#This Row],[Charge]],"KO",""))</f>
        <v/>
      </c>
      <c r="AS126" s="3"/>
      <c r="AT126" s="3"/>
      <c r="AU126" s="3"/>
    </row>
    <row r="127" spans="1:47" x14ac:dyDescent="0.2">
      <c r="A127" s="8"/>
      <c r="B127" s="39"/>
      <c r="C127" s="8"/>
      <c r="D127" s="8"/>
      <c r="E127" s="8"/>
      <c r="F127" s="8"/>
      <c r="G127" s="8"/>
      <c r="H127" s="8"/>
      <c r="I127" s="50"/>
      <c r="J127" s="59"/>
      <c r="K127" s="8"/>
      <c r="L127" s="8"/>
      <c r="M127" s="8"/>
      <c r="N127" s="8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66" t="str">
        <f>IF(Tableau_Juin[[#This Row],[Total conso UO]]="","",IF(Tableau_Juin[[#This Row],[Total conso UO]]&gt;Tableau_Juin[[#This Row],[Charge]],"KO",""))</f>
        <v/>
      </c>
      <c r="AS127" s="3"/>
      <c r="AT127" s="3"/>
      <c r="AU127" s="3"/>
    </row>
    <row r="128" spans="1:47" x14ac:dyDescent="0.2">
      <c r="A128" s="8"/>
      <c r="B128" s="39"/>
      <c r="C128" s="8"/>
      <c r="D128" s="8"/>
      <c r="E128" s="8"/>
      <c r="F128" s="8"/>
      <c r="G128" s="8"/>
      <c r="H128" s="8"/>
      <c r="I128" s="50"/>
      <c r="J128" s="59"/>
      <c r="K128" s="8"/>
      <c r="L128" s="8"/>
      <c r="M128" s="8"/>
      <c r="N128" s="8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66" t="str">
        <f>IF(Tableau_Juin[[#This Row],[Total conso UO]]="","",IF(Tableau_Juin[[#This Row],[Total conso UO]]&gt;Tableau_Juin[[#This Row],[Charge]],"KO",""))</f>
        <v/>
      </c>
      <c r="AS128" s="3"/>
      <c r="AT128" s="3"/>
      <c r="AU128" s="3"/>
    </row>
    <row r="129" spans="1:47" x14ac:dyDescent="0.2">
      <c r="A129" s="8"/>
      <c r="B129" s="39"/>
      <c r="C129" s="8"/>
      <c r="D129" s="8"/>
      <c r="E129" s="8"/>
      <c r="F129" s="8"/>
      <c r="G129" s="8"/>
      <c r="H129" s="8"/>
      <c r="I129" s="50"/>
      <c r="J129" s="59"/>
      <c r="K129" s="8"/>
      <c r="L129" s="8"/>
      <c r="M129" s="8"/>
      <c r="N129" s="8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66" t="str">
        <f>IF(Tableau_Juin[[#This Row],[Total conso UO]]="","",IF(Tableau_Juin[[#This Row],[Total conso UO]]&gt;Tableau_Juin[[#This Row],[Charge]],"KO",""))</f>
        <v/>
      </c>
      <c r="AS129" s="3"/>
      <c r="AT129" s="3"/>
      <c r="AU129" s="3"/>
    </row>
    <row r="130" spans="1:47" x14ac:dyDescent="0.2">
      <c r="A130" s="8"/>
      <c r="B130" s="39"/>
      <c r="C130" s="8"/>
      <c r="D130" s="8"/>
      <c r="E130" s="8"/>
      <c r="F130" s="8"/>
      <c r="G130" s="8"/>
      <c r="H130" s="8"/>
      <c r="I130" s="50"/>
      <c r="J130" s="59"/>
      <c r="K130" s="8"/>
      <c r="L130" s="8"/>
      <c r="M130" s="8"/>
      <c r="N130" s="8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66" t="str">
        <f>IF(Tableau_Juin[[#This Row],[Total conso UO]]="","",IF(Tableau_Juin[[#This Row],[Total conso UO]]&gt;Tableau_Juin[[#This Row],[Charge]],"KO",""))</f>
        <v/>
      </c>
      <c r="AS130" s="3"/>
      <c r="AT130" s="3"/>
      <c r="AU130" s="3"/>
    </row>
    <row r="131" spans="1:47" x14ac:dyDescent="0.2">
      <c r="A131" s="8"/>
      <c r="B131" s="39"/>
      <c r="C131" s="8"/>
      <c r="D131" s="8"/>
      <c r="E131" s="8"/>
      <c r="F131" s="8"/>
      <c r="G131" s="8"/>
      <c r="H131" s="8"/>
      <c r="I131" s="50"/>
      <c r="J131" s="59"/>
      <c r="K131" s="8"/>
      <c r="L131" s="8"/>
      <c r="M131" s="8"/>
      <c r="N131" s="8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66" t="str">
        <f>IF(Tableau_Juin[[#This Row],[Total conso UO]]="","",IF(Tableau_Juin[[#This Row],[Total conso UO]]&gt;Tableau_Juin[[#This Row],[Charge]],"KO",""))</f>
        <v/>
      </c>
      <c r="AS131" s="3"/>
      <c r="AT131" s="3"/>
      <c r="AU131" s="3"/>
    </row>
    <row r="132" spans="1:47" x14ac:dyDescent="0.2">
      <c r="A132" s="8"/>
      <c r="B132" s="39"/>
      <c r="C132" s="8"/>
      <c r="D132" s="8"/>
      <c r="E132" s="8"/>
      <c r="F132" s="8"/>
      <c r="G132" s="8"/>
      <c r="H132" s="8"/>
      <c r="I132" s="50"/>
      <c r="J132" s="59"/>
      <c r="K132" s="8"/>
      <c r="L132" s="8"/>
      <c r="M132" s="8"/>
      <c r="N132" s="8"/>
      <c r="O132" s="44"/>
      <c r="P132" s="44"/>
      <c r="Q132" s="44"/>
      <c r="R132" s="44"/>
      <c r="S132" s="44"/>
      <c r="T132" s="44"/>
      <c r="U132" s="44"/>
      <c r="V132" s="44"/>
      <c r="W132" s="44"/>
      <c r="X132" s="81"/>
      <c r="Y132" s="81"/>
      <c r="Z132" s="81"/>
      <c r="AA132" s="44"/>
      <c r="AB132" s="44"/>
      <c r="AC132" s="44"/>
      <c r="AD132" s="44"/>
      <c r="AE132" s="44"/>
      <c r="AF132" s="81"/>
      <c r="AG132" s="81"/>
      <c r="AH132" s="81"/>
      <c r="AI132" s="81"/>
      <c r="AJ132" s="81"/>
      <c r="AK132" s="81"/>
      <c r="AL132" s="81"/>
      <c r="AM132" s="81"/>
      <c r="AN132" s="44"/>
      <c r="AO132" s="44"/>
      <c r="AP132" s="44"/>
      <c r="AQ132" s="44"/>
      <c r="AR132" s="66" t="str">
        <f>IF(Tableau_Juin[[#This Row],[Total conso UO]]="","",IF(Tableau_Juin[[#This Row],[Total conso UO]]&gt;Tableau_Juin[[#This Row],[Charge]],"KO",""))</f>
        <v/>
      </c>
      <c r="AS132" s="3"/>
      <c r="AT132" s="3"/>
      <c r="AU132" s="3"/>
    </row>
    <row r="133" spans="1:47" x14ac:dyDescent="0.2">
      <c r="A133" s="8"/>
      <c r="B133" s="39"/>
      <c r="C133" s="8"/>
      <c r="D133" s="8"/>
      <c r="E133" s="8"/>
      <c r="F133" s="8"/>
      <c r="G133" s="8"/>
      <c r="H133" s="8"/>
      <c r="I133" s="50"/>
      <c r="J133" s="59"/>
      <c r="K133" s="8"/>
      <c r="L133" s="8"/>
      <c r="M133" s="8"/>
      <c r="N133" s="8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66" t="str">
        <f>IF(Tableau_Juin[[#This Row],[Total conso UO]]="","",IF(Tableau_Juin[[#This Row],[Total conso UO]]&gt;Tableau_Juin[[#This Row],[Charge]],"KO",""))</f>
        <v/>
      </c>
      <c r="AS133" s="3"/>
      <c r="AT133" s="3"/>
      <c r="AU133" s="3"/>
    </row>
    <row r="134" spans="1:47" x14ac:dyDescent="0.2">
      <c r="A134" s="8"/>
      <c r="B134" s="39"/>
      <c r="C134" s="8"/>
      <c r="D134" s="8"/>
      <c r="E134" s="8"/>
      <c r="F134" s="8"/>
      <c r="G134" s="8"/>
      <c r="H134" s="8"/>
      <c r="I134" s="50"/>
      <c r="J134" s="59"/>
      <c r="K134" s="8"/>
      <c r="L134" s="8"/>
      <c r="M134" s="8"/>
      <c r="N134" s="8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66" t="str">
        <f>IF(Tableau_Juin[[#This Row],[Total conso UO]]="","",IF(Tableau_Juin[[#This Row],[Total conso UO]]&gt;Tableau_Juin[[#This Row],[Charge]],"KO",""))</f>
        <v/>
      </c>
      <c r="AS134" s="3"/>
      <c r="AT134" s="3"/>
      <c r="AU134" s="3"/>
    </row>
    <row r="135" spans="1:47" x14ac:dyDescent="0.2">
      <c r="A135" s="8"/>
      <c r="B135" s="39"/>
      <c r="C135" s="8"/>
      <c r="D135" s="8"/>
      <c r="E135" s="8"/>
      <c r="F135" s="8"/>
      <c r="G135" s="8"/>
      <c r="H135" s="8"/>
      <c r="I135" s="50"/>
      <c r="J135" s="59"/>
      <c r="K135" s="8"/>
      <c r="L135" s="8"/>
      <c r="M135" s="8"/>
      <c r="N135" s="8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66" t="str">
        <f>IF(Tableau_Juin[[#This Row],[Total conso UO]]="","",IF(Tableau_Juin[[#This Row],[Total conso UO]]&gt;Tableau_Juin[[#This Row],[Charge]],"KO",""))</f>
        <v/>
      </c>
      <c r="AS135" s="3"/>
      <c r="AT135" s="3"/>
      <c r="AU135" s="3"/>
    </row>
    <row r="136" spans="1:47" x14ac:dyDescent="0.2">
      <c r="A136" s="8"/>
      <c r="B136" s="39"/>
      <c r="C136" s="8"/>
      <c r="D136" s="8"/>
      <c r="E136" s="8"/>
      <c r="F136" s="8"/>
      <c r="G136" s="8"/>
      <c r="H136" s="8"/>
      <c r="I136" s="50"/>
      <c r="J136" s="59"/>
      <c r="K136" s="8"/>
      <c r="L136" s="8"/>
      <c r="M136" s="8"/>
      <c r="N136" s="8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66" t="str">
        <f>IF(Tableau_Juin[[#This Row],[Total conso UO]]="","",IF(Tableau_Juin[[#This Row],[Total conso UO]]&gt;Tableau_Juin[[#This Row],[Charge]],"KO",""))</f>
        <v/>
      </c>
      <c r="AS136" s="3"/>
      <c r="AT136" s="3"/>
      <c r="AU136" s="3"/>
    </row>
    <row r="137" spans="1:47" x14ac:dyDescent="0.2">
      <c r="A137" s="8"/>
      <c r="B137" s="39"/>
      <c r="C137" s="8"/>
      <c r="D137" s="8"/>
      <c r="E137" s="8"/>
      <c r="F137" s="8"/>
      <c r="G137" s="8"/>
      <c r="H137" s="8"/>
      <c r="I137" s="50"/>
      <c r="J137" s="59"/>
      <c r="K137" s="8"/>
      <c r="L137" s="8"/>
      <c r="M137" s="8"/>
      <c r="N137" s="8"/>
      <c r="O137" s="44"/>
      <c r="P137" s="44"/>
      <c r="Q137" s="44"/>
      <c r="R137" s="44"/>
      <c r="S137" s="51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66" t="str">
        <f>IF(Tableau_Juin[[#This Row],[Total conso UO]]="","",IF(Tableau_Juin[[#This Row],[Total conso UO]]&gt;Tableau_Juin[[#This Row],[Charge]],"KO",""))</f>
        <v/>
      </c>
      <c r="AS137" s="3"/>
      <c r="AT137" s="3"/>
      <c r="AU137" s="3"/>
    </row>
    <row r="138" spans="1:47" x14ac:dyDescent="0.2">
      <c r="A138" s="8"/>
      <c r="B138" s="39"/>
      <c r="C138" s="8"/>
      <c r="D138" s="8"/>
      <c r="E138" s="8"/>
      <c r="F138" s="8"/>
      <c r="G138" s="8"/>
      <c r="H138" s="8"/>
      <c r="I138" s="50"/>
      <c r="J138" s="59"/>
      <c r="K138" s="8"/>
      <c r="L138" s="8"/>
      <c r="M138" s="8"/>
      <c r="N138" s="8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66" t="str">
        <f>IF(Tableau_Juin[[#This Row],[Total conso UO]]="","",IF(Tableau_Juin[[#This Row],[Total conso UO]]&gt;Tableau_Juin[[#This Row],[Charge]],"KO",""))</f>
        <v/>
      </c>
      <c r="AS138" s="3"/>
      <c r="AT138" s="3"/>
      <c r="AU138" s="3"/>
    </row>
    <row r="139" spans="1:47" x14ac:dyDescent="0.2">
      <c r="A139" s="8"/>
      <c r="B139" s="39"/>
      <c r="C139" s="8"/>
      <c r="D139" s="8"/>
      <c r="E139" s="8"/>
      <c r="F139" s="8"/>
      <c r="G139" s="8"/>
      <c r="H139" s="8"/>
      <c r="I139" s="50"/>
      <c r="J139" s="59"/>
      <c r="K139" s="8"/>
      <c r="L139" s="8"/>
      <c r="M139" s="8"/>
      <c r="N139" s="8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66" t="str">
        <f>IF(Tableau_Juin[[#This Row],[Total conso UO]]="","",IF(Tableau_Juin[[#This Row],[Total conso UO]]&gt;Tableau_Juin[[#This Row],[Charge]],"KO",""))</f>
        <v/>
      </c>
      <c r="AS139" s="3"/>
      <c r="AT139" s="3"/>
      <c r="AU139" s="3"/>
    </row>
    <row r="140" spans="1:47" x14ac:dyDescent="0.2">
      <c r="A140" s="8"/>
      <c r="B140" s="39"/>
      <c r="C140" s="8"/>
      <c r="D140" s="8"/>
      <c r="E140" s="8"/>
      <c r="F140" s="8"/>
      <c r="G140" s="8"/>
      <c r="H140" s="8"/>
      <c r="I140" s="50"/>
      <c r="J140" s="59"/>
      <c r="K140" s="8"/>
      <c r="L140" s="8"/>
      <c r="M140" s="8"/>
      <c r="N140" s="8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66" t="str">
        <f>IF(Tableau_Juin[[#This Row],[Total conso UO]]="","",IF(Tableau_Juin[[#This Row],[Total conso UO]]&gt;Tableau_Juin[[#This Row],[Charge]],"KO",""))</f>
        <v/>
      </c>
      <c r="AS140" s="3"/>
      <c r="AT140" s="3"/>
      <c r="AU140" s="3"/>
    </row>
    <row r="141" spans="1:47" x14ac:dyDescent="0.2">
      <c r="A141" s="8"/>
      <c r="B141" s="39"/>
      <c r="C141" s="8"/>
      <c r="D141" s="8"/>
      <c r="E141" s="8"/>
      <c r="F141" s="8"/>
      <c r="G141" s="8"/>
      <c r="H141" s="8"/>
      <c r="I141" s="50"/>
      <c r="J141" s="59"/>
      <c r="K141" s="8"/>
      <c r="L141" s="8"/>
      <c r="M141" s="8"/>
      <c r="N141" s="8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66" t="str">
        <f>IF(Tableau_Juin[[#This Row],[Total conso UO]]="","",IF(Tableau_Juin[[#This Row],[Total conso UO]]&gt;Tableau_Juin[[#This Row],[Charge]],"KO",""))</f>
        <v/>
      </c>
      <c r="AS141" s="3"/>
      <c r="AT141" s="3"/>
      <c r="AU141" s="3"/>
    </row>
    <row r="142" spans="1:47" x14ac:dyDescent="0.2">
      <c r="A142" s="8"/>
      <c r="B142" s="88"/>
      <c r="C142" s="8"/>
      <c r="D142" s="8"/>
      <c r="E142" s="8"/>
      <c r="F142" s="8"/>
      <c r="G142" s="8"/>
      <c r="H142" s="8"/>
      <c r="I142" s="50"/>
      <c r="J142" s="59"/>
      <c r="K142" s="8"/>
      <c r="L142" s="8"/>
      <c r="M142" s="8"/>
      <c r="N142" s="8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66" t="str">
        <f>IF(Tableau_Juin[[#This Row],[Total conso UO]]="","",IF(Tableau_Juin[[#This Row],[Total conso UO]]&gt;Tableau_Juin[[#This Row],[Charge]],"KO",""))</f>
        <v/>
      </c>
      <c r="AS142" s="3"/>
      <c r="AT142" s="3"/>
      <c r="AU142" s="3"/>
    </row>
    <row r="143" spans="1:47" x14ac:dyDescent="0.2">
      <c r="A143" s="8"/>
      <c r="B143" s="39"/>
      <c r="C143" s="8"/>
      <c r="D143" s="8"/>
      <c r="E143" s="8"/>
      <c r="F143" s="8"/>
      <c r="G143" s="8"/>
      <c r="H143" s="8"/>
      <c r="I143" s="50"/>
      <c r="J143" s="59"/>
      <c r="K143" s="8"/>
      <c r="L143" s="8"/>
      <c r="M143" s="8"/>
      <c r="N143" s="8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66" t="str">
        <f>IF(Tableau_Juin[[#This Row],[Total conso UO]]="","",IF(Tableau_Juin[[#This Row],[Total conso UO]]&gt;Tableau_Juin[[#This Row],[Charge]],"KO",""))</f>
        <v/>
      </c>
      <c r="AS143" s="3"/>
      <c r="AT143" s="3"/>
      <c r="AU143" s="3"/>
    </row>
    <row r="144" spans="1:47" x14ac:dyDescent="0.2">
      <c r="A144" s="8"/>
      <c r="B144" s="39"/>
      <c r="C144" s="8"/>
      <c r="D144" s="8"/>
      <c r="E144" s="8"/>
      <c r="F144" s="8"/>
      <c r="G144" s="8"/>
      <c r="H144" s="8"/>
      <c r="I144" s="50"/>
      <c r="J144" s="59"/>
      <c r="K144" s="8"/>
      <c r="L144" s="8"/>
      <c r="M144" s="8"/>
      <c r="N144" s="8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66" t="str">
        <f>IF(Tableau_Juin[[#This Row],[Total conso UO]]="","",IF(Tableau_Juin[[#This Row],[Total conso UO]]&gt;Tableau_Juin[[#This Row],[Charge]],"KO",""))</f>
        <v/>
      </c>
      <c r="AS144" s="3"/>
      <c r="AT144" s="3"/>
      <c r="AU144" s="3"/>
    </row>
    <row r="145" spans="1:47" x14ac:dyDescent="0.2">
      <c r="A145" s="8"/>
      <c r="B145" s="39"/>
      <c r="C145" s="8"/>
      <c r="D145" s="8"/>
      <c r="E145" s="8"/>
      <c r="F145" s="8"/>
      <c r="G145" s="8"/>
      <c r="H145" s="8"/>
      <c r="I145" s="50"/>
      <c r="J145" s="59"/>
      <c r="K145" s="8"/>
      <c r="L145" s="8"/>
      <c r="M145" s="8"/>
      <c r="N145" s="8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66" t="str">
        <f>IF(Tableau_Juin[[#This Row],[Total conso UO]]="","",IF(Tableau_Juin[[#This Row],[Total conso UO]]&gt;Tableau_Juin[[#This Row],[Charge]],"KO",""))</f>
        <v/>
      </c>
      <c r="AS145" s="3"/>
      <c r="AT145" s="3"/>
      <c r="AU145" s="3"/>
    </row>
    <row r="146" spans="1:47" x14ac:dyDescent="0.2">
      <c r="A146" s="8"/>
      <c r="B146" s="39"/>
      <c r="C146" s="8"/>
      <c r="D146" s="8"/>
      <c r="E146" s="8"/>
      <c r="F146" s="8"/>
      <c r="G146" s="8"/>
      <c r="H146" s="8"/>
      <c r="I146" s="50"/>
      <c r="J146" s="59"/>
      <c r="K146" s="8"/>
      <c r="L146" s="8"/>
      <c r="M146" s="8"/>
      <c r="N146" s="8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66" t="str">
        <f>IF(Tableau_Juin[[#This Row],[Total conso UO]]="","",IF(Tableau_Juin[[#This Row],[Total conso UO]]&gt;Tableau_Juin[[#This Row],[Charge]],"KO",""))</f>
        <v/>
      </c>
      <c r="AS146" s="3"/>
      <c r="AT146" s="3"/>
      <c r="AU146" s="3"/>
    </row>
    <row r="147" spans="1:47" x14ac:dyDescent="0.2">
      <c r="A147" s="8"/>
      <c r="B147" s="39"/>
      <c r="C147" s="8"/>
      <c r="D147" s="8"/>
      <c r="E147" s="8"/>
      <c r="F147" s="8"/>
      <c r="G147" s="8"/>
      <c r="H147" s="8"/>
      <c r="I147" s="50"/>
      <c r="J147" s="59"/>
      <c r="K147" s="8"/>
      <c r="L147" s="8"/>
      <c r="M147" s="8"/>
      <c r="N147" s="8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66" t="str">
        <f>IF(Tableau_Juin[[#This Row],[Total conso UO]]="","",IF(Tableau_Juin[[#This Row],[Total conso UO]]&gt;Tableau_Juin[[#This Row],[Charge]],"KO",""))</f>
        <v/>
      </c>
      <c r="AS147" s="3"/>
      <c r="AT147" s="3"/>
      <c r="AU147" s="3"/>
    </row>
    <row r="148" spans="1:47" x14ac:dyDescent="0.2">
      <c r="A148" s="8"/>
      <c r="B148" s="39"/>
      <c r="C148" s="8"/>
      <c r="D148" s="8"/>
      <c r="E148" s="8"/>
      <c r="F148" s="8"/>
      <c r="G148" s="8"/>
      <c r="H148" s="8"/>
      <c r="I148" s="50"/>
      <c r="J148" s="59"/>
      <c r="K148" s="8"/>
      <c r="L148" s="8"/>
      <c r="M148" s="8"/>
      <c r="N148" s="8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66" t="str">
        <f>IF(Tableau_Juin[[#This Row],[Total conso UO]]="","",IF(Tableau_Juin[[#This Row],[Total conso UO]]&gt;Tableau_Juin[[#This Row],[Charge]],"KO",""))</f>
        <v/>
      </c>
      <c r="AS148" s="3"/>
      <c r="AT148" s="3"/>
      <c r="AU148" s="3"/>
    </row>
    <row r="149" spans="1:47" x14ac:dyDescent="0.2">
      <c r="A149" s="8"/>
      <c r="B149" s="39"/>
      <c r="C149" s="8"/>
      <c r="D149" s="8"/>
      <c r="E149" s="8"/>
      <c r="F149" s="8"/>
      <c r="G149" s="8"/>
      <c r="H149" s="8"/>
      <c r="I149" s="50"/>
      <c r="J149" s="59"/>
      <c r="K149" s="8"/>
      <c r="L149" s="8"/>
      <c r="M149" s="8"/>
      <c r="N149" s="8"/>
      <c r="O149" s="44"/>
      <c r="P149" s="44"/>
      <c r="Q149" s="44"/>
      <c r="R149" s="81"/>
      <c r="S149" s="44"/>
      <c r="T149" s="44"/>
      <c r="U149" s="44"/>
      <c r="V149" s="44"/>
      <c r="W149" s="44"/>
      <c r="X149" s="44"/>
      <c r="Y149" s="44"/>
      <c r="Z149" s="44"/>
      <c r="AA149" s="44"/>
      <c r="AB149" s="81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66" t="str">
        <f>IF(Tableau_Juin[[#This Row],[Total conso UO]]="","",IF(Tableau_Juin[[#This Row],[Total conso UO]]&gt;Tableau_Juin[[#This Row],[Charge]],"KO",""))</f>
        <v/>
      </c>
      <c r="AS149" s="3"/>
      <c r="AT149" s="3"/>
      <c r="AU149" s="3"/>
    </row>
    <row r="150" spans="1:47" x14ac:dyDescent="0.2">
      <c r="A150" s="8"/>
      <c r="B150" s="76"/>
      <c r="C150" s="77"/>
      <c r="D150" s="77"/>
      <c r="E150" s="77"/>
      <c r="F150" s="77"/>
      <c r="G150" s="77"/>
      <c r="H150" s="77"/>
      <c r="I150" s="85"/>
      <c r="J150" s="84"/>
      <c r="K150" s="84"/>
      <c r="L150" s="8"/>
      <c r="M150" s="77"/>
      <c r="N150" s="77"/>
      <c r="O150" s="82"/>
      <c r="P150" s="82"/>
      <c r="Q150" s="82"/>
      <c r="R150" s="82"/>
      <c r="S150" s="82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  <c r="AH150" s="82"/>
      <c r="AI150" s="82"/>
      <c r="AJ150" s="82"/>
      <c r="AK150" s="82"/>
      <c r="AL150" s="82"/>
      <c r="AM150" s="82"/>
      <c r="AN150" s="82"/>
      <c r="AO150" s="82"/>
      <c r="AP150" s="82"/>
      <c r="AQ150" s="82"/>
      <c r="AR150" s="86" t="str">
        <f>IF(Tableau_Juin[[#This Row],[Total conso UO]]="","",IF(Tableau_Juin[[#This Row],[Total conso UO]]&gt;Tableau_Juin[[#This Row],[Charge]],"KO",""))</f>
        <v/>
      </c>
      <c r="AS150" s="3"/>
      <c r="AT150" s="3"/>
      <c r="AU150" s="3"/>
    </row>
    <row r="151" spans="1:47" x14ac:dyDescent="0.2">
      <c r="A151" s="8"/>
      <c r="B151" s="39"/>
      <c r="C151" s="8"/>
      <c r="D151" s="8"/>
      <c r="E151" s="8"/>
      <c r="F151" s="8"/>
      <c r="G151" s="8"/>
      <c r="H151" s="8"/>
      <c r="I151" s="50"/>
      <c r="J151" s="59"/>
      <c r="K151" s="8"/>
      <c r="L151" s="8"/>
      <c r="M151" s="8"/>
      <c r="N151" s="8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66" t="str">
        <f>IF(Tableau_Juin[[#This Row],[Total conso UO]]="","",IF(Tableau_Juin[[#This Row],[Total conso UO]]&gt;Tableau_Juin[[#This Row],[Charge]],"KO",""))</f>
        <v/>
      </c>
      <c r="AS151" s="3"/>
      <c r="AT151" s="3"/>
      <c r="AU151" s="3"/>
    </row>
    <row r="152" spans="1:47" x14ac:dyDescent="0.2">
      <c r="A152" s="8"/>
      <c r="B152" s="39"/>
      <c r="C152" s="8"/>
      <c r="D152" s="8"/>
      <c r="E152" s="8"/>
      <c r="F152" s="8"/>
      <c r="G152" s="8"/>
      <c r="H152" s="8"/>
      <c r="I152" s="50"/>
      <c r="J152" s="59"/>
      <c r="K152" s="8"/>
      <c r="L152" s="8"/>
      <c r="M152" s="8"/>
      <c r="N152" s="8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66" t="str">
        <f>IF(Tableau_Juin[[#This Row],[Total conso UO]]="","",IF(Tableau_Juin[[#This Row],[Total conso UO]]&gt;Tableau_Juin[[#This Row],[Charge]],"KO",""))</f>
        <v/>
      </c>
      <c r="AS152" s="3"/>
      <c r="AT152" s="3"/>
      <c r="AU152" s="3"/>
    </row>
    <row r="153" spans="1:47" x14ac:dyDescent="0.2">
      <c r="A153" s="8"/>
      <c r="B153" s="39"/>
      <c r="C153" s="8"/>
      <c r="D153" s="8"/>
      <c r="E153" s="8"/>
      <c r="F153" s="8"/>
      <c r="G153" s="8"/>
      <c r="H153" s="8"/>
      <c r="I153" s="50"/>
      <c r="J153" s="59"/>
      <c r="K153" s="8"/>
      <c r="L153" s="8"/>
      <c r="M153" s="8"/>
      <c r="N153" s="8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66" t="str">
        <f>IF(Tableau_Juin[[#This Row],[Total conso UO]]="","",IF(Tableau_Juin[[#This Row],[Total conso UO]]&gt;Tableau_Juin[[#This Row],[Charge]],"KO",""))</f>
        <v/>
      </c>
      <c r="AS153" s="3"/>
      <c r="AT153" s="3"/>
      <c r="AU153" s="3"/>
    </row>
    <row r="154" spans="1:47" x14ac:dyDescent="0.2">
      <c r="A154" s="8"/>
      <c r="B154" s="39"/>
      <c r="C154" s="8"/>
      <c r="D154" s="8"/>
      <c r="E154" s="8"/>
      <c r="F154" s="8"/>
      <c r="G154" s="8"/>
      <c r="H154" s="8"/>
      <c r="I154" s="50"/>
      <c r="J154" s="59"/>
      <c r="K154" s="8"/>
      <c r="L154" s="8"/>
      <c r="M154" s="8"/>
      <c r="N154" s="8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66" t="str">
        <f>IF(Tableau_Juin[[#This Row],[Total conso UO]]="","",IF(Tableau_Juin[[#This Row],[Total conso UO]]&gt;Tableau_Juin[[#This Row],[Charge]],"KO",""))</f>
        <v/>
      </c>
      <c r="AS154" s="3"/>
      <c r="AT154" s="3"/>
      <c r="AU154" s="3"/>
    </row>
    <row r="155" spans="1:47" x14ac:dyDescent="0.2">
      <c r="A155" s="8"/>
      <c r="B155" s="39"/>
      <c r="C155" s="8"/>
      <c r="D155" s="8"/>
      <c r="E155" s="8"/>
      <c r="F155" s="8"/>
      <c r="G155" s="8"/>
      <c r="H155" s="8"/>
      <c r="I155" s="50"/>
      <c r="J155" s="59"/>
      <c r="K155" s="8"/>
      <c r="L155" s="8"/>
      <c r="M155" s="8"/>
      <c r="N155" s="8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66" t="str">
        <f>IF(Tableau_Juin[[#This Row],[Total conso UO]]="","",IF(Tableau_Juin[[#This Row],[Total conso UO]]&gt;Tableau_Juin[[#This Row],[Charge]],"KO",""))</f>
        <v/>
      </c>
      <c r="AS155" s="3"/>
      <c r="AT155" s="3"/>
      <c r="AU155" s="3"/>
    </row>
    <row r="156" spans="1:47" x14ac:dyDescent="0.2">
      <c r="A156" s="8"/>
      <c r="B156" s="39"/>
      <c r="C156" s="8"/>
      <c r="D156" s="8"/>
      <c r="E156" s="8"/>
      <c r="F156" s="8"/>
      <c r="G156" s="8"/>
      <c r="H156" s="8"/>
      <c r="I156" s="50"/>
      <c r="J156" s="59"/>
      <c r="K156" s="8"/>
      <c r="L156" s="8"/>
      <c r="M156" s="8"/>
      <c r="N156" s="8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66" t="str">
        <f>IF(Tableau_Juin[[#This Row],[Total conso UO]]="","",IF(Tableau_Juin[[#This Row],[Total conso UO]]&gt;Tableau_Juin[[#This Row],[Charge]],"KO",""))</f>
        <v/>
      </c>
      <c r="AS156" s="3"/>
      <c r="AT156" s="3"/>
      <c r="AU156" s="3"/>
    </row>
    <row r="157" spans="1:47" x14ac:dyDescent="0.2">
      <c r="A157" s="8"/>
      <c r="B157" s="39"/>
      <c r="C157" s="8"/>
      <c r="D157" s="8"/>
      <c r="E157" s="8"/>
      <c r="F157" s="8"/>
      <c r="G157" s="8"/>
      <c r="H157" s="8"/>
      <c r="I157" s="50"/>
      <c r="J157" s="59"/>
      <c r="K157" s="8"/>
      <c r="L157" s="8"/>
      <c r="M157" s="8"/>
      <c r="N157" s="8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66" t="str">
        <f>IF(Tableau_Juin[[#This Row],[Total conso UO]]="","",IF(Tableau_Juin[[#This Row],[Total conso UO]]&gt;Tableau_Juin[[#This Row],[Charge]],"KO",""))</f>
        <v/>
      </c>
      <c r="AS157" s="3"/>
      <c r="AT157" s="3"/>
      <c r="AU157" s="3"/>
    </row>
    <row r="158" spans="1:47" x14ac:dyDescent="0.2">
      <c r="A158" s="8"/>
      <c r="B158" s="39"/>
      <c r="C158" s="8"/>
      <c r="D158" s="8"/>
      <c r="E158" s="8"/>
      <c r="F158" s="8"/>
      <c r="G158" s="8"/>
      <c r="H158" s="8"/>
      <c r="I158" s="50"/>
      <c r="J158" s="59"/>
      <c r="K158" s="8"/>
      <c r="L158" s="8"/>
      <c r="M158" s="8"/>
      <c r="N158" s="8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66" t="str">
        <f>IF(Tableau_Juin[[#This Row],[Total conso UO]]="","",IF(Tableau_Juin[[#This Row],[Total conso UO]]&gt;Tableau_Juin[[#This Row],[Charge]],"KO",""))</f>
        <v/>
      </c>
      <c r="AS158" s="3"/>
      <c r="AT158" s="3"/>
      <c r="AU158" s="3"/>
    </row>
    <row r="159" spans="1:47" x14ac:dyDescent="0.2">
      <c r="A159" s="8"/>
      <c r="B159" s="39"/>
      <c r="C159" s="8"/>
      <c r="D159" s="8"/>
      <c r="E159" s="8"/>
      <c r="F159" s="8"/>
      <c r="G159" s="8"/>
      <c r="H159" s="8"/>
      <c r="I159" s="50"/>
      <c r="J159" s="59"/>
      <c r="K159" s="8"/>
      <c r="L159" s="8"/>
      <c r="M159" s="8"/>
      <c r="N159" s="8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66" t="str">
        <f>IF(Tableau_Juin[[#This Row],[Total conso UO]]="","",IF(Tableau_Juin[[#This Row],[Total conso UO]]&gt;Tableau_Juin[[#This Row],[Charge]],"KO",""))</f>
        <v/>
      </c>
      <c r="AS159" s="3"/>
      <c r="AT159" s="3"/>
      <c r="AU159" s="3"/>
    </row>
    <row r="160" spans="1:47" x14ac:dyDescent="0.2">
      <c r="A160" s="8"/>
      <c r="B160" s="39"/>
      <c r="C160" s="8"/>
      <c r="D160" s="8"/>
      <c r="E160" s="8"/>
      <c r="F160" s="8"/>
      <c r="G160" s="8"/>
      <c r="H160" s="8"/>
      <c r="I160" s="50"/>
      <c r="J160" s="59"/>
      <c r="K160" s="8"/>
      <c r="L160" s="8"/>
      <c r="M160" s="8"/>
      <c r="N160" s="8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66" t="str">
        <f>IF(Tableau_Juin[[#This Row],[Total conso UO]]="","",IF(Tableau_Juin[[#This Row],[Total conso UO]]&gt;Tableau_Juin[[#This Row],[Charge]],"KO",""))</f>
        <v/>
      </c>
      <c r="AS160" s="3"/>
      <c r="AT160" s="3"/>
      <c r="AU160" s="3"/>
    </row>
    <row r="161" spans="1:47" x14ac:dyDescent="0.2">
      <c r="A161" s="8"/>
      <c r="B161" s="39"/>
      <c r="C161" s="8"/>
      <c r="D161" s="8"/>
      <c r="E161" s="8"/>
      <c r="F161" s="8"/>
      <c r="G161" s="8"/>
      <c r="H161" s="8"/>
      <c r="I161" s="50"/>
      <c r="J161" s="59"/>
      <c r="K161" s="8"/>
      <c r="L161" s="8"/>
      <c r="M161" s="8"/>
      <c r="N161" s="8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66" t="str">
        <f>IF(Tableau_Juin[[#This Row],[Total conso UO]]="","",IF(Tableau_Juin[[#This Row],[Total conso UO]]&gt;Tableau_Juin[[#This Row],[Charge]],"KO",""))</f>
        <v/>
      </c>
      <c r="AS161" s="3"/>
      <c r="AT161" s="3"/>
      <c r="AU161" s="3"/>
    </row>
    <row r="162" spans="1:47" x14ac:dyDescent="0.2">
      <c r="A162" s="8"/>
      <c r="B162" s="39"/>
      <c r="C162" s="8"/>
      <c r="D162" s="8"/>
      <c r="E162" s="8"/>
      <c r="F162" s="8"/>
      <c r="G162" s="8"/>
      <c r="H162" s="8"/>
      <c r="I162" s="50"/>
      <c r="J162" s="59"/>
      <c r="K162" s="8"/>
      <c r="L162" s="8"/>
      <c r="M162" s="8"/>
      <c r="N162" s="8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66" t="str">
        <f>IF(Tableau_Juin[[#This Row],[Total conso UO]]="","",IF(Tableau_Juin[[#This Row],[Total conso UO]]&gt;Tableau_Juin[[#This Row],[Charge]],"KO",""))</f>
        <v/>
      </c>
      <c r="AS162" s="3"/>
      <c r="AT162" s="3"/>
      <c r="AU162" s="3"/>
    </row>
    <row r="163" spans="1:47" x14ac:dyDescent="0.2">
      <c r="A163" s="8"/>
      <c r="B163" s="39"/>
      <c r="C163" s="8"/>
      <c r="D163" s="8"/>
      <c r="E163" s="8"/>
      <c r="F163" s="8"/>
      <c r="G163" s="8"/>
      <c r="H163" s="8"/>
      <c r="I163" s="50"/>
      <c r="J163" s="59"/>
      <c r="K163" s="8"/>
      <c r="L163" s="8"/>
      <c r="M163" s="8"/>
      <c r="N163" s="8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81"/>
      <c r="AH163" s="81"/>
      <c r="AI163" s="44"/>
      <c r="AJ163" s="44"/>
      <c r="AK163" s="44"/>
      <c r="AL163" s="81"/>
      <c r="AM163" s="81"/>
      <c r="AN163" s="81"/>
      <c r="AO163" s="81"/>
      <c r="AP163" s="82"/>
      <c r="AQ163" s="44"/>
      <c r="AR163" s="66" t="str">
        <f>IF(Tableau_Juin[[#This Row],[Total conso UO]]="","",IF(Tableau_Juin[[#This Row],[Total conso UO]]&gt;Tableau_Juin[[#This Row],[Charge]],"KO",""))</f>
        <v/>
      </c>
      <c r="AS163" s="3"/>
      <c r="AT163" s="3"/>
      <c r="AU163" s="3"/>
    </row>
    <row r="164" spans="1:47" x14ac:dyDescent="0.2">
      <c r="A164" s="8"/>
      <c r="B164" s="39"/>
      <c r="C164" s="8"/>
      <c r="D164" s="8"/>
      <c r="E164" s="8"/>
      <c r="F164" s="8"/>
      <c r="G164" s="8"/>
      <c r="H164" s="8"/>
      <c r="I164" s="50"/>
      <c r="J164" s="59"/>
      <c r="K164" s="8"/>
      <c r="L164" s="8"/>
      <c r="M164" s="8"/>
      <c r="N164" s="8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66" t="str">
        <f>IF(Tableau_Juin[[#This Row],[Total conso UO]]="","",IF(Tableau_Juin[[#This Row],[Total conso UO]]&gt;Tableau_Juin[[#This Row],[Charge]],"KO",""))</f>
        <v/>
      </c>
      <c r="AS164" s="3"/>
      <c r="AT164" s="3"/>
      <c r="AU164" s="3"/>
    </row>
    <row r="165" spans="1:47" x14ac:dyDescent="0.2">
      <c r="A165" s="8"/>
      <c r="B165" s="39"/>
      <c r="C165" s="8"/>
      <c r="D165" s="8"/>
      <c r="E165" s="8"/>
      <c r="F165" s="8"/>
      <c r="G165" s="8"/>
      <c r="H165" s="8"/>
      <c r="I165" s="50"/>
      <c r="J165" s="59"/>
      <c r="K165" s="8"/>
      <c r="L165" s="8"/>
      <c r="M165" s="8"/>
      <c r="N165" s="8"/>
      <c r="O165" s="53"/>
      <c r="P165" s="53"/>
      <c r="Q165" s="53"/>
      <c r="R165" s="44"/>
      <c r="S165" s="53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66" t="str">
        <f>IF(Tableau_Juin[[#This Row],[Total conso UO]]="","",IF(Tableau_Juin[[#This Row],[Total conso UO]]&gt;Tableau_Juin[[#This Row],[Charge]],"KO",""))</f>
        <v/>
      </c>
      <c r="AS165" s="3"/>
      <c r="AT165" s="3"/>
      <c r="AU165" s="3"/>
    </row>
    <row r="166" spans="1:47" x14ac:dyDescent="0.2">
      <c r="A166" s="8"/>
      <c r="B166" s="39"/>
      <c r="C166" s="8"/>
      <c r="D166" s="8"/>
      <c r="E166" s="8"/>
      <c r="F166" s="8"/>
      <c r="G166" s="8"/>
      <c r="H166" s="8"/>
      <c r="I166" s="50"/>
      <c r="J166" s="59"/>
      <c r="K166" s="8"/>
      <c r="L166" s="8"/>
      <c r="M166" s="8"/>
      <c r="N166" s="8"/>
      <c r="O166" s="53"/>
      <c r="P166" s="53"/>
      <c r="Q166" s="53"/>
      <c r="R166" s="53"/>
      <c r="S166" s="53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66" t="str">
        <f>IF(Tableau_Juin[[#This Row],[Total conso UO]]="","",IF(Tableau_Juin[[#This Row],[Total conso UO]]&gt;Tableau_Juin[[#This Row],[Charge]],"KO",""))</f>
        <v/>
      </c>
      <c r="AS166" s="3"/>
      <c r="AT166" s="3"/>
      <c r="AU166" s="3"/>
    </row>
    <row r="167" spans="1:47" x14ac:dyDescent="0.2">
      <c r="A167" s="8"/>
      <c r="B167" s="39"/>
      <c r="C167" s="8"/>
      <c r="D167" s="8"/>
      <c r="E167" s="8"/>
      <c r="F167" s="8"/>
      <c r="G167" s="8"/>
      <c r="H167" s="8"/>
      <c r="I167" s="50"/>
      <c r="J167" s="59"/>
      <c r="K167" s="8"/>
      <c r="L167" s="8"/>
      <c r="M167" s="8"/>
      <c r="N167" s="8"/>
      <c r="O167" s="53"/>
      <c r="P167" s="53"/>
      <c r="Q167" s="53"/>
      <c r="R167" s="53"/>
      <c r="S167" s="53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66" t="str">
        <f>IF(Tableau_Juin[[#This Row],[Total conso UO]]="","",IF(Tableau_Juin[[#This Row],[Total conso UO]]&gt;Tableau_Juin[[#This Row],[Charge]],"KO",""))</f>
        <v/>
      </c>
      <c r="AS167" s="3"/>
      <c r="AT167" s="3"/>
      <c r="AU167" s="3"/>
    </row>
    <row r="168" spans="1:47" x14ac:dyDescent="0.2">
      <c r="A168" s="8"/>
      <c r="B168" s="39"/>
      <c r="C168" s="8"/>
      <c r="D168" s="8"/>
      <c r="E168" s="8"/>
      <c r="F168" s="8"/>
      <c r="G168" s="8"/>
      <c r="H168" s="8"/>
      <c r="I168" s="50"/>
      <c r="J168" s="59"/>
      <c r="K168" s="8"/>
      <c r="L168" s="8"/>
      <c r="M168" s="8"/>
      <c r="N168" s="8"/>
      <c r="O168" s="53"/>
      <c r="P168" s="53"/>
      <c r="Q168" s="53"/>
      <c r="R168" s="53"/>
      <c r="S168" s="53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66" t="str">
        <f>IF(Tableau_Juin[[#This Row],[Total conso UO]]="","",IF(Tableau_Juin[[#This Row],[Total conso UO]]&gt;Tableau_Juin[[#This Row],[Charge]],"KO",""))</f>
        <v/>
      </c>
      <c r="AS168" s="3"/>
      <c r="AT168" s="3"/>
      <c r="AU168" s="3"/>
    </row>
    <row r="169" spans="1:47" x14ac:dyDescent="0.2">
      <c r="A169" s="8"/>
      <c r="B169" s="39"/>
      <c r="C169" s="8"/>
      <c r="D169" s="8"/>
      <c r="E169" s="8"/>
      <c r="F169" s="8"/>
      <c r="G169" s="8"/>
      <c r="H169" s="8"/>
      <c r="I169" s="50"/>
      <c r="J169" s="59"/>
      <c r="K169" s="8"/>
      <c r="L169" s="8"/>
      <c r="M169" s="8"/>
      <c r="N169" s="8"/>
      <c r="O169" s="53"/>
      <c r="P169" s="53"/>
      <c r="Q169" s="53"/>
      <c r="R169" s="53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66" t="str">
        <f>IF(Tableau_Juin[[#This Row],[Total conso UO]]="","",IF(Tableau_Juin[[#This Row],[Total conso UO]]&gt;Tableau_Juin[[#This Row],[Charge]],"KO",""))</f>
        <v/>
      </c>
      <c r="AS169" s="3"/>
      <c r="AT169" s="3"/>
      <c r="AU169" s="3"/>
    </row>
    <row r="170" spans="1:47" x14ac:dyDescent="0.2">
      <c r="A170" s="8"/>
      <c r="B170" s="39"/>
      <c r="C170" s="8"/>
      <c r="D170" s="8"/>
      <c r="E170" s="8"/>
      <c r="F170" s="8"/>
      <c r="G170" s="8"/>
      <c r="H170" s="8"/>
      <c r="I170" s="50"/>
      <c r="J170" s="59"/>
      <c r="K170" s="8"/>
      <c r="L170" s="8"/>
      <c r="M170" s="8"/>
      <c r="N170" s="8"/>
      <c r="O170" s="54"/>
      <c r="P170" s="54"/>
      <c r="Q170" s="54"/>
      <c r="R170" s="54"/>
      <c r="S170" s="5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66" t="str">
        <f>IF(Tableau_Juin[[#This Row],[Total conso UO]]="","",IF(Tableau_Juin[[#This Row],[Total conso UO]]&gt;Tableau_Juin[[#This Row],[Charge]],"KO",""))</f>
        <v/>
      </c>
      <c r="AS170" s="3"/>
      <c r="AT170" s="3"/>
      <c r="AU170" s="3"/>
    </row>
    <row r="171" spans="1:47" x14ac:dyDescent="0.2">
      <c r="A171" s="8"/>
      <c r="B171" s="39"/>
      <c r="C171" s="8"/>
      <c r="D171" s="8"/>
      <c r="E171" s="8"/>
      <c r="F171" s="8"/>
      <c r="G171" s="8"/>
      <c r="H171" s="8"/>
      <c r="I171" s="50"/>
      <c r="J171" s="59"/>
      <c r="K171" s="8"/>
      <c r="L171" s="8"/>
      <c r="M171" s="8"/>
      <c r="N171" s="8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66" t="str">
        <f>IF(Tableau_Juin[[#This Row],[Total conso UO]]="","",IF(Tableau_Juin[[#This Row],[Total conso UO]]&gt;Tableau_Juin[[#This Row],[Charge]],"KO",""))</f>
        <v/>
      </c>
      <c r="AS171" s="3"/>
      <c r="AT171" s="3"/>
      <c r="AU171" s="3"/>
    </row>
    <row r="172" spans="1:47" x14ac:dyDescent="0.2">
      <c r="A172" s="8"/>
      <c r="B172" s="39"/>
      <c r="C172" s="8"/>
      <c r="D172" s="8"/>
      <c r="E172" s="8"/>
      <c r="F172" s="8"/>
      <c r="G172" s="8"/>
      <c r="H172" s="8"/>
      <c r="I172" s="50"/>
      <c r="J172" s="59"/>
      <c r="K172" s="8"/>
      <c r="L172" s="8"/>
      <c r="M172" s="8"/>
      <c r="N172" s="8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66" t="str">
        <f>IF(Tableau_Juin[[#This Row],[Total conso UO]]="","",IF(Tableau_Juin[[#This Row],[Total conso UO]]&gt;Tableau_Juin[[#This Row],[Charge]],"KO",""))</f>
        <v/>
      </c>
      <c r="AS172" s="3"/>
      <c r="AT172" s="3"/>
      <c r="AU172" s="3"/>
    </row>
    <row r="173" spans="1:47" x14ac:dyDescent="0.2">
      <c r="A173" s="8"/>
      <c r="B173" s="39"/>
      <c r="C173" s="8"/>
      <c r="D173" s="8"/>
      <c r="E173" s="8"/>
      <c r="F173" s="8"/>
      <c r="G173" s="8"/>
      <c r="H173" s="8"/>
      <c r="I173" s="50"/>
      <c r="J173" s="59"/>
      <c r="K173" s="8"/>
      <c r="L173" s="8"/>
      <c r="M173" s="8"/>
      <c r="N173" s="8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66" t="str">
        <f>IF(Tableau_Juin[[#This Row],[Total conso UO]]="","",IF(Tableau_Juin[[#This Row],[Total conso UO]]&gt;Tableau_Juin[[#This Row],[Charge]],"KO",""))</f>
        <v/>
      </c>
      <c r="AS173" s="3"/>
      <c r="AT173" s="3"/>
      <c r="AU173" s="3"/>
    </row>
    <row r="174" spans="1:47" x14ac:dyDescent="0.2">
      <c r="A174" s="8"/>
      <c r="B174" s="39"/>
      <c r="C174" s="8"/>
      <c r="D174" s="8"/>
      <c r="E174" s="8"/>
      <c r="F174" s="8"/>
      <c r="G174" s="8"/>
      <c r="H174" s="8"/>
      <c r="I174" s="50"/>
      <c r="J174" s="59"/>
      <c r="K174" s="8"/>
      <c r="L174" s="8"/>
      <c r="M174" s="8"/>
      <c r="N174" s="8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66" t="str">
        <f>IF(Tableau_Juin[[#This Row],[Total conso UO]]="","",IF(Tableau_Juin[[#This Row],[Total conso UO]]&gt;Tableau_Juin[[#This Row],[Charge]],"KO",""))</f>
        <v/>
      </c>
      <c r="AS174" s="3"/>
      <c r="AT174" s="3"/>
      <c r="AU174" s="3"/>
    </row>
    <row r="175" spans="1:47" x14ac:dyDescent="0.2">
      <c r="A175" s="8"/>
      <c r="B175" s="39"/>
      <c r="C175" s="8"/>
      <c r="D175" s="8"/>
      <c r="E175" s="8"/>
      <c r="F175" s="8"/>
      <c r="G175" s="8"/>
      <c r="H175" s="8"/>
      <c r="I175" s="50"/>
      <c r="J175" s="59"/>
      <c r="K175" s="8"/>
      <c r="L175" s="8"/>
      <c r="M175" s="8"/>
      <c r="N175" s="8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66" t="str">
        <f>IF(Tableau_Juin[[#This Row],[Total conso UO]]="","",IF(Tableau_Juin[[#This Row],[Total conso UO]]&gt;Tableau_Juin[[#This Row],[Charge]],"KO",""))</f>
        <v/>
      </c>
      <c r="AS175" s="3"/>
      <c r="AT175" s="3"/>
      <c r="AU175" s="3"/>
    </row>
    <row r="176" spans="1:47" x14ac:dyDescent="0.2">
      <c r="A176" s="8"/>
      <c r="B176" s="39"/>
      <c r="C176" s="8"/>
      <c r="D176" s="8"/>
      <c r="E176" s="8"/>
      <c r="F176" s="8"/>
      <c r="G176" s="8"/>
      <c r="H176" s="8"/>
      <c r="I176" s="50"/>
      <c r="J176" s="59"/>
      <c r="K176" s="8"/>
      <c r="L176" s="8"/>
      <c r="M176" s="8"/>
      <c r="N176" s="8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66" t="str">
        <f>IF(Tableau_Juin[[#This Row],[Total conso UO]]="","",IF(Tableau_Juin[[#This Row],[Total conso UO]]&gt;Tableau_Juin[[#This Row],[Charge]],"KO",""))</f>
        <v/>
      </c>
      <c r="AS176" s="3"/>
      <c r="AT176" s="3"/>
      <c r="AU176" s="3"/>
    </row>
    <row r="177" spans="1:47" x14ac:dyDescent="0.2">
      <c r="A177" s="8"/>
      <c r="B177" s="39"/>
      <c r="C177" s="8"/>
      <c r="D177" s="8"/>
      <c r="E177" s="8"/>
      <c r="F177" s="8"/>
      <c r="G177" s="8"/>
      <c r="H177" s="8"/>
      <c r="I177" s="50"/>
      <c r="J177" s="59"/>
      <c r="K177" s="8"/>
      <c r="L177" s="8"/>
      <c r="M177" s="8"/>
      <c r="N177" s="8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51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66" t="str">
        <f>IF(Tableau_Juin[[#This Row],[Total conso UO]]="","",IF(Tableau_Juin[[#This Row],[Total conso UO]]&gt;Tableau_Juin[[#This Row],[Charge]],"KO",""))</f>
        <v/>
      </c>
      <c r="AS177" s="3"/>
      <c r="AT177" s="3"/>
      <c r="AU177" s="3"/>
    </row>
    <row r="178" spans="1:47" x14ac:dyDescent="0.2">
      <c r="A178" s="8"/>
      <c r="B178" s="39"/>
      <c r="C178" s="8"/>
      <c r="D178" s="8"/>
      <c r="E178" s="8"/>
      <c r="F178" s="8"/>
      <c r="G178" s="8"/>
      <c r="H178" s="8"/>
      <c r="I178" s="50"/>
      <c r="J178" s="59"/>
      <c r="K178" s="8"/>
      <c r="L178" s="8"/>
      <c r="M178" s="8"/>
      <c r="N178" s="8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66" t="str">
        <f>IF(Tableau_Juin[[#This Row],[Total conso UO]]="","",IF(Tableau_Juin[[#This Row],[Total conso UO]]&gt;Tableau_Juin[[#This Row],[Charge]],"KO",""))</f>
        <v/>
      </c>
      <c r="AS178" s="3"/>
      <c r="AT178" s="3"/>
      <c r="AU178" s="3"/>
    </row>
    <row r="179" spans="1:47" x14ac:dyDescent="0.2">
      <c r="A179" s="8"/>
      <c r="B179" s="39"/>
      <c r="C179" s="8"/>
      <c r="D179" s="8"/>
      <c r="E179" s="8"/>
      <c r="F179" s="8"/>
      <c r="G179" s="8"/>
      <c r="H179" s="8"/>
      <c r="I179" s="50"/>
      <c r="J179" s="59"/>
      <c r="K179" s="8"/>
      <c r="L179" s="8"/>
      <c r="M179" s="8"/>
      <c r="N179" s="8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66" t="str">
        <f>IF(Tableau_Juin[[#This Row],[Total conso UO]]="","",IF(Tableau_Juin[[#This Row],[Total conso UO]]&gt;Tableau_Juin[[#This Row],[Charge]],"KO",""))</f>
        <v/>
      </c>
      <c r="AS179" s="3"/>
      <c r="AT179" s="3"/>
      <c r="AU179" s="3"/>
    </row>
    <row r="180" spans="1:47" x14ac:dyDescent="0.2">
      <c r="A180" s="8"/>
      <c r="B180" s="39"/>
      <c r="C180" s="8"/>
      <c r="D180" s="8"/>
      <c r="E180" s="8"/>
      <c r="F180" s="8"/>
      <c r="G180" s="8"/>
      <c r="H180" s="8"/>
      <c r="I180" s="50"/>
      <c r="J180" s="59"/>
      <c r="K180" s="8"/>
      <c r="L180" s="8"/>
      <c r="M180" s="8"/>
      <c r="N180" s="8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66" t="str">
        <f>IF(Tableau_Juin[[#This Row],[Total conso UO]]="","",IF(Tableau_Juin[[#This Row],[Total conso UO]]&gt;Tableau_Juin[[#This Row],[Charge]],"KO",""))</f>
        <v/>
      </c>
      <c r="AS180" s="3"/>
      <c r="AT180" s="3"/>
      <c r="AU180" s="3"/>
    </row>
    <row r="181" spans="1:47" x14ac:dyDescent="0.2">
      <c r="A181" s="8"/>
      <c r="B181" s="39"/>
      <c r="C181" s="8"/>
      <c r="D181" s="8"/>
      <c r="E181" s="8"/>
      <c r="F181" s="8"/>
      <c r="G181" s="8"/>
      <c r="H181" s="8"/>
      <c r="I181" s="50"/>
      <c r="J181" s="59"/>
      <c r="K181" s="8"/>
      <c r="L181" s="8"/>
      <c r="M181" s="8"/>
      <c r="N181" s="8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51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66" t="str">
        <f>IF(Tableau_Juin[[#This Row],[Total conso UO]]="","",IF(Tableau_Juin[[#This Row],[Total conso UO]]&gt;Tableau_Juin[[#This Row],[Charge]],"KO",""))</f>
        <v/>
      </c>
      <c r="AS181" s="3"/>
      <c r="AT181" s="3"/>
      <c r="AU181" s="3"/>
    </row>
    <row r="182" spans="1:47" x14ac:dyDescent="0.2">
      <c r="A182" s="8"/>
      <c r="B182" s="39"/>
      <c r="C182" s="8"/>
      <c r="D182" s="8"/>
      <c r="E182" s="8"/>
      <c r="F182" s="8"/>
      <c r="G182" s="8"/>
      <c r="H182" s="8"/>
      <c r="I182" s="50"/>
      <c r="J182" s="59"/>
      <c r="K182" s="8"/>
      <c r="L182" s="8"/>
      <c r="M182" s="8"/>
      <c r="N182" s="8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66" t="str">
        <f>IF(Tableau_Juin[[#This Row],[Total conso UO]]="","",IF(Tableau_Juin[[#This Row],[Total conso UO]]&gt;Tableau_Juin[[#This Row],[Charge]],"KO",""))</f>
        <v/>
      </c>
      <c r="AS182" s="3"/>
      <c r="AT182" s="3"/>
      <c r="AU182" s="3"/>
    </row>
    <row r="183" spans="1:47" x14ac:dyDescent="0.2">
      <c r="A183" s="8"/>
      <c r="B183" s="39"/>
      <c r="C183" s="8"/>
      <c r="D183" s="8"/>
      <c r="E183" s="8"/>
      <c r="F183" s="8"/>
      <c r="G183" s="8"/>
      <c r="H183" s="8"/>
      <c r="I183" s="50"/>
      <c r="J183" s="59"/>
      <c r="K183" s="8"/>
      <c r="L183" s="8"/>
      <c r="M183" s="8"/>
      <c r="N183" s="8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66" t="str">
        <f>IF(Tableau_Juin[[#This Row],[Total conso UO]]="","",IF(Tableau_Juin[[#This Row],[Total conso UO]]&gt;Tableau_Juin[[#This Row],[Charge]],"KO",""))</f>
        <v/>
      </c>
      <c r="AS183" s="3"/>
      <c r="AT183" s="3"/>
      <c r="AU183" s="3"/>
    </row>
    <row r="184" spans="1:47" x14ac:dyDescent="0.2">
      <c r="A184" s="8"/>
      <c r="B184" s="39"/>
      <c r="C184" s="8"/>
      <c r="D184" s="8"/>
      <c r="E184" s="8"/>
      <c r="F184" s="8"/>
      <c r="G184" s="8"/>
      <c r="H184" s="8"/>
      <c r="I184" s="50"/>
      <c r="J184" s="59"/>
      <c r="K184" s="8"/>
      <c r="L184" s="8"/>
      <c r="M184" s="8"/>
      <c r="N184" s="8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66" t="str">
        <f>IF(Tableau_Juin[[#This Row],[Total conso UO]]="","",IF(Tableau_Juin[[#This Row],[Total conso UO]]&gt;Tableau_Juin[[#This Row],[Charge]],"KO",""))</f>
        <v/>
      </c>
      <c r="AS184" s="3"/>
      <c r="AT184" s="3"/>
      <c r="AU184" s="3"/>
    </row>
    <row r="185" spans="1:47" x14ac:dyDescent="0.2">
      <c r="A185" s="8"/>
      <c r="B185" s="39"/>
      <c r="C185" s="8"/>
      <c r="D185" s="8"/>
      <c r="E185" s="8"/>
      <c r="F185" s="8"/>
      <c r="G185" s="8"/>
      <c r="H185" s="8"/>
      <c r="I185" s="50"/>
      <c r="J185" s="59"/>
      <c r="K185" s="8"/>
      <c r="L185" s="8"/>
      <c r="M185" s="8"/>
      <c r="N185" s="8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66" t="str">
        <f>IF(Tableau_Juin[[#This Row],[Total conso UO]]="","",IF(Tableau_Juin[[#This Row],[Total conso UO]]&gt;Tableau_Juin[[#This Row],[Charge]],"KO",""))</f>
        <v/>
      </c>
      <c r="AS185" s="3"/>
      <c r="AT185" s="3"/>
      <c r="AU185" s="3"/>
    </row>
    <row r="186" spans="1:47" x14ac:dyDescent="0.2">
      <c r="A186" s="8"/>
      <c r="B186" s="39"/>
      <c r="C186" s="8"/>
      <c r="D186" s="8"/>
      <c r="E186" s="8"/>
      <c r="F186" s="8"/>
      <c r="G186" s="8"/>
      <c r="H186" s="8"/>
      <c r="I186" s="50"/>
      <c r="J186" s="59"/>
      <c r="K186" s="8"/>
      <c r="L186" s="8"/>
      <c r="M186" s="8"/>
      <c r="N186" s="8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66" t="str">
        <f>IF(Tableau_Juin[[#This Row],[Total conso UO]]="","",IF(Tableau_Juin[[#This Row],[Total conso UO]]&gt;Tableau_Juin[[#This Row],[Charge]],"KO",""))</f>
        <v/>
      </c>
      <c r="AS186" s="3"/>
      <c r="AT186" s="3"/>
      <c r="AU186" s="3"/>
    </row>
    <row r="187" spans="1:47" x14ac:dyDescent="0.2">
      <c r="A187" s="8"/>
      <c r="B187" s="39"/>
      <c r="C187" s="8"/>
      <c r="D187" s="8"/>
      <c r="E187" s="8"/>
      <c r="F187" s="8"/>
      <c r="G187" s="8"/>
      <c r="H187" s="8"/>
      <c r="I187" s="50"/>
      <c r="J187" s="59"/>
      <c r="K187" s="8"/>
      <c r="L187" s="8"/>
      <c r="M187" s="8"/>
      <c r="N187" s="8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66" t="str">
        <f>IF(Tableau_Juin[[#This Row],[Total conso UO]]="","",IF(Tableau_Juin[[#This Row],[Total conso UO]]&gt;Tableau_Juin[[#This Row],[Charge]],"KO",""))</f>
        <v/>
      </c>
      <c r="AS187" s="3"/>
      <c r="AT187" s="3"/>
      <c r="AU187" s="3"/>
    </row>
    <row r="188" spans="1:47" x14ac:dyDescent="0.2">
      <c r="A188" s="8"/>
      <c r="B188" s="39"/>
      <c r="C188" s="8"/>
      <c r="D188" s="8"/>
      <c r="E188" s="8"/>
      <c r="F188" s="8"/>
      <c r="G188" s="8"/>
      <c r="H188" s="8"/>
      <c r="I188" s="50"/>
      <c r="J188" s="59"/>
      <c r="K188" s="8"/>
      <c r="L188" s="8"/>
      <c r="M188" s="8"/>
      <c r="N188" s="8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66" t="str">
        <f>IF(Tableau_Juin[[#This Row],[Total conso UO]]="","",IF(Tableau_Juin[[#This Row],[Total conso UO]]&gt;Tableau_Juin[[#This Row],[Charge]],"KO",""))</f>
        <v/>
      </c>
      <c r="AS188" s="3"/>
      <c r="AT188" s="3"/>
      <c r="AU188" s="3"/>
    </row>
    <row r="189" spans="1:47" x14ac:dyDescent="0.2">
      <c r="A189" s="8"/>
      <c r="B189" s="39"/>
      <c r="C189" s="8"/>
      <c r="D189" s="8"/>
      <c r="E189" s="8"/>
      <c r="F189" s="8"/>
      <c r="G189" s="8"/>
      <c r="H189" s="8"/>
      <c r="I189" s="50"/>
      <c r="J189" s="59"/>
      <c r="K189" s="8"/>
      <c r="L189" s="8"/>
      <c r="M189" s="8"/>
      <c r="N189" s="8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66" t="str">
        <f>IF(Tableau_Juin[[#This Row],[Total conso UO]]="","",IF(Tableau_Juin[[#This Row],[Total conso UO]]&gt;Tableau_Juin[[#This Row],[Charge]],"KO",""))</f>
        <v/>
      </c>
      <c r="AS189" s="3"/>
      <c r="AT189" s="3"/>
      <c r="AU189" s="3"/>
    </row>
    <row r="190" spans="1:47" x14ac:dyDescent="0.2">
      <c r="A190" s="8"/>
      <c r="B190" s="39"/>
      <c r="C190" s="8"/>
      <c r="D190" s="8"/>
      <c r="E190" s="8"/>
      <c r="F190" s="8"/>
      <c r="G190" s="8"/>
      <c r="H190" s="8"/>
      <c r="I190" s="50"/>
      <c r="J190" s="59"/>
      <c r="K190" s="8"/>
      <c r="L190" s="8"/>
      <c r="M190" s="8"/>
      <c r="N190" s="8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66" t="str">
        <f>IF(Tableau_Juin[[#This Row],[Total conso UO]]="","",IF(Tableau_Juin[[#This Row],[Total conso UO]]&gt;Tableau_Juin[[#This Row],[Charge]],"KO",""))</f>
        <v/>
      </c>
      <c r="AS190" s="3"/>
      <c r="AT190" s="3"/>
      <c r="AU190" s="3"/>
    </row>
    <row r="191" spans="1:47" x14ac:dyDescent="0.2">
      <c r="A191" s="8"/>
      <c r="B191" s="39"/>
      <c r="C191" s="8"/>
      <c r="D191" s="8"/>
      <c r="E191" s="8"/>
      <c r="F191" s="8"/>
      <c r="G191" s="8"/>
      <c r="H191" s="8"/>
      <c r="I191" s="50"/>
      <c r="J191" s="59"/>
      <c r="K191" s="8"/>
      <c r="L191" s="8"/>
      <c r="M191" s="8"/>
      <c r="N191" s="8"/>
      <c r="O191" s="44"/>
      <c r="P191" s="44"/>
      <c r="Q191" s="44"/>
      <c r="R191" s="44"/>
      <c r="S191" s="44"/>
      <c r="T191" s="44"/>
      <c r="U191" s="44"/>
      <c r="V191" s="51"/>
      <c r="W191" s="51"/>
      <c r="X191" s="51"/>
      <c r="Y191" s="51"/>
      <c r="Z191" s="51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66" t="str">
        <f>IF(Tableau_Juin[[#This Row],[Total conso UO]]="","",IF(Tableau_Juin[[#This Row],[Total conso UO]]&gt;Tableau_Juin[[#This Row],[Charge]],"KO",""))</f>
        <v/>
      </c>
      <c r="AS191" s="3"/>
      <c r="AT191" s="3"/>
      <c r="AU191" s="3"/>
    </row>
    <row r="192" spans="1:47" x14ac:dyDescent="0.2">
      <c r="A192" s="8"/>
      <c r="B192" s="39"/>
      <c r="C192" s="8"/>
      <c r="D192" s="8"/>
      <c r="E192" s="8"/>
      <c r="F192" s="8"/>
      <c r="G192" s="8"/>
      <c r="H192" s="8"/>
      <c r="I192" s="50"/>
      <c r="J192" s="59"/>
      <c r="K192" s="8"/>
      <c r="L192" s="8"/>
      <c r="M192" s="8"/>
      <c r="N192" s="8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66" t="str">
        <f>IF(Tableau_Juin[[#This Row],[Total conso UO]]="","",IF(Tableau_Juin[[#This Row],[Total conso UO]]&gt;Tableau_Juin[[#This Row],[Charge]],"KO",""))</f>
        <v/>
      </c>
      <c r="AS192" s="3"/>
      <c r="AT192" s="3"/>
      <c r="AU192" s="3"/>
    </row>
    <row r="193" spans="1:47" x14ac:dyDescent="0.2">
      <c r="A193" s="8"/>
      <c r="B193" s="39"/>
      <c r="C193" s="8"/>
      <c r="D193" s="8"/>
      <c r="E193" s="8"/>
      <c r="F193" s="8"/>
      <c r="G193" s="8"/>
      <c r="H193" s="8"/>
      <c r="I193" s="50"/>
      <c r="J193" s="59"/>
      <c r="K193" s="8"/>
      <c r="L193" s="8"/>
      <c r="M193" s="8"/>
      <c r="N193" s="8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66" t="str">
        <f>IF(Tableau_Juin[[#This Row],[Total conso UO]]="","",IF(Tableau_Juin[[#This Row],[Total conso UO]]&gt;Tableau_Juin[[#This Row],[Charge]],"KO",""))</f>
        <v/>
      </c>
      <c r="AS193" s="3"/>
      <c r="AT193" s="3"/>
      <c r="AU193" s="3"/>
    </row>
    <row r="194" spans="1:47" x14ac:dyDescent="0.2">
      <c r="A194" s="8"/>
      <c r="B194" s="39"/>
      <c r="C194" s="8"/>
      <c r="D194" s="8"/>
      <c r="E194" s="8"/>
      <c r="F194" s="8"/>
      <c r="G194" s="8"/>
      <c r="H194" s="8"/>
      <c r="I194" s="50"/>
      <c r="J194" s="59"/>
      <c r="K194" s="8"/>
      <c r="L194" s="8"/>
      <c r="M194" s="8"/>
      <c r="N194" s="8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66" t="str">
        <f>IF(Tableau_Juin[[#This Row],[Total conso UO]]="","",IF(Tableau_Juin[[#This Row],[Total conso UO]]&gt;Tableau_Juin[[#This Row],[Charge]],"KO",""))</f>
        <v/>
      </c>
      <c r="AS194" s="3"/>
      <c r="AT194" s="3"/>
      <c r="AU194" s="3"/>
    </row>
    <row r="195" spans="1:47" x14ac:dyDescent="0.2">
      <c r="A195" s="8"/>
      <c r="B195" s="39"/>
      <c r="C195" s="8"/>
      <c r="D195" s="8"/>
      <c r="E195" s="8"/>
      <c r="F195" s="8"/>
      <c r="G195" s="8"/>
      <c r="H195" s="8"/>
      <c r="I195" s="50"/>
      <c r="J195" s="59"/>
      <c r="K195" s="8"/>
      <c r="L195" s="8"/>
      <c r="M195" s="8"/>
      <c r="N195" s="8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66" t="str">
        <f>IF(Tableau_Juin[[#This Row],[Total conso UO]]="","",IF(Tableau_Juin[[#This Row],[Total conso UO]]&gt;Tableau_Juin[[#This Row],[Charge]],"KO",""))</f>
        <v/>
      </c>
      <c r="AS195" s="3"/>
      <c r="AT195" s="3"/>
      <c r="AU195" s="3"/>
    </row>
    <row r="196" spans="1:47" x14ac:dyDescent="0.2">
      <c r="A196" s="8"/>
      <c r="B196" s="39"/>
      <c r="C196" s="8"/>
      <c r="D196" s="8"/>
      <c r="E196" s="8"/>
      <c r="F196" s="8"/>
      <c r="G196" s="8"/>
      <c r="H196" s="8"/>
      <c r="I196" s="50"/>
      <c r="J196" s="59"/>
      <c r="K196" s="8"/>
      <c r="L196" s="8"/>
      <c r="M196" s="8"/>
      <c r="N196" s="8"/>
      <c r="O196" s="44"/>
      <c r="P196" s="44"/>
      <c r="Q196" s="44"/>
      <c r="R196" s="44"/>
      <c r="S196" s="53"/>
      <c r="T196" s="44"/>
      <c r="U196" s="44"/>
      <c r="V196" s="44"/>
      <c r="W196" s="44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66" t="str">
        <f>IF(Tableau_Juin[[#This Row],[Total conso UO]]="","",IF(Tableau_Juin[[#This Row],[Total conso UO]]&gt;Tableau_Juin[[#This Row],[Charge]],"KO",""))</f>
        <v/>
      </c>
      <c r="AS196" s="3"/>
      <c r="AT196" s="3"/>
      <c r="AU196" s="3"/>
    </row>
    <row r="197" spans="1:47" x14ac:dyDescent="0.2">
      <c r="A197" s="8"/>
      <c r="B197" s="39"/>
      <c r="C197" s="8"/>
      <c r="D197" s="8"/>
      <c r="E197" s="8"/>
      <c r="F197" s="8"/>
      <c r="G197" s="8"/>
      <c r="H197" s="8"/>
      <c r="I197" s="50"/>
      <c r="J197" s="59"/>
      <c r="K197" s="8"/>
      <c r="L197" s="8"/>
      <c r="M197" s="8"/>
      <c r="N197" s="8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66" t="str">
        <f>IF(Tableau_Juin[[#This Row],[Total conso UO]]="","",IF(Tableau_Juin[[#This Row],[Total conso UO]]&gt;Tableau_Juin[[#This Row],[Charge]],"KO",""))</f>
        <v/>
      </c>
      <c r="AS197" s="3"/>
      <c r="AT197" s="3"/>
      <c r="AU197" s="3"/>
    </row>
    <row r="198" spans="1:47" x14ac:dyDescent="0.2">
      <c r="A198" s="8"/>
      <c r="B198" s="39"/>
      <c r="C198" s="8"/>
      <c r="D198" s="8"/>
      <c r="E198" s="8"/>
      <c r="F198" s="8"/>
      <c r="G198" s="8"/>
      <c r="H198" s="8"/>
      <c r="I198" s="50"/>
      <c r="J198" s="59"/>
      <c r="K198" s="8"/>
      <c r="L198" s="8"/>
      <c r="M198" s="8"/>
      <c r="N198" s="8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66" t="str">
        <f>IF(Tableau_Juin[[#This Row],[Total conso UO]]="","",IF(Tableau_Juin[[#This Row],[Total conso UO]]&gt;Tableau_Juin[[#This Row],[Charge]],"KO",""))</f>
        <v/>
      </c>
      <c r="AS198" s="3"/>
      <c r="AT198" s="3"/>
      <c r="AU198" s="3"/>
    </row>
    <row r="199" spans="1:47" x14ac:dyDescent="0.2">
      <c r="A199" s="8"/>
      <c r="B199" s="39"/>
      <c r="C199" s="77"/>
      <c r="D199" s="77"/>
      <c r="E199" s="77"/>
      <c r="F199" s="77"/>
      <c r="G199" s="77"/>
      <c r="H199" s="77"/>
      <c r="I199" s="85"/>
      <c r="J199" s="84"/>
      <c r="K199" s="8"/>
      <c r="L199" s="77"/>
      <c r="M199" s="77"/>
      <c r="N199" s="77"/>
      <c r="O199" s="82"/>
      <c r="P199" s="82"/>
      <c r="Q199" s="82"/>
      <c r="R199" s="82"/>
      <c r="S199" s="82"/>
      <c r="T199" s="82"/>
      <c r="U199" s="82"/>
      <c r="V199" s="82"/>
      <c r="W199" s="82"/>
      <c r="X199" s="82"/>
      <c r="Y199" s="82"/>
      <c r="Z199" s="82"/>
      <c r="AA199" s="82"/>
      <c r="AB199" s="82"/>
      <c r="AC199" s="82"/>
      <c r="AD199" s="82"/>
      <c r="AE199" s="82"/>
      <c r="AF199" s="82"/>
      <c r="AG199" s="82"/>
      <c r="AH199" s="82"/>
      <c r="AI199" s="82"/>
      <c r="AJ199" s="82"/>
      <c r="AK199" s="82"/>
      <c r="AL199" s="82"/>
      <c r="AM199" s="82"/>
      <c r="AN199" s="82"/>
      <c r="AO199" s="82"/>
      <c r="AP199" s="82"/>
      <c r="AQ199" s="82"/>
      <c r="AR199" s="86" t="str">
        <f>IF(Tableau_Juin[[#This Row],[Total conso UO]]="","",IF(Tableau_Juin[[#This Row],[Total conso UO]]&gt;Tableau_Juin[[#This Row],[Charge]],"KO",""))</f>
        <v/>
      </c>
      <c r="AS199" s="3"/>
      <c r="AT199" s="3"/>
      <c r="AU199" s="3"/>
    </row>
    <row r="200" spans="1:47" x14ac:dyDescent="0.2">
      <c r="A200" s="8"/>
      <c r="B200" s="76"/>
      <c r="C200" s="77"/>
      <c r="D200" s="77"/>
      <c r="E200" s="77"/>
      <c r="F200" s="77"/>
      <c r="G200" s="77"/>
      <c r="H200" s="77"/>
      <c r="I200" s="85"/>
      <c r="J200" s="84"/>
      <c r="K200" s="8"/>
      <c r="L200" s="77"/>
      <c r="M200" s="77"/>
      <c r="N200" s="77"/>
      <c r="O200" s="82"/>
      <c r="P200" s="82"/>
      <c r="Q200" s="82"/>
      <c r="R200" s="82"/>
      <c r="S200" s="82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82"/>
      <c r="AF200" s="82"/>
      <c r="AG200" s="82"/>
      <c r="AH200" s="82"/>
      <c r="AI200" s="82"/>
      <c r="AJ200" s="82"/>
      <c r="AK200" s="82"/>
      <c r="AL200" s="82"/>
      <c r="AM200" s="82"/>
      <c r="AN200" s="82"/>
      <c r="AO200" s="82"/>
      <c r="AP200" s="82"/>
      <c r="AQ200" s="82"/>
      <c r="AR200" s="86" t="str">
        <f>IF(Tableau_Juin[[#This Row],[Total conso UO]]="","",IF(Tableau_Juin[[#This Row],[Total conso UO]]&gt;Tableau_Juin[[#This Row],[Charge]],"KO",""))</f>
        <v/>
      </c>
      <c r="AS200" s="3"/>
      <c r="AT200" s="3"/>
      <c r="AU200" s="3"/>
    </row>
    <row r="201" spans="1:47" x14ac:dyDescent="0.2">
      <c r="A201" s="8"/>
      <c r="B201" s="39"/>
      <c r="C201" s="8"/>
      <c r="D201" s="8"/>
      <c r="E201" s="8"/>
      <c r="F201" s="8"/>
      <c r="G201" s="8"/>
      <c r="H201" s="8"/>
      <c r="I201" s="50"/>
      <c r="J201" s="59"/>
      <c r="K201" s="8"/>
      <c r="L201" s="8"/>
      <c r="M201" s="8"/>
      <c r="N201" s="8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66" t="str">
        <f>IF(Tableau_Juin[[#This Row],[Total conso UO]]="","",IF(Tableau_Juin[[#This Row],[Total conso UO]]&gt;Tableau_Juin[[#This Row],[Charge]],"KO",""))</f>
        <v/>
      </c>
      <c r="AS201" s="3"/>
      <c r="AT201" s="3"/>
      <c r="AU201" s="3"/>
    </row>
    <row r="202" spans="1:47" x14ac:dyDescent="0.2">
      <c r="A202" s="8"/>
      <c r="B202" s="87"/>
      <c r="C202" s="77"/>
      <c r="D202" s="77"/>
      <c r="E202" s="77"/>
      <c r="F202" s="77"/>
      <c r="G202" s="77"/>
      <c r="H202" s="77"/>
      <c r="I202" s="85"/>
      <c r="J202" s="84"/>
      <c r="K202" s="8"/>
      <c r="L202" s="77"/>
      <c r="M202" s="77"/>
      <c r="N202" s="77"/>
      <c r="O202" s="82"/>
      <c r="P202" s="82"/>
      <c r="Q202" s="82"/>
      <c r="R202" s="82"/>
      <c r="S202" s="82"/>
      <c r="T202" s="82"/>
      <c r="U202" s="82"/>
      <c r="V202" s="82"/>
      <c r="W202" s="82"/>
      <c r="X202" s="82"/>
      <c r="Y202" s="82"/>
      <c r="Z202" s="82"/>
      <c r="AA202" s="82"/>
      <c r="AB202" s="82"/>
      <c r="AC202" s="82"/>
      <c r="AD202" s="82"/>
      <c r="AE202" s="82"/>
      <c r="AF202" s="82"/>
      <c r="AG202" s="82"/>
      <c r="AH202" s="82"/>
      <c r="AI202" s="82"/>
      <c r="AJ202" s="82"/>
      <c r="AK202" s="82"/>
      <c r="AL202" s="82"/>
      <c r="AM202" s="82"/>
      <c r="AN202" s="82"/>
      <c r="AO202" s="82"/>
      <c r="AP202" s="82"/>
      <c r="AQ202" s="82"/>
      <c r="AR202" s="86" t="str">
        <f>IF(Tableau_Juin[[#This Row],[Total conso UO]]="","",IF(Tableau_Juin[[#This Row],[Total conso UO]]&gt;Tableau_Juin[[#This Row],[Charge]],"KO",""))</f>
        <v/>
      </c>
      <c r="AS202" s="3"/>
      <c r="AT202" s="3"/>
      <c r="AU202" s="3"/>
    </row>
    <row r="203" spans="1:47" x14ac:dyDescent="0.2">
      <c r="A203" s="8"/>
      <c r="B203" s="39"/>
      <c r="C203" s="8"/>
      <c r="D203" s="8"/>
      <c r="E203" s="8"/>
      <c r="F203" s="8"/>
      <c r="G203" s="8"/>
      <c r="H203" s="8"/>
      <c r="I203" s="50"/>
      <c r="J203" s="59"/>
      <c r="K203" s="8"/>
      <c r="L203" s="8"/>
      <c r="M203" s="8"/>
      <c r="N203" s="8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66" t="str">
        <f>IF(Tableau_Juin[[#This Row],[Total conso UO]]="","",IF(Tableau_Juin[[#This Row],[Total conso UO]]&gt;Tableau_Juin[[#This Row],[Charge]],"KO",""))</f>
        <v/>
      </c>
      <c r="AS203" s="3"/>
      <c r="AT203" s="3"/>
      <c r="AU203" s="3"/>
    </row>
    <row r="204" spans="1:47" x14ac:dyDescent="0.2">
      <c r="A204" s="8"/>
      <c r="B204" s="8"/>
      <c r="C204" s="8"/>
      <c r="D204" s="8"/>
      <c r="E204" s="8"/>
      <c r="F204" s="8"/>
      <c r="G204" s="8"/>
      <c r="H204" s="8"/>
      <c r="I204" s="50"/>
      <c r="J204" s="59"/>
      <c r="K204" s="8"/>
      <c r="L204" s="8"/>
      <c r="M204" s="8"/>
      <c r="N204" s="8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66" t="str">
        <f>IF(Tableau_Juin[[#This Row],[Total conso UO]]="","",IF(Tableau_Juin[[#This Row],[Total conso UO]]&gt;Tableau_Juin[[#This Row],[Charge]],"KO",""))</f>
        <v/>
      </c>
      <c r="AS204" s="3"/>
      <c r="AT204" s="3"/>
      <c r="AU204" s="3"/>
    </row>
    <row r="205" spans="1:47" x14ac:dyDescent="0.2">
      <c r="A205" s="8"/>
      <c r="B205" s="75"/>
      <c r="C205" s="8"/>
      <c r="D205" s="8"/>
      <c r="E205" s="8"/>
      <c r="F205" s="8"/>
      <c r="G205" s="8"/>
      <c r="H205" s="8"/>
      <c r="I205" s="50"/>
      <c r="J205" s="59"/>
      <c r="K205" s="8"/>
      <c r="L205" s="8"/>
      <c r="M205" s="8"/>
      <c r="N205" s="8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66" t="str">
        <f>IF(Tableau_Juin[[#This Row],[Total conso UO]]="","",IF(Tableau_Juin[[#This Row],[Total conso UO]]&gt;Tableau_Juin[[#This Row],[Charge]],"KO",""))</f>
        <v/>
      </c>
      <c r="AS205" s="3"/>
      <c r="AT205" s="3"/>
      <c r="AU205" s="3"/>
    </row>
    <row r="206" spans="1:47" x14ac:dyDescent="0.2">
      <c r="A206" s="8"/>
      <c r="B206" s="78"/>
      <c r="C206" s="8"/>
      <c r="D206" s="8"/>
      <c r="E206" s="8"/>
      <c r="F206" s="8"/>
      <c r="G206" s="8"/>
      <c r="H206" s="8"/>
      <c r="I206" s="50"/>
      <c r="J206" s="59"/>
      <c r="K206" s="8"/>
      <c r="L206" s="8"/>
      <c r="M206" s="8"/>
      <c r="N206" s="8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66" t="str">
        <f>IF(Tableau_Juin[[#This Row],[Total conso UO]]="","",IF(Tableau_Juin[[#This Row],[Total conso UO]]&gt;Tableau_Juin[[#This Row],[Charge]],"KO",""))</f>
        <v/>
      </c>
      <c r="AS206" s="3"/>
      <c r="AT206" s="3"/>
      <c r="AU206" s="3"/>
    </row>
    <row r="207" spans="1:47" x14ac:dyDescent="0.2">
      <c r="A207" s="8"/>
      <c r="B207" s="39"/>
      <c r="C207" s="8"/>
      <c r="D207" s="8"/>
      <c r="E207" s="8"/>
      <c r="F207" s="8"/>
      <c r="G207" s="8"/>
      <c r="H207" s="8"/>
      <c r="I207" s="50"/>
      <c r="J207" s="59"/>
      <c r="K207" s="8"/>
      <c r="L207" s="8"/>
      <c r="M207" s="8"/>
      <c r="N207" s="8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66" t="str">
        <f>IF(Tableau_Juin[[#This Row],[Total conso UO]]="","",IF(Tableau_Juin[[#This Row],[Total conso UO]]&gt;Tableau_Juin[[#This Row],[Charge]],"KO",""))</f>
        <v/>
      </c>
      <c r="AS207" s="3"/>
      <c r="AT207" s="3"/>
      <c r="AU207" s="3"/>
    </row>
    <row r="208" spans="1:47" x14ac:dyDescent="0.2">
      <c r="A208" s="8"/>
      <c r="B208" s="39"/>
      <c r="C208" s="8"/>
      <c r="D208" s="8"/>
      <c r="E208" s="8"/>
      <c r="F208" s="8"/>
      <c r="G208" s="8"/>
      <c r="H208" s="8"/>
      <c r="I208" s="50"/>
      <c r="J208" s="59"/>
      <c r="K208" s="8"/>
      <c r="L208" s="8"/>
      <c r="M208" s="8"/>
      <c r="N208" s="8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66" t="str">
        <f>IF(Tableau_Juin[[#This Row],[Total conso UO]]="","",IF(Tableau_Juin[[#This Row],[Total conso UO]]&gt;Tableau_Juin[[#This Row],[Charge]],"KO",""))</f>
        <v/>
      </c>
      <c r="AS208" s="3"/>
      <c r="AT208" s="3"/>
      <c r="AU208" s="3"/>
    </row>
    <row r="209" spans="1:47" x14ac:dyDescent="0.2">
      <c r="A209" s="8"/>
      <c r="B209" s="39"/>
      <c r="C209" s="8"/>
      <c r="D209" s="8"/>
      <c r="E209" s="8"/>
      <c r="F209" s="8"/>
      <c r="G209" s="8"/>
      <c r="H209" s="8"/>
      <c r="I209" s="50"/>
      <c r="J209" s="59"/>
      <c r="K209" s="8"/>
      <c r="L209" s="8"/>
      <c r="M209" s="8"/>
      <c r="N209" s="8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66" t="str">
        <f>IF(Tableau_Juin[[#This Row],[Total conso UO]]="","",IF(Tableau_Juin[[#This Row],[Total conso UO]]&gt;Tableau_Juin[[#This Row],[Charge]],"KO",""))</f>
        <v/>
      </c>
      <c r="AS209" s="3"/>
      <c r="AT209" s="3"/>
      <c r="AU209" s="3"/>
    </row>
    <row r="210" spans="1:47" x14ac:dyDescent="0.2">
      <c r="A210" s="8"/>
      <c r="B210" s="39"/>
      <c r="C210" s="8"/>
      <c r="D210" s="8"/>
      <c r="E210" s="8"/>
      <c r="F210" s="8"/>
      <c r="G210" s="8"/>
      <c r="H210" s="8"/>
      <c r="I210" s="50"/>
      <c r="J210" s="59"/>
      <c r="K210" s="8"/>
      <c r="L210" s="8"/>
      <c r="M210" s="8"/>
      <c r="N210" s="8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66" t="str">
        <f>IF(Tableau_Juin[[#This Row],[Total conso UO]]="","",IF(Tableau_Juin[[#This Row],[Total conso UO]]&gt;Tableau_Juin[[#This Row],[Charge]],"KO",""))</f>
        <v/>
      </c>
      <c r="AS210" s="3"/>
      <c r="AT210" s="3"/>
      <c r="AU210" s="3"/>
    </row>
    <row r="211" spans="1:47" x14ac:dyDescent="0.2">
      <c r="A211" s="8"/>
      <c r="B211" s="76"/>
      <c r="C211" s="8"/>
      <c r="D211" s="8"/>
      <c r="E211" s="8"/>
      <c r="F211" s="8"/>
      <c r="G211" s="8"/>
      <c r="H211" s="8"/>
      <c r="I211" s="50"/>
      <c r="J211" s="59"/>
      <c r="K211" s="8"/>
      <c r="L211" s="8"/>
      <c r="M211" s="8"/>
      <c r="N211" s="8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66" t="str">
        <f>IF(Tableau_Juin[[#This Row],[Total conso UO]]="","",IF(Tableau_Juin[[#This Row],[Total conso UO]]&gt;Tableau_Juin[[#This Row],[Charge]],"KO",""))</f>
        <v/>
      </c>
      <c r="AS211" s="3"/>
      <c r="AT211" s="3"/>
      <c r="AU211" s="3"/>
    </row>
    <row r="212" spans="1:47" x14ac:dyDescent="0.2">
      <c r="A212" s="8"/>
      <c r="B212" s="76"/>
      <c r="C212" s="8"/>
      <c r="D212" s="8"/>
      <c r="E212" s="8"/>
      <c r="F212" s="8"/>
      <c r="G212" s="8"/>
      <c r="H212" s="8"/>
      <c r="I212" s="50"/>
      <c r="J212" s="59"/>
      <c r="K212" s="8"/>
      <c r="L212" s="8"/>
      <c r="M212" s="8"/>
      <c r="N212" s="8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66" t="str">
        <f>IF(Tableau_Juin[[#This Row],[Total conso UO]]="","",IF(Tableau_Juin[[#This Row],[Total conso UO]]&gt;Tableau_Juin[[#This Row],[Charge]],"KO",""))</f>
        <v/>
      </c>
      <c r="AS212" s="3"/>
      <c r="AT212" s="3"/>
      <c r="AU212" s="3"/>
    </row>
    <row r="213" spans="1:47" x14ac:dyDescent="0.2">
      <c r="A213" s="8"/>
      <c r="B213" s="76"/>
      <c r="C213" s="8"/>
      <c r="D213" s="8"/>
      <c r="E213" s="8"/>
      <c r="F213" s="8"/>
      <c r="G213" s="8"/>
      <c r="H213" s="8"/>
      <c r="I213" s="50"/>
      <c r="J213" s="59"/>
      <c r="K213" s="8"/>
      <c r="L213" s="8"/>
      <c r="M213" s="8"/>
      <c r="N213" s="8"/>
      <c r="O213" s="44"/>
      <c r="P213" s="44"/>
      <c r="Q213" s="44"/>
      <c r="R213" s="51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66" t="str">
        <f>IF(Tableau_Juin[[#This Row],[Total conso UO]]="","",IF(Tableau_Juin[[#This Row],[Total conso UO]]&gt;Tableau_Juin[[#This Row],[Charge]],"KO",""))</f>
        <v/>
      </c>
      <c r="AS213" s="3"/>
      <c r="AT213" s="3"/>
      <c r="AU213" s="3"/>
    </row>
    <row r="214" spans="1:47" x14ac:dyDescent="0.2">
      <c r="A214" s="8"/>
      <c r="B214" s="76"/>
      <c r="C214" s="8"/>
      <c r="D214" s="8"/>
      <c r="E214" s="8"/>
      <c r="F214" s="8"/>
      <c r="G214" s="8"/>
      <c r="H214" s="8"/>
      <c r="I214" s="50"/>
      <c r="J214" s="59"/>
      <c r="K214" s="8"/>
      <c r="L214" s="8"/>
      <c r="M214" s="8"/>
      <c r="N214" s="8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66" t="str">
        <f>IF(Tableau_Juin[[#This Row],[Total conso UO]]="","",IF(Tableau_Juin[[#This Row],[Total conso UO]]&gt;Tableau_Juin[[#This Row],[Charge]],"KO",""))</f>
        <v/>
      </c>
      <c r="AS214" s="3"/>
      <c r="AT214" s="3"/>
      <c r="AU214" s="3"/>
    </row>
    <row r="215" spans="1:47" x14ac:dyDescent="0.2">
      <c r="A215" s="8"/>
      <c r="B215" s="76"/>
      <c r="C215" s="8"/>
      <c r="D215" s="8"/>
      <c r="E215" s="8"/>
      <c r="F215" s="8"/>
      <c r="G215" s="8"/>
      <c r="H215" s="8"/>
      <c r="I215" s="50"/>
      <c r="J215" s="59"/>
      <c r="K215" s="8"/>
      <c r="L215" s="8"/>
      <c r="M215" s="8"/>
      <c r="N215" s="8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66" t="str">
        <f>IF(Tableau_Juin[[#This Row],[Total conso UO]]="","",IF(Tableau_Juin[[#This Row],[Total conso UO]]&gt;Tableau_Juin[[#This Row],[Charge]],"KO",""))</f>
        <v/>
      </c>
      <c r="AS215" s="3"/>
      <c r="AT215" s="3"/>
      <c r="AU215" s="3"/>
    </row>
    <row r="216" spans="1:47" x14ac:dyDescent="0.2">
      <c r="A216" s="8"/>
      <c r="B216" s="76"/>
      <c r="C216" s="8"/>
      <c r="D216" s="8"/>
      <c r="E216" s="8"/>
      <c r="F216" s="8"/>
      <c r="G216" s="8"/>
      <c r="H216" s="8"/>
      <c r="I216" s="50"/>
      <c r="J216" s="59"/>
      <c r="K216" s="8"/>
      <c r="L216" s="8"/>
      <c r="M216" s="8"/>
      <c r="N216" s="8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66" t="str">
        <f>IF(Tableau_Juin[[#This Row],[Total conso UO]]="","",IF(Tableau_Juin[[#This Row],[Total conso UO]]&gt;Tableau_Juin[[#This Row],[Charge]],"KO",""))</f>
        <v/>
      </c>
      <c r="AS216" s="3"/>
      <c r="AT216" s="3"/>
      <c r="AU216" s="3"/>
    </row>
    <row r="217" spans="1:47" x14ac:dyDescent="0.2">
      <c r="A217" s="8"/>
      <c r="B217" s="76"/>
      <c r="C217" s="8"/>
      <c r="D217" s="8"/>
      <c r="E217" s="8"/>
      <c r="F217" s="8"/>
      <c r="G217" s="8"/>
      <c r="H217" s="8"/>
      <c r="I217" s="50"/>
      <c r="J217" s="59"/>
      <c r="K217" s="8"/>
      <c r="L217" s="8"/>
      <c r="M217" s="8"/>
      <c r="N217" s="8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66" t="str">
        <f>IF(Tableau_Juin[[#This Row],[Total conso UO]]="","",IF(Tableau_Juin[[#This Row],[Total conso UO]]&gt;Tableau_Juin[[#This Row],[Charge]],"KO",""))</f>
        <v/>
      </c>
      <c r="AS217" s="3"/>
      <c r="AT217" s="3"/>
      <c r="AU217" s="3"/>
    </row>
    <row r="218" spans="1:47" x14ac:dyDescent="0.2">
      <c r="A218" s="8"/>
      <c r="B218" s="39"/>
      <c r="C218" s="8"/>
      <c r="D218" s="8"/>
      <c r="E218" s="8"/>
      <c r="F218" s="8"/>
      <c r="G218" s="8"/>
      <c r="H218" s="8"/>
      <c r="I218" s="50"/>
      <c r="J218" s="59"/>
      <c r="K218" s="8"/>
      <c r="L218" s="8"/>
      <c r="M218" s="8"/>
      <c r="N218" s="8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66" t="str">
        <f>IF(Tableau_Juin[[#This Row],[Total conso UO]]="","",IF(Tableau_Juin[[#This Row],[Total conso UO]]&gt;Tableau_Juin[[#This Row],[Charge]],"KO",""))</f>
        <v/>
      </c>
      <c r="AS218" s="3"/>
      <c r="AT218" s="3"/>
      <c r="AU218" s="3"/>
    </row>
    <row r="219" spans="1:47" x14ac:dyDescent="0.2">
      <c r="A219" s="8"/>
      <c r="B219" s="39"/>
      <c r="C219" s="8"/>
      <c r="D219" s="8"/>
      <c r="E219" s="8"/>
      <c r="F219" s="8"/>
      <c r="G219" s="8"/>
      <c r="H219" s="8"/>
      <c r="I219" s="50"/>
      <c r="J219" s="59"/>
      <c r="K219" s="8"/>
      <c r="L219" s="8"/>
      <c r="M219" s="8"/>
      <c r="N219" s="8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66" t="str">
        <f>IF(Tableau_Juin[[#This Row],[Total conso UO]]="","",IF(Tableau_Juin[[#This Row],[Total conso UO]]&gt;Tableau_Juin[[#This Row],[Charge]],"KO",""))</f>
        <v/>
      </c>
      <c r="AS219" s="3"/>
      <c r="AT219" s="3"/>
      <c r="AU219" s="3"/>
    </row>
    <row r="220" spans="1:47" x14ac:dyDescent="0.2">
      <c r="A220" s="8"/>
      <c r="B220" s="76"/>
      <c r="C220" s="77"/>
      <c r="D220" s="77"/>
      <c r="E220" s="77"/>
      <c r="F220" s="77"/>
      <c r="G220" s="77"/>
      <c r="H220" s="77"/>
      <c r="I220" s="85"/>
      <c r="J220" s="84"/>
      <c r="K220" s="8"/>
      <c r="L220" s="77"/>
      <c r="M220" s="77"/>
      <c r="N220" s="77"/>
      <c r="O220" s="82"/>
      <c r="P220" s="82"/>
      <c r="Q220" s="82"/>
      <c r="R220" s="82"/>
      <c r="S220" s="82"/>
      <c r="T220" s="82"/>
      <c r="U220" s="82"/>
      <c r="V220" s="82"/>
      <c r="W220" s="82"/>
      <c r="X220" s="82"/>
      <c r="Y220" s="82"/>
      <c r="Z220" s="82"/>
      <c r="AA220" s="82"/>
      <c r="AB220" s="82"/>
      <c r="AC220" s="82"/>
      <c r="AD220" s="82"/>
      <c r="AE220" s="82"/>
      <c r="AF220" s="82"/>
      <c r="AG220" s="82"/>
      <c r="AH220" s="82"/>
      <c r="AI220" s="82"/>
      <c r="AJ220" s="82"/>
      <c r="AK220" s="82"/>
      <c r="AL220" s="82"/>
      <c r="AM220" s="82"/>
      <c r="AN220" s="82"/>
      <c r="AO220" s="82"/>
      <c r="AP220" s="82"/>
      <c r="AQ220" s="82"/>
      <c r="AR220" s="86" t="str">
        <f>IF(Tableau_Juin[[#This Row],[Total conso UO]]="","",IF(Tableau_Juin[[#This Row],[Total conso UO]]&gt;Tableau_Juin[[#This Row],[Charge]],"KO",""))</f>
        <v/>
      </c>
      <c r="AS220" s="3"/>
      <c r="AT220" s="3"/>
      <c r="AU220" s="3"/>
    </row>
    <row r="221" spans="1:47" x14ac:dyDescent="0.2">
      <c r="A221" s="8"/>
      <c r="B221" s="39"/>
      <c r="C221" s="8"/>
      <c r="D221" s="8"/>
      <c r="E221" s="8"/>
      <c r="F221" s="8"/>
      <c r="G221" s="8"/>
      <c r="H221" s="8"/>
      <c r="I221" s="50"/>
      <c r="J221" s="59"/>
      <c r="K221" s="8"/>
      <c r="L221" s="8"/>
      <c r="M221" s="8"/>
      <c r="N221" s="8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81"/>
      <c r="AB221" s="81"/>
      <c r="AC221" s="81"/>
      <c r="AD221" s="81"/>
      <c r="AE221" s="81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66" t="str">
        <f>IF(Tableau_Juin[[#This Row],[Total conso UO]]="","",IF(Tableau_Juin[[#This Row],[Total conso UO]]&gt;Tableau_Juin[[#This Row],[Charge]],"KO",""))</f>
        <v/>
      </c>
      <c r="AS221" s="3"/>
      <c r="AT221" s="3"/>
      <c r="AU221" s="3"/>
    </row>
    <row r="222" spans="1:47" x14ac:dyDescent="0.2">
      <c r="A222" s="8"/>
      <c r="B222" s="39"/>
      <c r="C222" s="8"/>
      <c r="D222" s="8"/>
      <c r="E222" s="8"/>
      <c r="F222" s="8"/>
      <c r="G222" s="8"/>
      <c r="H222" s="8"/>
      <c r="I222" s="50"/>
      <c r="J222" s="59"/>
      <c r="K222" s="8"/>
      <c r="L222" s="8"/>
      <c r="M222" s="8"/>
      <c r="N222" s="8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  <c r="AC222" s="51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66" t="str">
        <f>IF(Tableau_Juin[[#This Row],[Total conso UO]]="","",IF(Tableau_Juin[[#This Row],[Total conso UO]]&gt;Tableau_Juin[[#This Row],[Charge]],"KO",""))</f>
        <v/>
      </c>
      <c r="AS222" s="3"/>
      <c r="AT222" s="3"/>
      <c r="AU222" s="3"/>
    </row>
    <row r="223" spans="1:47" x14ac:dyDescent="0.2">
      <c r="A223" s="8"/>
      <c r="B223" s="39"/>
      <c r="C223" s="8"/>
      <c r="D223" s="8"/>
      <c r="E223" s="8"/>
      <c r="F223" s="8"/>
      <c r="G223" s="8"/>
      <c r="H223" s="8"/>
      <c r="I223" s="50"/>
      <c r="J223" s="59"/>
      <c r="K223" s="8"/>
      <c r="L223" s="8"/>
      <c r="M223" s="8"/>
      <c r="N223" s="8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  <c r="AC223" s="51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66" t="str">
        <f>IF(Tableau_Juin[[#This Row],[Total conso UO]]="","",IF(Tableau_Juin[[#This Row],[Total conso UO]]&gt;Tableau_Juin[[#This Row],[Charge]],"KO",""))</f>
        <v/>
      </c>
      <c r="AS223" s="3"/>
      <c r="AT223" s="3"/>
      <c r="AU223" s="3"/>
    </row>
    <row r="224" spans="1:47" x14ac:dyDescent="0.2">
      <c r="A224" s="8"/>
      <c r="B224" s="39"/>
      <c r="C224" s="8"/>
      <c r="D224" s="8"/>
      <c r="E224" s="8"/>
      <c r="F224" s="8"/>
      <c r="G224" s="8"/>
      <c r="H224" s="8"/>
      <c r="I224" s="50"/>
      <c r="J224" s="59"/>
      <c r="K224" s="8"/>
      <c r="L224" s="8"/>
      <c r="M224" s="8"/>
      <c r="N224" s="8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66" t="str">
        <f>IF(Tableau_Juin[[#This Row],[Total conso UO]]="","",IF(Tableau_Juin[[#This Row],[Total conso UO]]&gt;Tableau_Juin[[#This Row],[Charge]],"KO",""))</f>
        <v/>
      </c>
      <c r="AS224" s="3"/>
      <c r="AT224" s="3"/>
      <c r="AU224" s="3"/>
    </row>
    <row r="225" spans="1:47" x14ac:dyDescent="0.2">
      <c r="A225" s="8"/>
      <c r="B225" s="39"/>
      <c r="C225" s="8"/>
      <c r="D225" s="8"/>
      <c r="E225" s="8"/>
      <c r="F225" s="8"/>
      <c r="G225" s="8"/>
      <c r="H225" s="8"/>
      <c r="I225" s="50"/>
      <c r="J225" s="59"/>
      <c r="K225" s="8"/>
      <c r="L225" s="8"/>
      <c r="M225" s="8"/>
      <c r="N225" s="8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66" t="str">
        <f>IF(Tableau_Juin[[#This Row],[Total conso UO]]="","",IF(Tableau_Juin[[#This Row],[Total conso UO]]&gt;Tableau_Juin[[#This Row],[Charge]],"KO",""))</f>
        <v/>
      </c>
      <c r="AS225" s="3"/>
      <c r="AT225" s="3"/>
      <c r="AU225" s="3"/>
    </row>
    <row r="226" spans="1:47" x14ac:dyDescent="0.2">
      <c r="A226" s="8"/>
      <c r="B226" s="39"/>
      <c r="C226" s="8"/>
      <c r="D226" s="8"/>
      <c r="E226" s="8"/>
      <c r="F226" s="8"/>
      <c r="G226" s="8"/>
      <c r="H226" s="8"/>
      <c r="I226" s="50"/>
      <c r="J226" s="59"/>
      <c r="K226" s="8"/>
      <c r="L226" s="8"/>
      <c r="M226" s="8"/>
      <c r="N226" s="8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66" t="str">
        <f>IF(Tableau_Juin[[#This Row],[Total conso UO]]="","",IF(Tableau_Juin[[#This Row],[Total conso UO]]&gt;Tableau_Juin[[#This Row],[Charge]],"KO",""))</f>
        <v/>
      </c>
      <c r="AS226" s="3"/>
      <c r="AT226" s="3"/>
      <c r="AU226" s="3"/>
    </row>
    <row r="227" spans="1:47" x14ac:dyDescent="0.2">
      <c r="A227" s="8"/>
      <c r="B227" s="39"/>
      <c r="C227" s="8"/>
      <c r="D227" s="8"/>
      <c r="E227" s="8"/>
      <c r="F227" s="8"/>
      <c r="G227" s="8"/>
      <c r="H227" s="8"/>
      <c r="I227" s="50"/>
      <c r="J227" s="59"/>
      <c r="K227" s="8"/>
      <c r="L227" s="8"/>
      <c r="M227" s="8"/>
      <c r="N227" s="8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66" t="str">
        <f>IF(Tableau_Juin[[#This Row],[Total conso UO]]="","",IF(Tableau_Juin[[#This Row],[Total conso UO]]&gt;Tableau_Juin[[#This Row],[Charge]],"KO",""))</f>
        <v/>
      </c>
      <c r="AS227" s="3"/>
      <c r="AT227" s="3"/>
      <c r="AU227" s="3"/>
    </row>
    <row r="228" spans="1:47" x14ac:dyDescent="0.2">
      <c r="A228" s="8"/>
      <c r="B228" s="39"/>
      <c r="C228" s="8"/>
      <c r="D228" s="8"/>
      <c r="E228" s="8"/>
      <c r="F228" s="8"/>
      <c r="G228" s="8"/>
      <c r="H228" s="8"/>
      <c r="I228" s="50"/>
      <c r="J228" s="59"/>
      <c r="K228" s="8"/>
      <c r="L228" s="8"/>
      <c r="M228" s="8"/>
      <c r="N228" s="8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66" t="str">
        <f>IF(Tableau_Juin[[#This Row],[Total conso UO]]="","",IF(Tableau_Juin[[#This Row],[Total conso UO]]&gt;Tableau_Juin[[#This Row],[Charge]],"KO",""))</f>
        <v/>
      </c>
      <c r="AS228" s="3"/>
      <c r="AT228" s="3"/>
      <c r="AU228" s="3"/>
    </row>
    <row r="229" spans="1:47" x14ac:dyDescent="0.2">
      <c r="A229" s="8"/>
      <c r="B229" s="39"/>
      <c r="C229" s="8"/>
      <c r="D229" s="8"/>
      <c r="E229" s="8"/>
      <c r="F229" s="8"/>
      <c r="G229" s="8"/>
      <c r="H229" s="8"/>
      <c r="I229" s="50"/>
      <c r="J229" s="59"/>
      <c r="K229" s="8"/>
      <c r="L229" s="8"/>
      <c r="M229" s="8"/>
      <c r="N229" s="8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66" t="str">
        <f>IF(Tableau_Juin[[#This Row],[Total conso UO]]="","",IF(Tableau_Juin[[#This Row],[Total conso UO]]&gt;Tableau_Juin[[#This Row],[Charge]],"KO",""))</f>
        <v/>
      </c>
      <c r="AS229" s="3"/>
      <c r="AT229" s="3"/>
      <c r="AU229" s="3"/>
    </row>
    <row r="230" spans="1:47" x14ac:dyDescent="0.2">
      <c r="A230" s="8"/>
      <c r="B230" s="39"/>
      <c r="C230" s="8"/>
      <c r="D230" s="8"/>
      <c r="E230" s="8"/>
      <c r="F230" s="8"/>
      <c r="G230" s="8"/>
      <c r="H230" s="8"/>
      <c r="I230" s="50"/>
      <c r="J230" s="59"/>
      <c r="K230" s="8"/>
      <c r="L230" s="8"/>
      <c r="M230" s="8"/>
      <c r="N230" s="8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66" t="str">
        <f>IF(Tableau_Juin[[#This Row],[Total conso UO]]="","",IF(Tableau_Juin[[#This Row],[Total conso UO]]&gt;Tableau_Juin[[#This Row],[Charge]],"KO",""))</f>
        <v/>
      </c>
      <c r="AS230" s="3"/>
      <c r="AT230" s="3"/>
      <c r="AU230" s="3"/>
    </row>
    <row r="231" spans="1:47" x14ac:dyDescent="0.2">
      <c r="A231" s="8"/>
      <c r="B231" s="39"/>
      <c r="C231" s="8"/>
      <c r="D231" s="8"/>
      <c r="E231" s="8"/>
      <c r="F231" s="8"/>
      <c r="G231" s="8"/>
      <c r="H231" s="8"/>
      <c r="I231" s="50"/>
      <c r="J231" s="59"/>
      <c r="K231" s="8"/>
      <c r="L231" s="8"/>
      <c r="M231" s="8"/>
      <c r="N231" s="8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66" t="str">
        <f>IF(Tableau_Juin[[#This Row],[Total conso UO]]="","",IF(Tableau_Juin[[#This Row],[Total conso UO]]&gt;Tableau_Juin[[#This Row],[Charge]],"KO",""))</f>
        <v/>
      </c>
      <c r="AS231" s="3"/>
      <c r="AT231" s="3"/>
      <c r="AU231" s="3"/>
    </row>
    <row r="232" spans="1:47" x14ac:dyDescent="0.2">
      <c r="A232" s="8"/>
      <c r="B232" s="39"/>
      <c r="C232" s="8"/>
      <c r="D232" s="8"/>
      <c r="E232" s="8"/>
      <c r="F232" s="8"/>
      <c r="G232" s="8"/>
      <c r="H232" s="8"/>
      <c r="I232" s="50"/>
      <c r="J232" s="59"/>
      <c r="K232" s="8"/>
      <c r="L232" s="8"/>
      <c r="M232" s="8"/>
      <c r="N232" s="8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66" t="str">
        <f>IF(Tableau_Juin[[#This Row],[Total conso UO]]="","",IF(Tableau_Juin[[#This Row],[Total conso UO]]&gt;Tableau_Juin[[#This Row],[Charge]],"KO",""))</f>
        <v/>
      </c>
      <c r="AS232" s="3"/>
      <c r="AT232" s="3"/>
      <c r="AU232" s="3"/>
    </row>
    <row r="233" spans="1:47" x14ac:dyDescent="0.2">
      <c r="A233" s="8"/>
      <c r="B233" s="39"/>
      <c r="C233" s="8"/>
      <c r="D233" s="8"/>
      <c r="E233" s="8"/>
      <c r="F233" s="8"/>
      <c r="G233" s="8"/>
      <c r="H233" s="8"/>
      <c r="I233" s="50"/>
      <c r="J233" s="59"/>
      <c r="K233" s="8"/>
      <c r="L233" s="8"/>
      <c r="M233" s="8"/>
      <c r="N233" s="8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66" t="str">
        <f>IF(Tableau_Juin[[#This Row],[Total conso UO]]="","",IF(Tableau_Juin[[#This Row],[Total conso UO]]&gt;Tableau_Juin[[#This Row],[Charge]],"KO",""))</f>
        <v/>
      </c>
      <c r="AS233" s="3"/>
      <c r="AT233" s="3"/>
      <c r="AU233" s="3"/>
    </row>
    <row r="234" spans="1:47" x14ac:dyDescent="0.2">
      <c r="A234" s="8"/>
      <c r="B234" s="39"/>
      <c r="C234" s="8"/>
      <c r="D234" s="8"/>
      <c r="E234" s="8"/>
      <c r="F234" s="8"/>
      <c r="G234" s="8"/>
      <c r="H234" s="8"/>
      <c r="I234" s="50"/>
      <c r="J234" s="59"/>
      <c r="K234" s="8"/>
      <c r="L234" s="8"/>
      <c r="M234" s="8"/>
      <c r="N234" s="8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66" t="str">
        <f>IF(Tableau_Juin[[#This Row],[Total conso UO]]="","",IF(Tableau_Juin[[#This Row],[Total conso UO]]&gt;Tableau_Juin[[#This Row],[Charge]],"KO",""))</f>
        <v/>
      </c>
      <c r="AS234" s="3"/>
      <c r="AT234" s="3"/>
      <c r="AU234" s="3"/>
    </row>
    <row r="235" spans="1:47" x14ac:dyDescent="0.2">
      <c r="A235" s="8"/>
      <c r="B235" s="39"/>
      <c r="C235" s="8"/>
      <c r="D235" s="8"/>
      <c r="E235" s="8"/>
      <c r="F235" s="8"/>
      <c r="G235" s="8"/>
      <c r="H235" s="8"/>
      <c r="I235" s="50"/>
      <c r="J235" s="59"/>
      <c r="K235" s="8"/>
      <c r="L235" s="8"/>
      <c r="M235" s="8"/>
      <c r="N235" s="8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66" t="str">
        <f>IF(Tableau_Juin[[#This Row],[Total conso UO]]="","",IF(Tableau_Juin[[#This Row],[Total conso UO]]&gt;Tableau_Juin[[#This Row],[Charge]],"KO",""))</f>
        <v/>
      </c>
      <c r="AS235" s="3"/>
      <c r="AT235" s="3"/>
      <c r="AU235" s="3"/>
    </row>
    <row r="236" spans="1:47" x14ac:dyDescent="0.2">
      <c r="A236" s="8"/>
      <c r="B236" s="39"/>
      <c r="C236" s="8"/>
      <c r="D236" s="8"/>
      <c r="E236" s="8"/>
      <c r="F236" s="8"/>
      <c r="G236" s="8"/>
      <c r="H236" s="8"/>
      <c r="I236" s="50"/>
      <c r="J236" s="59"/>
      <c r="K236" s="8"/>
      <c r="L236" s="8"/>
      <c r="M236" s="8"/>
      <c r="N236" s="8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66" t="str">
        <f>IF(Tableau_Juin[[#This Row],[Total conso UO]]="","",IF(Tableau_Juin[[#This Row],[Total conso UO]]&gt;Tableau_Juin[[#This Row],[Charge]],"KO",""))</f>
        <v/>
      </c>
      <c r="AS236" s="3"/>
      <c r="AT236" s="3"/>
      <c r="AU236" s="3"/>
    </row>
    <row r="237" spans="1:47" x14ac:dyDescent="0.2">
      <c r="A237" s="8"/>
      <c r="B237" s="39"/>
      <c r="C237" s="8"/>
      <c r="D237" s="8"/>
      <c r="E237" s="8"/>
      <c r="F237" s="8"/>
      <c r="G237" s="8"/>
      <c r="H237" s="8"/>
      <c r="I237" s="50"/>
      <c r="J237" s="59"/>
      <c r="K237" s="8"/>
      <c r="L237" s="8"/>
      <c r="M237" s="8"/>
      <c r="N237" s="8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66" t="str">
        <f>IF(Tableau_Juin[[#This Row],[Total conso UO]]="","",IF(Tableau_Juin[[#This Row],[Total conso UO]]&gt;Tableau_Juin[[#This Row],[Charge]],"KO",""))</f>
        <v/>
      </c>
      <c r="AS237" s="3"/>
      <c r="AT237" s="3"/>
      <c r="AU237" s="3"/>
    </row>
    <row r="238" spans="1:47" x14ac:dyDescent="0.2">
      <c r="A238" s="8"/>
      <c r="B238" s="39"/>
      <c r="C238" s="8"/>
      <c r="D238" s="8"/>
      <c r="E238" s="8"/>
      <c r="F238" s="8"/>
      <c r="G238" s="8"/>
      <c r="H238" s="8"/>
      <c r="I238" s="50"/>
      <c r="J238" s="59"/>
      <c r="K238" s="8"/>
      <c r="L238" s="8"/>
      <c r="M238" s="8"/>
      <c r="N238" s="8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66" t="str">
        <f>IF(Tableau_Juin[[#This Row],[Total conso UO]]="","",IF(Tableau_Juin[[#This Row],[Total conso UO]]&gt;Tableau_Juin[[#This Row],[Charge]],"KO",""))</f>
        <v/>
      </c>
      <c r="AS238" s="3"/>
      <c r="AT238" s="3"/>
      <c r="AU238" s="3"/>
    </row>
    <row r="239" spans="1:47" x14ac:dyDescent="0.2">
      <c r="A239" s="8"/>
      <c r="B239" s="39"/>
      <c r="C239" s="8"/>
      <c r="D239" s="8"/>
      <c r="E239" s="8"/>
      <c r="F239" s="8"/>
      <c r="G239" s="8"/>
      <c r="H239" s="8"/>
      <c r="I239" s="50"/>
      <c r="J239" s="59"/>
      <c r="K239" s="8"/>
      <c r="L239" s="8"/>
      <c r="M239" s="8"/>
      <c r="N239" s="8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66" t="str">
        <f>IF(Tableau_Juin[[#This Row],[Total conso UO]]="","",IF(Tableau_Juin[[#This Row],[Total conso UO]]&gt;Tableau_Juin[[#This Row],[Charge]],"KO",""))</f>
        <v/>
      </c>
      <c r="AS239" s="3"/>
      <c r="AT239" s="3"/>
      <c r="AU239" s="3"/>
    </row>
    <row r="240" spans="1:47" x14ac:dyDescent="0.2">
      <c r="A240" s="8"/>
      <c r="B240" s="39"/>
      <c r="C240" s="8"/>
      <c r="D240" s="8"/>
      <c r="E240" s="8"/>
      <c r="F240" s="8"/>
      <c r="G240" s="8"/>
      <c r="H240" s="8"/>
      <c r="I240" s="50"/>
      <c r="J240" s="59"/>
      <c r="K240" s="8"/>
      <c r="L240" s="8"/>
      <c r="M240" s="8"/>
      <c r="N240" s="8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66" t="str">
        <f>IF(Tableau_Juin[[#This Row],[Total conso UO]]="","",IF(Tableau_Juin[[#This Row],[Total conso UO]]&gt;Tableau_Juin[[#This Row],[Charge]],"KO",""))</f>
        <v/>
      </c>
      <c r="AS240" s="3"/>
      <c r="AT240" s="3"/>
      <c r="AU240" s="3"/>
    </row>
    <row r="241" spans="1:47" x14ac:dyDescent="0.2">
      <c r="A241" s="8"/>
      <c r="B241" s="39"/>
      <c r="C241" s="8"/>
      <c r="D241" s="8"/>
      <c r="E241" s="8"/>
      <c r="F241" s="8"/>
      <c r="G241" s="8"/>
      <c r="H241" s="8"/>
      <c r="I241" s="50"/>
      <c r="J241" s="59"/>
      <c r="K241" s="8"/>
      <c r="L241" s="8"/>
      <c r="M241" s="8"/>
      <c r="N241" s="8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66" t="str">
        <f>IF(Tableau_Juin[[#This Row],[Total conso UO]]="","",IF(Tableau_Juin[[#This Row],[Total conso UO]]&gt;Tableau_Juin[[#This Row],[Charge]],"KO",""))</f>
        <v/>
      </c>
      <c r="AS241" s="3"/>
      <c r="AT241" s="3"/>
      <c r="AU241" s="3"/>
    </row>
    <row r="242" spans="1:47" x14ac:dyDescent="0.2">
      <c r="A242" s="8"/>
      <c r="B242" s="39"/>
      <c r="C242" s="8"/>
      <c r="D242" s="8"/>
      <c r="E242" s="8"/>
      <c r="F242" s="8"/>
      <c r="G242" s="8"/>
      <c r="H242" s="8"/>
      <c r="I242" s="50"/>
      <c r="J242" s="59"/>
      <c r="K242" s="8"/>
      <c r="L242" s="8"/>
      <c r="M242" s="8"/>
      <c r="N242" s="8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66" t="str">
        <f>IF(Tableau_Juin[[#This Row],[Total conso UO]]="","",IF(Tableau_Juin[[#This Row],[Total conso UO]]&gt;Tableau_Juin[[#This Row],[Charge]],"KO",""))</f>
        <v/>
      </c>
    </row>
    <row r="243" spans="1:47" x14ac:dyDescent="0.2">
      <c r="A243" s="8"/>
      <c r="B243" s="39"/>
      <c r="C243" s="8"/>
      <c r="D243" s="8"/>
      <c r="E243" s="8"/>
      <c r="F243" s="8"/>
      <c r="G243" s="8"/>
      <c r="H243" s="8"/>
      <c r="I243" s="50"/>
      <c r="J243" s="59"/>
      <c r="K243" s="8"/>
      <c r="L243" s="8"/>
      <c r="M243" s="8"/>
      <c r="N243" s="8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66" t="str">
        <f>IF(Tableau_Juin[[#This Row],[Total conso UO]]="","",IF(Tableau_Juin[[#This Row],[Total conso UO]]&gt;Tableau_Juin[[#This Row],[Charge]],"KO",""))</f>
        <v/>
      </c>
    </row>
    <row r="244" spans="1:47" x14ac:dyDescent="0.2">
      <c r="A244" s="8"/>
      <c r="B244" s="39"/>
      <c r="C244" s="8"/>
      <c r="D244" s="8"/>
      <c r="E244" s="8"/>
      <c r="F244" s="8"/>
      <c r="G244" s="8"/>
      <c r="H244" s="8"/>
      <c r="I244" s="50"/>
      <c r="J244" s="59"/>
      <c r="K244" s="8"/>
      <c r="L244" s="8"/>
      <c r="M244" s="8"/>
      <c r="N244" s="8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66" t="str">
        <f>IF(Tableau_Juin[[#This Row],[Total conso UO]]="","",IF(Tableau_Juin[[#This Row],[Total conso UO]]&gt;Tableau_Juin[[#This Row],[Charge]],"KO",""))</f>
        <v/>
      </c>
    </row>
    <row r="245" spans="1:47" x14ac:dyDescent="0.2">
      <c r="A245" s="8"/>
      <c r="B245" s="39"/>
      <c r="C245" s="8"/>
      <c r="D245" s="8"/>
      <c r="E245" s="8"/>
      <c r="F245" s="8"/>
      <c r="G245" s="8"/>
      <c r="H245" s="8"/>
      <c r="I245" s="50"/>
      <c r="J245" s="59"/>
      <c r="K245" s="8"/>
      <c r="L245" s="8"/>
      <c r="M245" s="8"/>
      <c r="N245" s="8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66" t="str">
        <f>IF(Tableau_Juin[[#This Row],[Total conso UO]]="","",IF(Tableau_Juin[[#This Row],[Total conso UO]]&gt;Tableau_Juin[[#This Row],[Charge]],"KO",""))</f>
        <v/>
      </c>
    </row>
    <row r="246" spans="1:47" x14ac:dyDescent="0.2">
      <c r="A246" s="8"/>
      <c r="B246" s="39"/>
      <c r="C246" s="8"/>
      <c r="D246" s="8"/>
      <c r="E246" s="8"/>
      <c r="F246" s="8"/>
      <c r="G246" s="8"/>
      <c r="H246" s="8"/>
      <c r="I246" s="50"/>
      <c r="J246" s="59"/>
      <c r="K246" s="8"/>
      <c r="L246" s="8"/>
      <c r="M246" s="8"/>
      <c r="N246" s="8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66" t="str">
        <f>IF(Tableau_Juin[[#This Row],[Total conso UO]]="","",IF(Tableau_Juin[[#This Row],[Total conso UO]]&gt;Tableau_Juin[[#This Row],[Charge]],"KO",""))</f>
        <v/>
      </c>
    </row>
    <row r="247" spans="1:47" x14ac:dyDescent="0.2">
      <c r="A247" s="8"/>
      <c r="B247" s="39"/>
      <c r="C247" s="8"/>
      <c r="D247" s="8"/>
      <c r="E247" s="8"/>
      <c r="F247" s="8"/>
      <c r="G247" s="8"/>
      <c r="H247" s="8"/>
      <c r="I247" s="50"/>
      <c r="J247" s="59"/>
      <c r="K247" s="8"/>
      <c r="L247" s="8"/>
      <c r="M247" s="8"/>
      <c r="N247" s="8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66" t="str">
        <f>IF(Tableau_Juin[[#This Row],[Total conso UO]]="","",IF(Tableau_Juin[[#This Row],[Total conso UO]]&gt;Tableau_Juin[[#This Row],[Charge]],"KO",""))</f>
        <v/>
      </c>
    </row>
    <row r="248" spans="1:47" x14ac:dyDescent="0.2">
      <c r="A248" s="8"/>
      <c r="B248" s="39"/>
      <c r="C248" s="8"/>
      <c r="D248" s="8"/>
      <c r="E248" s="8"/>
      <c r="F248" s="8"/>
      <c r="G248" s="8"/>
      <c r="H248" s="8"/>
      <c r="I248" s="50"/>
      <c r="J248" s="59"/>
      <c r="K248" s="8"/>
      <c r="L248" s="8"/>
      <c r="M248" s="8"/>
      <c r="N248" s="8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66" t="str">
        <f>IF(Tableau_Juin[[#This Row],[Total conso UO]]="","",IF(Tableau_Juin[[#This Row],[Total conso UO]]&gt;Tableau_Juin[[#This Row],[Charge]],"KO",""))</f>
        <v/>
      </c>
    </row>
    <row r="249" spans="1:47" x14ac:dyDescent="0.2">
      <c r="A249" s="8"/>
      <c r="B249" s="39"/>
      <c r="C249" s="8"/>
      <c r="D249" s="8"/>
      <c r="E249" s="8"/>
      <c r="F249" s="8"/>
      <c r="G249" s="8"/>
      <c r="H249" s="8"/>
      <c r="I249" s="50"/>
      <c r="J249" s="59"/>
      <c r="K249" s="8"/>
      <c r="L249" s="8"/>
      <c r="M249" s="8"/>
      <c r="N249" s="8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66" t="str">
        <f>IF(Tableau_Juin[[#This Row],[Total conso UO]]="","",IF(Tableau_Juin[[#This Row],[Total conso UO]]&gt;Tableau_Juin[[#This Row],[Charge]],"KO",""))</f>
        <v/>
      </c>
    </row>
    <row r="250" spans="1:47" x14ac:dyDescent="0.2">
      <c r="A250" s="8"/>
      <c r="B250" s="39"/>
      <c r="C250" s="8"/>
      <c r="D250" s="8"/>
      <c r="E250" s="8"/>
      <c r="F250" s="8"/>
      <c r="G250" s="8"/>
      <c r="H250" s="8"/>
      <c r="I250" s="50"/>
      <c r="J250" s="59"/>
      <c r="K250" s="8"/>
      <c r="L250" s="8"/>
      <c r="M250" s="8"/>
      <c r="N250" s="8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66" t="str">
        <f>IF(Tableau_Juin[[#This Row],[Total conso UO]]="","",IF(Tableau_Juin[[#This Row],[Total conso UO]]&gt;Tableau_Juin[[#This Row],[Charge]],"KO",""))</f>
        <v/>
      </c>
    </row>
    <row r="251" spans="1:47" x14ac:dyDescent="0.2">
      <c r="A251" s="8"/>
      <c r="B251" s="39"/>
      <c r="C251" s="8"/>
      <c r="D251" s="8"/>
      <c r="E251" s="8"/>
      <c r="F251" s="8"/>
      <c r="G251" s="8"/>
      <c r="H251" s="8"/>
      <c r="I251" s="50"/>
      <c r="J251" s="59"/>
      <c r="K251" s="8"/>
      <c r="L251" s="8"/>
      <c r="M251" s="8"/>
      <c r="N251" s="8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66" t="str">
        <f>IF(Tableau_Juin[[#This Row],[Total conso UO]]="","",IF(Tableau_Juin[[#This Row],[Total conso UO]]&gt;Tableau_Juin[[#This Row],[Charge]],"KO",""))</f>
        <v/>
      </c>
      <c r="AS251" s="3"/>
      <c r="AT251" s="3"/>
      <c r="AU251" s="3"/>
    </row>
    <row r="252" spans="1:47" x14ac:dyDescent="0.2">
      <c r="A252" s="8"/>
      <c r="B252" s="39"/>
      <c r="C252" s="8"/>
      <c r="D252" s="8"/>
      <c r="E252" s="8"/>
      <c r="F252" s="8"/>
      <c r="G252" s="8"/>
      <c r="H252" s="8"/>
      <c r="I252" s="50"/>
      <c r="J252" s="59"/>
      <c r="K252" s="8"/>
      <c r="L252" s="8"/>
      <c r="M252" s="8"/>
      <c r="N252" s="8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66" t="str">
        <f>IF(Tableau_Juin[[#This Row],[Total conso UO]]="","",IF(Tableau_Juin[[#This Row],[Total conso UO]]&gt;Tableau_Juin[[#This Row],[Charge]],"KO",""))</f>
        <v/>
      </c>
      <c r="AS252" s="3"/>
      <c r="AT252" s="3"/>
      <c r="AU252" s="3"/>
    </row>
    <row r="253" spans="1:47" x14ac:dyDescent="0.2">
      <c r="A253" s="8"/>
      <c r="B253" s="39"/>
      <c r="C253" s="8"/>
      <c r="D253" s="8"/>
      <c r="E253" s="8"/>
      <c r="F253" s="8"/>
      <c r="G253" s="8"/>
      <c r="H253" s="8"/>
      <c r="I253" s="50"/>
      <c r="J253" s="59"/>
      <c r="K253" s="8"/>
      <c r="L253" s="8"/>
      <c r="M253" s="8"/>
      <c r="N253" s="8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66" t="str">
        <f>IF(Tableau_Juin[[#This Row],[Total conso UO]]="","",IF(Tableau_Juin[[#This Row],[Total conso UO]]&gt;Tableau_Juin[[#This Row],[Charge]],"KO",""))</f>
        <v/>
      </c>
      <c r="AS253" s="3"/>
      <c r="AT253" s="3"/>
      <c r="AU253" s="3"/>
    </row>
    <row r="254" spans="1:47" x14ac:dyDescent="0.2">
      <c r="A254" s="8"/>
      <c r="B254" s="39"/>
      <c r="C254" s="8"/>
      <c r="D254" s="8"/>
      <c r="E254" s="8"/>
      <c r="F254" s="8"/>
      <c r="G254" s="8"/>
      <c r="H254" s="8"/>
      <c r="I254" s="50"/>
      <c r="J254" s="59"/>
      <c r="K254" s="8"/>
      <c r="L254" s="8"/>
      <c r="M254" s="8"/>
      <c r="N254" s="8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66" t="str">
        <f>IF(Tableau_Juin[[#This Row],[Total conso UO]]="","",IF(Tableau_Juin[[#This Row],[Total conso UO]]&gt;Tableau_Juin[[#This Row],[Charge]],"KO",""))</f>
        <v/>
      </c>
      <c r="AS254" s="3"/>
      <c r="AT254" s="3"/>
      <c r="AU254" s="3"/>
    </row>
    <row r="255" spans="1:47" x14ac:dyDescent="0.2">
      <c r="A255" s="8"/>
      <c r="B255" s="39"/>
      <c r="C255" s="8"/>
      <c r="D255" s="8"/>
      <c r="E255" s="8"/>
      <c r="F255" s="8"/>
      <c r="G255" s="8"/>
      <c r="H255" s="8"/>
      <c r="I255" s="50"/>
      <c r="J255" s="59"/>
      <c r="K255" s="8"/>
      <c r="L255" s="8"/>
      <c r="M255" s="8"/>
      <c r="N255" s="8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66" t="str">
        <f>IF(Tableau_Juin[[#This Row],[Total conso UO]]="","",IF(Tableau_Juin[[#This Row],[Total conso UO]]&gt;Tableau_Juin[[#This Row],[Charge]],"KO",""))</f>
        <v/>
      </c>
      <c r="AS255" s="3"/>
      <c r="AT255" s="3"/>
      <c r="AU255" s="3"/>
    </row>
    <row r="256" spans="1:47" x14ac:dyDescent="0.2">
      <c r="A256" s="8"/>
      <c r="B256" s="39"/>
      <c r="C256" s="8"/>
      <c r="D256" s="8"/>
      <c r="E256" s="8"/>
      <c r="F256" s="8"/>
      <c r="G256" s="8"/>
      <c r="H256" s="8"/>
      <c r="I256" s="50"/>
      <c r="J256" s="59"/>
      <c r="K256" s="8"/>
      <c r="L256" s="8"/>
      <c r="M256" s="8"/>
      <c r="N256" s="69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66" t="str">
        <f>IF(Tableau_Juin[[#This Row],[Total conso UO]]="","",IF(Tableau_Juin[[#This Row],[Total conso UO]]&gt;Tableau_Juin[[#This Row],[Charge]],"KO",""))</f>
        <v/>
      </c>
      <c r="AS256" s="3"/>
      <c r="AT256" s="3"/>
      <c r="AU256" s="3"/>
    </row>
    <row r="257" spans="1:47" x14ac:dyDescent="0.2">
      <c r="A257" s="8"/>
      <c r="B257" s="39"/>
      <c r="C257" s="8"/>
      <c r="D257" s="8"/>
      <c r="E257" s="8"/>
      <c r="F257" s="8"/>
      <c r="G257" s="8"/>
      <c r="H257" s="8"/>
      <c r="I257" s="50"/>
      <c r="J257" s="59"/>
      <c r="K257" s="8"/>
      <c r="L257" s="8"/>
      <c r="M257" s="8"/>
      <c r="N257" s="8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66" t="str">
        <f>IF(Tableau_Juin[[#This Row],[Total conso UO]]="","",IF(Tableau_Juin[[#This Row],[Total conso UO]]&gt;Tableau_Juin[[#This Row],[Charge]],"KO",""))</f>
        <v/>
      </c>
      <c r="AS257" s="3"/>
      <c r="AT257" s="3"/>
      <c r="AU257" s="3"/>
    </row>
    <row r="258" spans="1:47" x14ac:dyDescent="0.2">
      <c r="A258" s="8"/>
      <c r="B258" s="39"/>
      <c r="C258" s="8"/>
      <c r="D258" s="8"/>
      <c r="E258" s="8"/>
      <c r="F258" s="8"/>
      <c r="G258" s="8"/>
      <c r="H258" s="8"/>
      <c r="I258" s="50"/>
      <c r="J258" s="59"/>
      <c r="K258" s="8"/>
      <c r="L258" s="8"/>
      <c r="M258" s="8"/>
      <c r="N258" s="8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66" t="str">
        <f>IF(Tableau_Juin[[#This Row],[Total conso UO]]="","",IF(Tableau_Juin[[#This Row],[Total conso UO]]&gt;Tableau_Juin[[#This Row],[Charge]],"KO",""))</f>
        <v/>
      </c>
      <c r="AS258" s="3"/>
      <c r="AT258" s="3"/>
      <c r="AU258" s="3"/>
    </row>
    <row r="259" spans="1:47" x14ac:dyDescent="0.2">
      <c r="A259" s="8"/>
      <c r="B259" s="39"/>
      <c r="C259" s="8"/>
      <c r="D259" s="8"/>
      <c r="E259" s="8"/>
      <c r="F259" s="8"/>
      <c r="G259" s="8"/>
      <c r="H259" s="8"/>
      <c r="I259" s="50"/>
      <c r="J259" s="59"/>
      <c r="K259" s="8"/>
      <c r="L259" s="8"/>
      <c r="M259" s="8"/>
      <c r="N259" s="8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66" t="str">
        <f>IF(Tableau_Juin[[#This Row],[Total conso UO]]="","",IF(Tableau_Juin[[#This Row],[Total conso UO]]&gt;Tableau_Juin[[#This Row],[Charge]],"KO",""))</f>
        <v/>
      </c>
      <c r="AS259" s="3"/>
      <c r="AT259" s="3"/>
      <c r="AU259" s="3"/>
    </row>
    <row r="260" spans="1:47" x14ac:dyDescent="0.2">
      <c r="A260" s="8"/>
      <c r="B260" s="39"/>
      <c r="C260" s="8"/>
      <c r="D260" s="8"/>
      <c r="E260" s="8"/>
      <c r="F260" s="8"/>
      <c r="G260" s="8"/>
      <c r="H260" s="8"/>
      <c r="I260" s="50"/>
      <c r="J260" s="59"/>
      <c r="K260" s="8"/>
      <c r="L260" s="8"/>
      <c r="M260" s="8"/>
      <c r="N260" s="8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66" t="str">
        <f>IF(Tableau_Juin[[#This Row],[Total conso UO]]="","",IF(Tableau_Juin[[#This Row],[Total conso UO]]&gt;Tableau_Juin[[#This Row],[Charge]],"KO",""))</f>
        <v/>
      </c>
      <c r="AS260" s="3"/>
      <c r="AT260" s="3"/>
      <c r="AU260" s="3"/>
    </row>
    <row r="261" spans="1:47" x14ac:dyDescent="0.2">
      <c r="A261" s="8"/>
      <c r="B261" s="39"/>
      <c r="C261" s="8"/>
      <c r="D261" s="8"/>
      <c r="E261" s="8"/>
      <c r="F261" s="8"/>
      <c r="G261" s="8"/>
      <c r="H261" s="8"/>
      <c r="I261" s="50"/>
      <c r="J261" s="59"/>
      <c r="K261" s="8"/>
      <c r="L261" s="8"/>
      <c r="M261" s="8"/>
      <c r="N261" s="8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66" t="str">
        <f>IF(Tableau_Juin[[#This Row],[Total conso UO]]="","",IF(Tableau_Juin[[#This Row],[Total conso UO]]&gt;Tableau_Juin[[#This Row],[Charge]],"KO",""))</f>
        <v/>
      </c>
      <c r="AS261" s="3"/>
      <c r="AT261" s="3"/>
      <c r="AU261" s="3"/>
    </row>
    <row r="262" spans="1:47" x14ac:dyDescent="0.2">
      <c r="A262" s="8"/>
      <c r="B262" s="39"/>
      <c r="C262" s="8"/>
      <c r="D262" s="8"/>
      <c r="E262" s="8"/>
      <c r="F262" s="8"/>
      <c r="G262" s="8"/>
      <c r="H262" s="8"/>
      <c r="I262" s="50"/>
      <c r="J262" s="59"/>
      <c r="K262" s="8"/>
      <c r="L262" s="8"/>
      <c r="M262" s="8"/>
      <c r="N262" s="8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66" t="str">
        <f>IF(Tableau_Juin[[#This Row],[Total conso UO]]="","",IF(Tableau_Juin[[#This Row],[Total conso UO]]&gt;Tableau_Juin[[#This Row],[Charge]],"KO",""))</f>
        <v/>
      </c>
      <c r="AS262" s="3"/>
      <c r="AT262" s="3"/>
      <c r="AU262" s="3"/>
    </row>
    <row r="263" spans="1:47" x14ac:dyDescent="0.2">
      <c r="A263" s="8"/>
      <c r="B263" s="39"/>
      <c r="C263" s="8"/>
      <c r="D263" s="8"/>
      <c r="E263" s="8"/>
      <c r="F263" s="8"/>
      <c r="G263" s="8"/>
      <c r="H263" s="8"/>
      <c r="I263" s="50"/>
      <c r="J263" s="59"/>
      <c r="K263" s="8"/>
      <c r="L263" s="8"/>
      <c r="M263" s="8"/>
      <c r="N263" s="8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66" t="str">
        <f>IF(Tableau_Juin[[#This Row],[Total conso UO]]="","",IF(Tableau_Juin[[#This Row],[Total conso UO]]&gt;Tableau_Juin[[#This Row],[Charge]],"KO",""))</f>
        <v/>
      </c>
      <c r="AS263" s="3"/>
      <c r="AT263" s="3"/>
      <c r="AU263" s="3"/>
    </row>
    <row r="264" spans="1:47" x14ac:dyDescent="0.2">
      <c r="A264" s="8"/>
      <c r="B264" s="39"/>
      <c r="C264" s="8"/>
      <c r="D264" s="8"/>
      <c r="E264" s="8"/>
      <c r="F264" s="8"/>
      <c r="G264" s="8"/>
      <c r="H264" s="8"/>
      <c r="I264" s="50"/>
      <c r="J264" s="59"/>
      <c r="K264" s="8"/>
      <c r="L264" s="8"/>
      <c r="M264" s="8"/>
      <c r="N264" s="8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66" t="str">
        <f>IF(Tableau_Juin[[#This Row],[Total conso UO]]="","",IF(Tableau_Juin[[#This Row],[Total conso UO]]&gt;Tableau_Juin[[#This Row],[Charge]],"KO",""))</f>
        <v/>
      </c>
      <c r="AS264" s="3"/>
      <c r="AT264" s="3"/>
      <c r="AU264" s="3"/>
    </row>
    <row r="265" spans="1:47" x14ac:dyDescent="0.2">
      <c r="A265" s="8"/>
      <c r="B265" s="39"/>
      <c r="C265" s="8"/>
      <c r="D265" s="8"/>
      <c r="E265" s="8"/>
      <c r="F265" s="8"/>
      <c r="G265" s="8"/>
      <c r="H265" s="8"/>
      <c r="I265" s="50"/>
      <c r="J265" s="59"/>
      <c r="K265" s="8"/>
      <c r="L265" s="8"/>
      <c r="M265" s="8"/>
      <c r="N265" s="8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66" t="str">
        <f>IF(Tableau_Juin[[#This Row],[Total conso UO]]="","",IF(Tableau_Juin[[#This Row],[Total conso UO]]&gt;Tableau_Juin[[#This Row],[Charge]],"KO",""))</f>
        <v/>
      </c>
      <c r="AS265" s="3"/>
      <c r="AT265" s="3"/>
      <c r="AU265" s="3"/>
    </row>
    <row r="266" spans="1:47" x14ac:dyDescent="0.2">
      <c r="A266" s="8"/>
      <c r="B266" s="39"/>
      <c r="C266" s="8"/>
      <c r="D266" s="8"/>
      <c r="E266" s="8"/>
      <c r="F266" s="8"/>
      <c r="G266" s="8"/>
      <c r="H266" s="8"/>
      <c r="I266" s="50"/>
      <c r="J266" s="59"/>
      <c r="K266" s="8"/>
      <c r="L266" s="8"/>
      <c r="M266" s="8"/>
      <c r="N266" s="8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66" t="str">
        <f>IF(Tableau_Juin[[#This Row],[Total conso UO]]="","",IF(Tableau_Juin[[#This Row],[Total conso UO]]&gt;Tableau_Juin[[#This Row],[Charge]],"KO",""))</f>
        <v/>
      </c>
      <c r="AS266" s="3"/>
      <c r="AT266" s="3"/>
      <c r="AU266" s="3"/>
    </row>
    <row r="267" spans="1:47" x14ac:dyDescent="0.2">
      <c r="A267" s="8"/>
      <c r="B267" s="39"/>
      <c r="C267" s="8"/>
      <c r="D267" s="8"/>
      <c r="E267" s="8"/>
      <c r="F267" s="8"/>
      <c r="G267" s="8"/>
      <c r="H267" s="8"/>
      <c r="I267" s="50"/>
      <c r="J267" s="59"/>
      <c r="K267" s="8"/>
      <c r="L267" s="8"/>
      <c r="M267" s="8"/>
      <c r="N267" s="8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66" t="str">
        <f>IF(Tableau_Juin[[#This Row],[Total conso UO]]="","",IF(Tableau_Juin[[#This Row],[Total conso UO]]&gt;Tableau_Juin[[#This Row],[Charge]],"KO",""))</f>
        <v/>
      </c>
      <c r="AS267" s="3"/>
      <c r="AT267" s="3"/>
      <c r="AU267" s="3"/>
    </row>
    <row r="268" spans="1:47" x14ac:dyDescent="0.2">
      <c r="A268" s="8"/>
      <c r="B268" s="39"/>
      <c r="C268" s="8"/>
      <c r="D268" s="8"/>
      <c r="E268" s="8"/>
      <c r="F268" s="8"/>
      <c r="G268" s="8"/>
      <c r="H268" s="8"/>
      <c r="I268" s="50"/>
      <c r="J268" s="59"/>
      <c r="K268" s="8"/>
      <c r="L268" s="8"/>
      <c r="M268" s="8"/>
      <c r="N268" s="8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66" t="str">
        <f>IF(Tableau_Juin[[#This Row],[Total conso UO]]="","",IF(Tableau_Juin[[#This Row],[Total conso UO]]&gt;Tableau_Juin[[#This Row],[Charge]],"KO",""))</f>
        <v/>
      </c>
      <c r="AS268" s="3"/>
      <c r="AT268" s="3"/>
      <c r="AU268" s="3"/>
    </row>
    <row r="269" spans="1:47" x14ac:dyDescent="0.2">
      <c r="A269" s="8"/>
      <c r="B269" s="39"/>
      <c r="C269" s="8"/>
      <c r="D269" s="8"/>
      <c r="E269" s="8"/>
      <c r="F269" s="8"/>
      <c r="G269" s="8"/>
      <c r="H269" s="8"/>
      <c r="I269" s="50"/>
      <c r="J269" s="59"/>
      <c r="K269" s="8"/>
      <c r="L269" s="8"/>
      <c r="M269" s="8"/>
      <c r="N269" s="8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66" t="str">
        <f>IF(Tableau_Juin[[#This Row],[Total conso UO]]="","",IF(Tableau_Juin[[#This Row],[Total conso UO]]&gt;Tableau_Juin[[#This Row],[Charge]],"KO",""))</f>
        <v/>
      </c>
      <c r="AS269" s="3"/>
      <c r="AT269" s="3"/>
      <c r="AU269" s="3"/>
    </row>
    <row r="270" spans="1:47" x14ac:dyDescent="0.2">
      <c r="A270" s="8"/>
      <c r="B270" s="39"/>
      <c r="C270" s="8"/>
      <c r="D270" s="8"/>
      <c r="E270" s="8"/>
      <c r="F270" s="8"/>
      <c r="G270" s="8"/>
      <c r="H270" s="8"/>
      <c r="I270" s="50"/>
      <c r="J270" s="59"/>
      <c r="K270" s="8"/>
      <c r="L270" s="8"/>
      <c r="M270" s="8"/>
      <c r="N270" s="8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66" t="str">
        <f>IF(Tableau_Juin[[#This Row],[Total conso UO]]="","",IF(Tableau_Juin[[#This Row],[Total conso UO]]&gt;Tableau_Juin[[#This Row],[Charge]],"KO",""))</f>
        <v/>
      </c>
      <c r="AS270" s="3"/>
      <c r="AT270" s="3"/>
      <c r="AU270" s="3"/>
    </row>
    <row r="271" spans="1:47" x14ac:dyDescent="0.2">
      <c r="A271" s="8"/>
      <c r="B271" s="39"/>
      <c r="C271" s="8"/>
      <c r="D271" s="8"/>
      <c r="E271" s="8"/>
      <c r="F271" s="8"/>
      <c r="G271" s="8"/>
      <c r="H271" s="8"/>
      <c r="I271" s="50"/>
      <c r="J271" s="59"/>
      <c r="K271" s="8"/>
      <c r="L271" s="8"/>
      <c r="M271" s="8"/>
      <c r="N271" s="69"/>
      <c r="O271" s="51"/>
      <c r="P271" s="51"/>
      <c r="Q271" s="51"/>
      <c r="R271" s="44"/>
      <c r="S271" s="44"/>
      <c r="T271" s="44"/>
      <c r="U271" s="8"/>
      <c r="V271" s="44"/>
      <c r="W271" s="44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66" t="str">
        <f>IF(Tableau_Juin[[#This Row],[Total conso UO]]="","",IF(Tableau_Juin[[#This Row],[Total conso UO]]&gt;Tableau_Juin[[#This Row],[Charge]],"KO",""))</f>
        <v/>
      </c>
      <c r="AS271" s="3"/>
      <c r="AT271" s="3"/>
      <c r="AU271" s="3"/>
    </row>
    <row r="272" spans="1:47" x14ac:dyDescent="0.2">
      <c r="A272" s="8"/>
      <c r="B272" s="39"/>
      <c r="C272" s="8"/>
      <c r="D272" s="8"/>
      <c r="E272" s="8"/>
      <c r="F272" s="8"/>
      <c r="G272" s="8"/>
      <c r="H272" s="8"/>
      <c r="I272" s="50"/>
      <c r="J272" s="59"/>
      <c r="K272" s="8"/>
      <c r="L272" s="8"/>
      <c r="M272" s="8"/>
      <c r="N272" s="8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66" t="str">
        <f>IF(Tableau_Juin[[#This Row],[Total conso UO]]="","",IF(Tableau_Juin[[#This Row],[Total conso UO]]&gt;Tableau_Juin[[#This Row],[Charge]],"KO",""))</f>
        <v/>
      </c>
      <c r="AS272" s="3"/>
      <c r="AT272" s="3"/>
      <c r="AU272" s="3"/>
    </row>
    <row r="273" spans="1:47" x14ac:dyDescent="0.2">
      <c r="A273" s="8"/>
      <c r="B273" s="39"/>
      <c r="C273" s="8"/>
      <c r="D273" s="8"/>
      <c r="E273" s="8"/>
      <c r="F273" s="8"/>
      <c r="G273" s="8"/>
      <c r="H273" s="8"/>
      <c r="I273" s="50"/>
      <c r="J273" s="59"/>
      <c r="K273" s="8"/>
      <c r="L273" s="8"/>
      <c r="M273" s="8"/>
      <c r="N273" s="8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66" t="str">
        <f>IF(Tableau_Juin[[#This Row],[Total conso UO]]="","",IF(Tableau_Juin[[#This Row],[Total conso UO]]&gt;Tableau_Juin[[#This Row],[Charge]],"KO",""))</f>
        <v/>
      </c>
      <c r="AS273" s="3"/>
      <c r="AT273" s="3"/>
      <c r="AU273" s="3"/>
    </row>
    <row r="274" spans="1:47" x14ac:dyDescent="0.2">
      <c r="A274" s="8"/>
      <c r="B274" s="39"/>
      <c r="C274" s="8"/>
      <c r="D274" s="8"/>
      <c r="E274" s="8"/>
      <c r="F274" s="8"/>
      <c r="G274" s="8"/>
      <c r="H274" s="8"/>
      <c r="I274" s="50"/>
      <c r="J274" s="59"/>
      <c r="K274" s="8"/>
      <c r="L274" s="8"/>
      <c r="M274" s="8"/>
      <c r="N274" s="8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66" t="str">
        <f>IF(Tableau_Juin[[#This Row],[Total conso UO]]="","",IF(Tableau_Juin[[#This Row],[Total conso UO]]&gt;Tableau_Juin[[#This Row],[Charge]],"KO",""))</f>
        <v/>
      </c>
      <c r="AS274" s="3"/>
      <c r="AT274" s="3"/>
      <c r="AU274" s="3"/>
    </row>
    <row r="275" spans="1:47" x14ac:dyDescent="0.2">
      <c r="A275" s="8"/>
      <c r="B275" s="39"/>
      <c r="C275" s="8"/>
      <c r="D275" s="8"/>
      <c r="E275" s="8"/>
      <c r="F275" s="8"/>
      <c r="G275" s="8"/>
      <c r="H275" s="8"/>
      <c r="I275" s="50"/>
      <c r="J275" s="59"/>
      <c r="K275" s="8"/>
      <c r="L275" s="8"/>
      <c r="M275" s="8"/>
      <c r="N275" s="8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66" t="str">
        <f>IF(Tableau_Juin[[#This Row],[Total conso UO]]="","",IF(Tableau_Juin[[#This Row],[Total conso UO]]&gt;Tableau_Juin[[#This Row],[Charge]],"KO",""))</f>
        <v/>
      </c>
      <c r="AS275" s="3"/>
      <c r="AT275" s="3"/>
      <c r="AU275" s="3"/>
    </row>
    <row r="276" spans="1:47" x14ac:dyDescent="0.2">
      <c r="A276" s="8"/>
      <c r="B276" s="39"/>
      <c r="C276" s="8"/>
      <c r="D276" s="8"/>
      <c r="E276" s="8"/>
      <c r="F276" s="8"/>
      <c r="G276" s="8"/>
      <c r="H276" s="8"/>
      <c r="I276" s="50"/>
      <c r="J276" s="59"/>
      <c r="K276" s="8"/>
      <c r="L276" s="8"/>
      <c r="M276" s="8"/>
      <c r="N276" s="8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66" t="str">
        <f>IF(Tableau_Juin[[#This Row],[Total conso UO]]="","",IF(Tableau_Juin[[#This Row],[Total conso UO]]&gt;Tableau_Juin[[#This Row],[Charge]],"KO",""))</f>
        <v/>
      </c>
      <c r="AS276" s="3"/>
      <c r="AT276" s="3"/>
      <c r="AU276" s="3"/>
    </row>
    <row r="277" spans="1:47" x14ac:dyDescent="0.2">
      <c r="A277" s="8"/>
      <c r="B277" s="39"/>
      <c r="C277" s="8"/>
      <c r="D277" s="8"/>
      <c r="E277" s="8"/>
      <c r="F277" s="8"/>
      <c r="G277" s="8"/>
      <c r="H277" s="8"/>
      <c r="I277" s="50"/>
      <c r="J277" s="59"/>
      <c r="K277" s="8"/>
      <c r="L277" s="8"/>
      <c r="M277" s="8"/>
      <c r="N277" s="8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66" t="str">
        <f>IF(Tableau_Juin[[#This Row],[Total conso UO]]="","",IF(Tableau_Juin[[#This Row],[Total conso UO]]&gt;Tableau_Juin[[#This Row],[Charge]],"KO",""))</f>
        <v/>
      </c>
      <c r="AS277" s="3"/>
      <c r="AT277" s="3"/>
      <c r="AU277" s="3"/>
    </row>
    <row r="278" spans="1:47" x14ac:dyDescent="0.2">
      <c r="A278" s="8"/>
      <c r="B278" s="39"/>
      <c r="C278" s="8"/>
      <c r="D278" s="8"/>
      <c r="E278" s="8"/>
      <c r="F278" s="8"/>
      <c r="G278" s="8"/>
      <c r="H278" s="8"/>
      <c r="I278" s="50"/>
      <c r="J278" s="59"/>
      <c r="K278" s="8"/>
      <c r="L278" s="8"/>
      <c r="M278" s="8"/>
      <c r="N278" s="8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66" t="str">
        <f>IF(Tableau_Juin[[#This Row],[Total conso UO]]="","",IF(Tableau_Juin[[#This Row],[Total conso UO]]&gt;Tableau_Juin[[#This Row],[Charge]],"KO",""))</f>
        <v/>
      </c>
      <c r="AS278" s="3"/>
      <c r="AT278" s="3"/>
      <c r="AU278" s="3"/>
    </row>
    <row r="279" spans="1:47" x14ac:dyDescent="0.2">
      <c r="A279" s="8"/>
      <c r="B279" s="39"/>
      <c r="C279" s="8"/>
      <c r="D279" s="8"/>
      <c r="E279" s="8"/>
      <c r="F279" s="8"/>
      <c r="G279" s="8"/>
      <c r="H279" s="8"/>
      <c r="I279" s="50"/>
      <c r="J279" s="59"/>
      <c r="K279" s="8"/>
      <c r="L279" s="8"/>
      <c r="M279" s="8"/>
      <c r="N279" s="8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66" t="str">
        <f>IF(Tableau_Juin[[#This Row],[Total conso UO]]="","",IF(Tableau_Juin[[#This Row],[Total conso UO]]&gt;Tableau_Juin[[#This Row],[Charge]],"KO",""))</f>
        <v/>
      </c>
      <c r="AS279" s="3"/>
      <c r="AT279" s="3"/>
      <c r="AU279" s="3"/>
    </row>
    <row r="280" spans="1:47" x14ac:dyDescent="0.2">
      <c r="A280" s="8"/>
      <c r="B280" s="39"/>
      <c r="C280" s="8"/>
      <c r="D280" s="8"/>
      <c r="E280" s="8"/>
      <c r="F280" s="8"/>
      <c r="G280" s="8"/>
      <c r="H280" s="8"/>
      <c r="I280" s="50"/>
      <c r="J280" s="59"/>
      <c r="K280" s="8"/>
      <c r="L280" s="8"/>
      <c r="M280" s="8"/>
      <c r="N280" s="8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66" t="str">
        <f>IF(Tableau_Juin[[#This Row],[Total conso UO]]="","",IF(Tableau_Juin[[#This Row],[Total conso UO]]&gt;Tableau_Juin[[#This Row],[Charge]],"KO",""))</f>
        <v/>
      </c>
      <c r="AS280" s="3"/>
      <c r="AT280" s="3"/>
      <c r="AU280" s="3"/>
    </row>
    <row r="281" spans="1:47" x14ac:dyDescent="0.2">
      <c r="A281" s="8"/>
      <c r="B281" s="39"/>
      <c r="C281" s="8"/>
      <c r="D281" s="8"/>
      <c r="E281" s="8"/>
      <c r="F281" s="8"/>
      <c r="G281" s="8"/>
      <c r="H281" s="8"/>
      <c r="I281" s="50"/>
      <c r="J281" s="59"/>
      <c r="K281" s="8"/>
      <c r="L281" s="8"/>
      <c r="M281" s="8"/>
      <c r="N281" s="8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66" t="str">
        <f>IF(Tableau_Juin[[#This Row],[Total conso UO]]="","",IF(Tableau_Juin[[#This Row],[Total conso UO]]&gt;Tableau_Juin[[#This Row],[Charge]],"KO",""))</f>
        <v/>
      </c>
      <c r="AS281" s="3"/>
      <c r="AT281" s="3"/>
      <c r="AU281" s="3"/>
    </row>
    <row r="282" spans="1:47" x14ac:dyDescent="0.2">
      <c r="A282" s="8"/>
      <c r="B282" s="39"/>
      <c r="C282" s="8"/>
      <c r="D282" s="8"/>
      <c r="E282" s="8"/>
      <c r="F282" s="8"/>
      <c r="G282" s="8"/>
      <c r="H282" s="8"/>
      <c r="I282" s="50"/>
      <c r="J282" s="59"/>
      <c r="K282" s="8"/>
      <c r="L282" s="8"/>
      <c r="M282" s="8"/>
      <c r="N282" s="8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66" t="str">
        <f>IF(Tableau_Juin[[#This Row],[Total conso UO]]="","",IF(Tableau_Juin[[#This Row],[Total conso UO]]&gt;Tableau_Juin[[#This Row],[Charge]],"KO",""))</f>
        <v/>
      </c>
      <c r="AS282" s="3"/>
      <c r="AT282" s="3"/>
      <c r="AU282" s="3"/>
    </row>
    <row r="283" spans="1:47" x14ac:dyDescent="0.2">
      <c r="A283" s="8"/>
      <c r="B283" s="39"/>
      <c r="C283" s="8"/>
      <c r="D283" s="8"/>
      <c r="E283" s="8"/>
      <c r="F283" s="8"/>
      <c r="G283" s="8"/>
      <c r="H283" s="8"/>
      <c r="I283" s="50"/>
      <c r="J283" s="59"/>
      <c r="K283" s="8"/>
      <c r="L283" s="8"/>
      <c r="M283" s="8"/>
      <c r="N283" s="8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66" t="str">
        <f>IF(Tableau_Juin[[#This Row],[Total conso UO]]="","",IF(Tableau_Juin[[#This Row],[Total conso UO]]&gt;Tableau_Juin[[#This Row],[Charge]],"KO",""))</f>
        <v/>
      </c>
      <c r="AS283" s="3"/>
      <c r="AT283" s="3"/>
      <c r="AU283" s="3"/>
    </row>
    <row r="284" spans="1:47" x14ac:dyDescent="0.2">
      <c r="A284" s="8"/>
      <c r="B284" s="77"/>
      <c r="C284" s="8"/>
      <c r="D284" s="8"/>
      <c r="E284" s="8"/>
      <c r="F284" s="8"/>
      <c r="G284" s="8"/>
      <c r="H284" s="8"/>
      <c r="I284" s="50"/>
      <c r="J284" s="59"/>
      <c r="K284" s="8"/>
      <c r="L284" s="8"/>
      <c r="M284" s="8"/>
      <c r="N284" s="8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66" t="str">
        <f>IF(Tableau_Juin[[#This Row],[Total conso UO]]="","",IF(Tableau_Juin[[#This Row],[Total conso UO]]&gt;Tableau_Juin[[#This Row],[Charge]],"KO",""))</f>
        <v/>
      </c>
    </row>
    <row r="285" spans="1:47" x14ac:dyDescent="0.2">
      <c r="A285" s="8"/>
      <c r="B285" s="39"/>
      <c r="C285" s="8"/>
      <c r="D285" s="8"/>
      <c r="E285" s="8"/>
      <c r="F285" s="8"/>
      <c r="G285" s="8"/>
      <c r="H285" s="8"/>
      <c r="I285" s="50"/>
      <c r="J285" s="59"/>
      <c r="K285" s="8"/>
      <c r="L285" s="8"/>
      <c r="M285" s="8"/>
      <c r="N285" s="8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66" t="str">
        <f>IF(Tableau_Juin[[#This Row],[Total conso UO]]="","",IF(Tableau_Juin[[#This Row],[Total conso UO]]&gt;Tableau_Juin[[#This Row],[Charge]],"KO",""))</f>
        <v/>
      </c>
    </row>
    <row r="286" spans="1:47" x14ac:dyDescent="0.2">
      <c r="A286" s="8"/>
      <c r="B286" s="8"/>
      <c r="C286" s="8"/>
      <c r="D286" s="8"/>
      <c r="E286" s="8"/>
      <c r="F286" s="8"/>
      <c r="G286" s="8"/>
      <c r="H286" s="8"/>
      <c r="I286" s="50"/>
      <c r="J286" s="59"/>
      <c r="K286" s="8"/>
      <c r="L286" s="8"/>
      <c r="M286" s="8"/>
      <c r="N286" s="8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66" t="str">
        <f>IF(Tableau_Juin[[#This Row],[Total conso UO]]="","",IF(Tableau_Juin[[#This Row],[Total conso UO]]&gt;Tableau_Juin[[#This Row],[Charge]],"KO",""))</f>
        <v/>
      </c>
    </row>
    <row r="287" spans="1:47" x14ac:dyDescent="0.2">
      <c r="A287" s="8"/>
      <c r="B287" s="8"/>
      <c r="C287" s="8"/>
      <c r="D287" s="8"/>
      <c r="E287" s="8"/>
      <c r="F287" s="8"/>
      <c r="G287" s="8"/>
      <c r="H287" s="8"/>
      <c r="I287" s="50"/>
      <c r="J287" s="59"/>
      <c r="K287" s="8"/>
      <c r="L287" s="8"/>
      <c r="M287" s="8"/>
      <c r="N287" s="8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66" t="str">
        <f>IF(Tableau_Juin[[#This Row],[Total conso UO]]="","",IF(Tableau_Juin[[#This Row],[Total conso UO]]&gt;Tableau_Juin[[#This Row],[Charge]],"KO",""))</f>
        <v/>
      </c>
    </row>
    <row r="288" spans="1:47" x14ac:dyDescent="0.2">
      <c r="A288" s="8"/>
      <c r="B288" s="8"/>
      <c r="C288" s="8"/>
      <c r="D288" s="8"/>
      <c r="E288" s="8"/>
      <c r="F288" s="8"/>
      <c r="G288" s="8"/>
      <c r="H288" s="8"/>
      <c r="I288" s="50"/>
      <c r="J288" s="59"/>
      <c r="K288" s="8"/>
      <c r="L288" s="8"/>
      <c r="M288" s="8"/>
      <c r="N288" s="8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66" t="str">
        <f>IF(Tableau_Juin[[#This Row],[Total conso UO]]="","",IF(Tableau_Juin[[#This Row],[Total conso UO]]&gt;Tableau_Juin[[#This Row],[Charge]],"KO",""))</f>
        <v/>
      </c>
    </row>
    <row r="289" spans="1:152" x14ac:dyDescent="0.2">
      <c r="A289" s="8"/>
      <c r="B289" s="8"/>
      <c r="C289" s="8"/>
      <c r="D289" s="8"/>
      <c r="E289" s="8"/>
      <c r="F289" s="8"/>
      <c r="G289" s="8"/>
      <c r="H289" s="8"/>
      <c r="I289" s="50"/>
      <c r="J289" s="59"/>
      <c r="K289" s="8"/>
      <c r="L289" s="8"/>
      <c r="M289" s="8"/>
      <c r="N289" s="8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66" t="str">
        <f>IF(Tableau_Juin[[#This Row],[Total conso UO]]="","",IF(Tableau_Juin[[#This Row],[Total conso UO]]&gt;Tableau_Juin[[#This Row],[Charge]],"KO",""))</f>
        <v/>
      </c>
    </row>
    <row r="290" spans="1:152" x14ac:dyDescent="0.2">
      <c r="A290" s="8"/>
      <c r="B290" s="8"/>
      <c r="C290" s="8"/>
      <c r="D290" s="8"/>
      <c r="E290" s="8"/>
      <c r="F290" s="8"/>
      <c r="G290" s="8"/>
      <c r="H290" s="8"/>
      <c r="I290" s="50"/>
      <c r="J290" s="59"/>
      <c r="K290" s="8"/>
      <c r="L290" s="8"/>
      <c r="M290" s="8"/>
      <c r="N290" s="8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66" t="str">
        <f>IF(Tableau_Juin[[#This Row],[Total conso UO]]="","",IF(Tableau_Juin[[#This Row],[Total conso UO]]&gt;Tableau_Juin[[#This Row],[Charge]],"KO",""))</f>
        <v/>
      </c>
    </row>
    <row r="291" spans="1:152" s="23" customFormat="1" x14ac:dyDescent="0.2">
      <c r="A291" s="8"/>
      <c r="B291" s="8"/>
      <c r="C291" s="8"/>
      <c r="D291" s="8"/>
      <c r="E291" s="8"/>
      <c r="F291" s="8"/>
      <c r="G291" s="8"/>
      <c r="H291" s="8"/>
      <c r="I291" s="50"/>
      <c r="J291" s="59"/>
      <c r="K291" s="8"/>
      <c r="L291" s="8"/>
      <c r="M291" s="8"/>
      <c r="N291" s="8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66" t="str">
        <f>IF(Tableau_Juin[[#This Row],[Total conso UO]]="","",IF(Tableau_Juin[[#This Row],[Total conso UO]]&gt;Tableau_Juin[[#This Row],[Charge]],"KO",""))</f>
        <v/>
      </c>
      <c r="AS291" s="16"/>
      <c r="AT291" s="16"/>
      <c r="AU291" s="16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  <c r="CQ291" s="3"/>
      <c r="CR291" s="3"/>
      <c r="CS291" s="3"/>
      <c r="CT291" s="3"/>
      <c r="CU291" s="3"/>
      <c r="CV291" s="3"/>
      <c r="CW291" s="3"/>
      <c r="CX291" s="3"/>
      <c r="CY291" s="3"/>
      <c r="CZ291" s="3"/>
      <c r="DA291" s="3"/>
      <c r="DB291" s="3"/>
      <c r="DC291" s="3"/>
      <c r="DD291" s="3"/>
      <c r="DE291" s="3"/>
      <c r="DF291" s="3"/>
      <c r="DG291" s="3"/>
      <c r="DH291" s="3"/>
      <c r="DI291" s="3"/>
      <c r="DJ291" s="3"/>
      <c r="DK291" s="3"/>
      <c r="DL291" s="3"/>
      <c r="DM291" s="3"/>
      <c r="DN291" s="3"/>
      <c r="DO291" s="3"/>
      <c r="DP291" s="3"/>
      <c r="DQ291" s="3"/>
      <c r="DR291" s="3"/>
      <c r="DS291" s="3"/>
      <c r="DT291" s="3"/>
      <c r="DU291" s="3"/>
      <c r="DV291" s="3"/>
      <c r="DW291" s="3"/>
      <c r="DX291" s="3"/>
      <c r="DY291" s="3"/>
      <c r="DZ291" s="3"/>
      <c r="EA291" s="3"/>
      <c r="EB291" s="3"/>
      <c r="EC291" s="3"/>
      <c r="ED291" s="3"/>
      <c r="EE291" s="3"/>
      <c r="EF291" s="3"/>
      <c r="EG291" s="3"/>
      <c r="EH291" s="3"/>
      <c r="EI291" s="3"/>
      <c r="EJ291" s="3"/>
      <c r="EK291" s="3"/>
      <c r="EL291" s="3"/>
      <c r="EM291" s="3"/>
      <c r="EN291" s="3"/>
      <c r="EO291" s="3"/>
      <c r="EP291" s="3"/>
      <c r="EQ291" s="3"/>
      <c r="ER291" s="3"/>
      <c r="ES291" s="3"/>
      <c r="ET291" s="3"/>
      <c r="EU291" s="3"/>
      <c r="EV291" s="3"/>
    </row>
    <row r="292" spans="1:152" x14ac:dyDescent="0.2">
      <c r="A292" s="8"/>
      <c r="B292" s="8"/>
      <c r="C292" s="8"/>
      <c r="D292" s="8"/>
      <c r="E292" s="8"/>
      <c r="F292" s="8"/>
      <c r="G292" s="8"/>
      <c r="H292" s="8"/>
      <c r="I292" s="50"/>
      <c r="J292" s="59"/>
      <c r="K292" s="8"/>
      <c r="L292" s="8"/>
      <c r="M292" s="8"/>
      <c r="N292" s="8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66" t="str">
        <f>IF(Tableau_Juin[[#This Row],[Total conso UO]]="","",IF(Tableau_Juin[[#This Row],[Total conso UO]]&gt;Tableau_Juin[[#This Row],[Charge]],"KO",""))</f>
        <v/>
      </c>
    </row>
    <row r="293" spans="1:152" x14ac:dyDescent="0.2">
      <c r="A293" s="8"/>
      <c r="B293" s="8"/>
      <c r="C293" s="8"/>
      <c r="D293" s="8"/>
      <c r="E293" s="8"/>
      <c r="F293" s="8"/>
      <c r="G293" s="8"/>
      <c r="H293" s="8"/>
      <c r="I293" s="50"/>
      <c r="J293" s="59"/>
      <c r="K293" s="8"/>
      <c r="L293" s="8"/>
      <c r="M293" s="8"/>
      <c r="N293" s="8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66" t="str">
        <f>IF(Tableau_Juin[[#This Row],[Total conso UO]]="","",IF(Tableau_Juin[[#This Row],[Total conso UO]]&gt;Tableau_Juin[[#This Row],[Charge]],"KO",""))</f>
        <v/>
      </c>
    </row>
    <row r="294" spans="1:152" x14ac:dyDescent="0.2">
      <c r="A294" s="8"/>
      <c r="B294" s="8"/>
      <c r="C294" s="8"/>
      <c r="D294" s="8"/>
      <c r="E294" s="8"/>
      <c r="F294" s="8"/>
      <c r="G294" s="8"/>
      <c r="H294" s="8"/>
      <c r="I294" s="50"/>
      <c r="J294" s="59"/>
      <c r="K294" s="8"/>
      <c r="L294" s="8"/>
      <c r="M294" s="8"/>
      <c r="N294" s="8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66" t="str">
        <f>IF(Tableau_Juin[[#This Row],[Total conso UO]]="","",IF(Tableau_Juin[[#This Row],[Total conso UO]]&gt;Tableau_Juin[[#This Row],[Charge]],"KO",""))</f>
        <v/>
      </c>
    </row>
    <row r="295" spans="1:152" x14ac:dyDescent="0.2">
      <c r="A295" s="20"/>
      <c r="B295" s="13"/>
      <c r="C295" s="11"/>
      <c r="D295" s="11"/>
      <c r="E295" s="11"/>
      <c r="F295" s="13"/>
      <c r="G295" s="13"/>
      <c r="I295" s="11"/>
      <c r="J295" s="12"/>
      <c r="K295" s="11"/>
      <c r="M295" s="11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F295" s="13"/>
      <c r="AG295" s="13"/>
      <c r="AH295" s="13"/>
      <c r="AI295" s="13"/>
      <c r="AJ295" s="13"/>
      <c r="AK295" s="13"/>
      <c r="AL295" s="13"/>
      <c r="AM295" s="13"/>
      <c r="AN295" s="13"/>
      <c r="AO295" s="13"/>
      <c r="AP295" s="13"/>
    </row>
    <row r="296" spans="1:152" x14ac:dyDescent="0.2">
      <c r="A296" s="30" t="s">
        <v>0</v>
      </c>
      <c r="B296" s="21">
        <f>COUNTA(Tableau_Juin[Code UO])</f>
        <v>0</v>
      </c>
      <c r="C296" s="31"/>
      <c r="D296" s="32"/>
      <c r="E296" s="32"/>
      <c r="F296" s="32"/>
      <c r="G296" s="32"/>
      <c r="H296" s="32"/>
      <c r="I296" s="32"/>
      <c r="J296" s="32"/>
      <c r="K296" s="32"/>
      <c r="L296" s="33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</row>
    <row r="297" spans="1:152" x14ac:dyDescent="0.2">
      <c r="A297" s="22"/>
      <c r="B297" s="22"/>
      <c r="C297" s="4"/>
      <c r="D297" s="4"/>
      <c r="E297" s="4"/>
      <c r="F297" s="22"/>
      <c r="G297" s="22"/>
      <c r="I297" s="6"/>
      <c r="J297" s="15"/>
      <c r="K297" s="6"/>
      <c r="M297" s="7" t="str">
        <f>IF(SUM(Tableau_Juin[1])&gt;0,IF(COUNTIF(#REF!,M3)=1,"NOK",IF(COUNTIF(M4,"S")=1,"NOK",IF(COUNTIF(M4,"D")=1,"NOK","OK"))),"")</f>
        <v/>
      </c>
      <c r="N297" s="7" t="str">
        <f>IF(SUM(Tableau_Juin[[#All],[2]])&gt;0,IF(COUNTIF(#REF!,N3)=1,"NOK",IF(COUNTIF(N4,"S")=1,"NOK",IF(COUNTIF(N4,"D")=1,"NOK","OK"))),"")</f>
        <v/>
      </c>
      <c r="O297" s="7" t="str">
        <f>IF(SUM(Tableau_Juin[[#All],[3]])&gt;0,IF(COUNTIF(#REF!,O3)=1,"NOK",IF(COUNTIF(O4,"S")=1,"NOK",IF(COUNTIF(O4,"D")=1,"NOK","OK"))),"")</f>
        <v/>
      </c>
      <c r="P297" s="7" t="str">
        <f>IF(SUM(Tableau_Juin[[#All],[4]])&gt;0,IF(COUNTIF(#REF!,P3)=1,"NOK",IF(COUNTIF(P4,"S")=1,"NOK",IF(COUNTIF(P4,"D")=1,"NOK","OK"))),"")</f>
        <v/>
      </c>
      <c r="Q297" s="7" t="str">
        <f>IF(SUM(Tableau_Juin[[#All],[5]])&gt;0,IF(COUNTIF(#REF!,Q3)=1,"NOK",IF(COUNTIF(Q4,"S")=1,"NOK",IF(COUNTIF(Q4,"D")=1,"NOK","OK"))),"")</f>
        <v/>
      </c>
      <c r="R297" s="7" t="str">
        <f>IF(SUM(Tableau_Juin[[#All],[6]])&gt;0,IF(COUNTIF(#REF!,R3)=1,"NOK",IF(COUNTIF(R4,"S")=1,"NOK",IF(COUNTIF(R4,"D")=1,"NOK","OK"))),"")</f>
        <v/>
      </c>
      <c r="S297" s="7" t="str">
        <f>IF(SUM(Tableau_Juin[[#All],[7]])&gt;0,IF(COUNTIF(#REF!,S3)=1,"NOK",IF(COUNTIF(S4,"S")=1,"NOK",IF(COUNTIF(S4,"D")=1,"NOK","OK"))),"")</f>
        <v/>
      </c>
      <c r="T297" s="7" t="str">
        <f>IF(SUM(Tableau_Juin[[#All],[8]])&gt;0,IF(COUNTIF(#REF!,T3)=1,"NOK",IF(COUNTIF(T4,"S")=1,"NOK",IF(COUNTIF(T4,"D")=1,"NOK","OK"))),"")</f>
        <v/>
      </c>
      <c r="U297" s="7" t="str">
        <f>IF(SUM(Tableau_Juin[[#All],[9]])&gt;0,IF(COUNTIF(#REF!,U3)=1,"NOK",IF(COUNTIF(U4,"S")=1,"NOK",IF(COUNTIF(U4,"D")=1,"NOK","OK"))),"")</f>
        <v/>
      </c>
      <c r="V297" s="7" t="str">
        <f>IF(SUM(Tableau_Juin[[#All],[10]])&gt;0,IF(COUNTIF(#REF!,V3)=1,"NOK",IF(COUNTIF(V4,"S")=1,"NOK",IF(COUNTIF(V4,"D")=1,"NOK","OK"))),"")</f>
        <v/>
      </c>
      <c r="W297" s="7" t="str">
        <f>IF(SUM(Tableau_Juin[[#All],[11]])&gt;0,IF(COUNTIF(#REF!,W3)=1,"NOK",IF(COUNTIF(W4,"S")=1,"NOK",IF(COUNTIF(W4,"D")=1,"NOK","OK"))),"")</f>
        <v/>
      </c>
      <c r="X297" s="7" t="str">
        <f>IF(SUM(Tableau_Juin[[#All],[12]])&gt;0,IF(COUNTIF(#REF!,X3)=1,"NOK",IF(COUNTIF(X4,"S")=1,"NOK",IF(COUNTIF(X4,"D")=1,"NOK","OK"))),"")</f>
        <v/>
      </c>
      <c r="Y297" s="7" t="str">
        <f>IF(SUM(Tableau_Juin[[#All],[13]])&gt;0,IF(COUNTIF(#REF!,Y3)=1,"NOK",IF(COUNTIF(Y4,"S")=1,"NOK",IF(COUNTIF(Y4,"D")=1,"NOK","OK"))),"")</f>
        <v/>
      </c>
      <c r="Z297" s="7" t="str">
        <f>IF(SUM(Tableau_Juin[[#All],[14]])&gt;0,IF(COUNTIF(#REF!,Z3)=1,"NOK",IF(COUNTIF(Z4,"S")=1,"NOK",IF(COUNTIF(Z4,"D")=1,"NOK","OK"))),"")</f>
        <v/>
      </c>
      <c r="AA297" s="7" t="str">
        <f>IF(SUM(Tableau_Juin[[#All],[15]])&gt;0,IF(COUNTIF(#REF!,AA3)=1,"NOK",IF(COUNTIF(AA4,"S")=1,"NOK",IF(COUNTIF(AA4,"D")=1,"NOK","OK"))),"")</f>
        <v/>
      </c>
      <c r="AB297" s="7" t="str">
        <f>IF(SUM(Tableau_Juin[[#All],[16]])&gt;0,IF(COUNTIF(#REF!,AB3)=1,"NOK",IF(COUNTIF(AB4,"S")=1,"NOK",IF(COUNTIF(AB4,"D")=1,"NOK","OK"))),"")</f>
        <v/>
      </c>
      <c r="AC297" s="7" t="str">
        <f>IF(SUM(Tableau_Juin[[#All],[17]])&gt;0,IF(COUNTIF(#REF!,AC3)=1,"NOK",IF(COUNTIF(AC4,"S")=1,"NOK",IF(COUNTIF(AC4,"D")=1,"NOK","OK"))),"")</f>
        <v/>
      </c>
      <c r="AD297" s="7" t="str">
        <f>IF(SUM(Tableau_Juin[[#All],[18]])&gt;0,IF(COUNTIF(#REF!,AD3)=1,"NOK",IF(COUNTIF(AD4,"S")=1,"NOK",IF(COUNTIF(AD4,"D")=1,"NOK","OK"))),"")</f>
        <v/>
      </c>
      <c r="AE297" s="7" t="str">
        <f>IF(SUM(Tableau_Juin[[#All],[19]])&gt;0,IF(COUNTIF(#REF!,AE3)=1,"NOK",IF(COUNTIF(AE4,"S")=1,"NOK",IF(COUNTIF(AE4,"D")=1,"NOK","OK"))),"")</f>
        <v/>
      </c>
      <c r="AF297" s="7" t="str">
        <f>IF(SUM(Tableau_Juin[[#All],[20]])&gt;0,IF(COUNTIF(#REF!,AF3)=1,"NOK",IF(COUNTIF(AF4,"S")=1,"NOK",IF(COUNTIF(AF4,"D")=1,"NOK","OK"))),"")</f>
        <v/>
      </c>
      <c r="AG297" s="7" t="str">
        <f>IF(SUM(Tableau_Juin[[#All],[21]])&gt;0,IF(COUNTIF(#REF!,AG3)=1,"NOK",IF(COUNTIF(AG4,"S")=1,"NOK",IF(COUNTIF(AG4,"D")=1,"NOK","OK"))),"")</f>
        <v/>
      </c>
      <c r="AH297" s="7" t="str">
        <f>IF(SUM(Tableau_Juin[[#All],[22]])&gt;0,IF(COUNTIF(#REF!,AH3)=1,"NOK",IF(COUNTIF(AH4,"S")=1,"NOK",IF(COUNTIF(AH4,"D")=1,"NOK","OK"))),"")</f>
        <v/>
      </c>
      <c r="AI297" s="7" t="str">
        <f>IF(SUM(Tableau_Juin[[#All],[23]])&gt;0,IF(COUNTIF(#REF!,AI3)=1,"NOK",IF(COUNTIF(AI4,"S")=1,"NOK",IF(COUNTIF(AI4,"D")=1,"NOK","OK"))),"")</f>
        <v/>
      </c>
      <c r="AJ297" s="7" t="str">
        <f>IF(SUM(Tableau_Juin[[#All],[24]])&gt;0,IF(COUNTIF(#REF!,AJ3)=1,"NOK",IF(COUNTIF(AJ4,"S")=1,"NOK",IF(COUNTIF(AJ4,"D")=1,"NOK","OK"))),"")</f>
        <v/>
      </c>
      <c r="AK297" s="7" t="str">
        <f>IF(SUM(Tableau_Juin[[#All],[25]])&gt;0,IF(COUNTIF(#REF!,AK3)=1,"NOK",IF(COUNTIF(AK4,"S")=1,"NOK",IF(COUNTIF(AK4,"D")=1,"NOK","OK"))),"")</f>
        <v/>
      </c>
      <c r="AL297" s="7" t="str">
        <f>IF(SUM(Tableau_Juin[[#All],[26]])&gt;0,IF(COUNTIF(#REF!,AL3)=1,"NOK",IF(COUNTIF(AL4,"S")=1,"NOK",IF(COUNTIF(AL4,"D")=1,"NOK","OK"))),"")</f>
        <v/>
      </c>
      <c r="AM297" s="7" t="str">
        <f>IF(SUM(Tableau_Juin[[#All],[27]])&gt;0,IF(COUNTIF(#REF!,AM3)=1,"NOK",IF(COUNTIF(AM4,"S")=1,"NOK",IF(COUNTIF(AM4,"D")=1,"NOK","OK"))),"")</f>
        <v/>
      </c>
      <c r="AN297" s="7" t="str">
        <f>IF(SUM(Tableau_Juin[[#All],[28]])&gt;0,IF(COUNTIF(#REF!,AN3)=1,"NOK",IF(COUNTIF(AN4,"S")=1,"NOK",IF(COUNTIF(AN4,"D")=1,"NOK","OK"))),"")</f>
        <v/>
      </c>
      <c r="AO297" s="7" t="str">
        <f>IF(SUM(Tableau_Juin[[#All],[29]])&gt;0,IF(COUNTIF(#REF!,AO3)=1,"NOK",IF(COUNTIF(AO4,"S")=1,"NOK",IF(COUNTIF(AO4,"D")=1,"NOK","OK"))),"")</f>
        <v/>
      </c>
      <c r="AP297" s="7" t="str">
        <f>IF(SUM(Tableau_Juin[[#All],[30]])&gt;0,IF(COUNTIF(#REF!,AP3)=1,"NOK",IF(COUNTIF(AP4,"S")=1,"NOK",IF(COUNTIF(AP4,"D")=1,"NOK","OK"))),"")</f>
        <v/>
      </c>
    </row>
    <row r="298" spans="1:152" x14ac:dyDescent="0.2"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</row>
    <row r="299" spans="1:152" ht="17.25" x14ac:dyDescent="0.2">
      <c r="H299" s="23"/>
      <c r="P299" s="35"/>
    </row>
  </sheetData>
  <dataConsolidate/>
  <conditionalFormatting sqref="AR6 M169:R169 T169:AP169 M6:AP70 M72:AP73 O71:AP71 M71 M75:AP78 T74:AP74 M74:Q74 M227:Q227 M166:AP168 M165:P165 AC165:AP165 S165:X165 Z165:AA165 M170:AP194 M195:AF195 AI195:AK195 M266:P269 M228:AP265 T227:AP227 M270:AP294 S266:AP269 M161:AP164 M159:Q160 S159:AP159 S160:AM160 AO160:AP160 M80:AP131 M133:AP158 M132:W132 AN132:AP132 M196:AP220 M222:AP226 M221:Z221 AF221:AP221 AA132:AE132">
    <cfRule type="expression" dxfId="239" priority="279">
      <formula>M$297="NOK"</formula>
    </cfRule>
  </conditionalFormatting>
  <conditionalFormatting sqref="AR6">
    <cfRule type="expression" dxfId="238" priority="271">
      <formula>OR($H6="Validée",$H6="facturée")</formula>
    </cfRule>
    <cfRule type="expression" dxfId="237" priority="274">
      <formula>$AQ6="KO"</formula>
    </cfRule>
    <cfRule type="expression" dxfId="236" priority="276">
      <formula>$AQ6="Attention"</formula>
    </cfRule>
  </conditionalFormatting>
  <conditionalFormatting sqref="AR6 M169:R169 T169:AP169 S196 M2:AP70 M72:AP73 O71:AP71 N230 M71 M75:AP78 T74:AP74 M74:Q74 M227:Q227 M166:AP168 M165:P165 AC165:AP165 S165:X165 Z165:AA165 M170:AP194 AL219:AP219 M195:AF195 AI195:AK195 AG219:AH219 M266:P269 M161:AP164 M159:Q160 S159:AP159 S160:AM160 AO160:AP160 M80:AP131 M133:AP158 M132:W132 AN132:AP132 X221:Z221 AF221:AM221 AA132:AE132">
    <cfRule type="expression" dxfId="235" priority="277">
      <formula>(WEEKDAY(M$3,2)&gt;5)</formula>
    </cfRule>
    <cfRule type="expression" dxfId="234" priority="278">
      <formula>AND(M$3&lt;&gt;"""",COUNTIF(FERIE,M$3)&gt;0)</formula>
    </cfRule>
  </conditionalFormatting>
  <conditionalFormatting sqref="AQ6:AQ294">
    <cfRule type="expression" dxfId="233" priority="237">
      <formula>AQ$297="NOK"</formula>
    </cfRule>
  </conditionalFormatting>
  <conditionalFormatting sqref="AQ6:AQ294">
    <cfRule type="expression" dxfId="232" priority="229">
      <formula>OR($I6="Validée",$I6="facturée",$I6="prévisionnelle")</formula>
    </cfRule>
    <cfRule type="expression" dxfId="231" priority="232">
      <formula>$AR6="KO"</formula>
    </cfRule>
    <cfRule type="expression" dxfId="230" priority="234">
      <formula>$AR6="Attention"</formula>
    </cfRule>
  </conditionalFormatting>
  <conditionalFormatting sqref="AQ6:AQ294">
    <cfRule type="expression" dxfId="229" priority="235">
      <formula>(WEEKDAY(AQ$3,2)&gt;5)</formula>
    </cfRule>
    <cfRule type="expression" dxfId="228" priority="236">
      <formula>AND(AQ$3&lt;&gt;"""",COUNTIF(FERIE,AQ$3)&gt;0)</formula>
    </cfRule>
  </conditionalFormatting>
  <conditionalFormatting sqref="O79:AP79">
    <cfRule type="expression" dxfId="227" priority="195">
      <formula>O$297="NOK"</formula>
    </cfRule>
  </conditionalFormatting>
  <conditionalFormatting sqref="I6:I294">
    <cfRule type="expression" dxfId="226" priority="189">
      <formula>$AQ6="KO"</formula>
    </cfRule>
    <cfRule type="expression" dxfId="225" priority="191">
      <formula>$AQ6="Attention"</formula>
    </cfRule>
  </conditionalFormatting>
  <conditionalFormatting sqref="K6:K294">
    <cfRule type="expression" dxfId="224" priority="188">
      <formula>$AR6="KO"</formula>
    </cfRule>
  </conditionalFormatting>
  <conditionalFormatting sqref="C79:L79 O79:AP79 C169:R169 T169:AP169 C196:R196 T196:AP196 C72:AP73 O71:AP71 C230:M230 O230:AP230 C74:Q74 S74:AP74 C228:AP229 C227:Q227 S227:AP227 C6:AP68 M69:AP70 M71 C69:L71 C75:AP78 C231:AP265 C166:AP168 C165:Q165 AC165:AP165 S165:AA165 C170:AP194 C195:AF195 AI195:AK195 C219:AF219 AI219:AK219 C266:P269 R266:AP269 A286:AP294 C270:AP285 C161:AP164 C159:Q160 S159:AP159 S160:AM160 AO160:AP160 C220:AP220 C197:AP218 C222:AP226 C80:AP131 C133:AP158 C132:W132 AN132:AP132 A6:A285 C221:W221 AN221:AP221 AA132:AE132">
    <cfRule type="expression" dxfId="223" priority="187">
      <formula>OR($H6="Validée",$H6="facturée",$H6="prévisionnelle")</formula>
    </cfRule>
    <cfRule type="expression" dxfId="222" priority="190">
      <formula>$AQ6="KO"</formula>
    </cfRule>
    <cfRule type="expression" dxfId="221" priority="192">
      <formula>$AQ6="Attention"</formula>
    </cfRule>
  </conditionalFormatting>
  <conditionalFormatting sqref="O79:AP79 M197:AP218 M196:R196 T196:AP196 M231:AP265 M230 O230:AP230 M228:AP229 T227:AP227 M220:AP220 M219:AF219 AI219:AK219 M270:AP294 S266:AP269 M222:AP226 M221:W221 AN221:AP221">
    <cfRule type="expression" dxfId="220" priority="193">
      <formula>(WEEKDAY(M$3,2)&gt;5)</formula>
    </cfRule>
    <cfRule type="expression" dxfId="219" priority="194">
      <formula>AND(M$3&lt;&gt;"""",COUNTIF(FERIE,M$3)&gt;0)</formula>
    </cfRule>
  </conditionalFormatting>
  <conditionalFormatting sqref="B6:B25">
    <cfRule type="expression" dxfId="218" priority="185">
      <formula>$AR6="KO"</formula>
    </cfRule>
    <cfRule type="expression" dxfId="217" priority="186">
      <formula>$AR6="Attention"</formula>
    </cfRule>
  </conditionalFormatting>
  <conditionalFormatting sqref="B6:B25">
    <cfRule type="expression" dxfId="216" priority="184">
      <formula>OR($H6="Validée",$H6="facturée")</formula>
    </cfRule>
  </conditionalFormatting>
  <conditionalFormatting sqref="B244 B26:B65 B67:B68 B123:B141 B70:B121 B166:B180 B196:B218 B220:B223 B182:B194 B143:B164">
    <cfRule type="expression" dxfId="215" priority="196">
      <formula>OR($AO26="KO", $AN26="KO")</formula>
    </cfRule>
    <cfRule type="expression" dxfId="214" priority="197">
      <formula>OR($AO26="Attention", $AN26="Attention")</formula>
    </cfRule>
    <cfRule type="expression" dxfId="213" priority="198">
      <formula>#REF!="Validée"</formula>
    </cfRule>
    <cfRule type="expression" dxfId="212" priority="199">
      <formula>#REF!="Facturée"</formula>
    </cfRule>
    <cfRule type="expression" dxfId="211" priority="200">
      <formula>#REF!="Livrée"</formula>
    </cfRule>
    <cfRule type="expression" dxfId="210" priority="201">
      <formula>#REF!="Prévisionnelle"</formula>
    </cfRule>
  </conditionalFormatting>
  <conditionalFormatting sqref="B236 B225:B233">
    <cfRule type="expression" dxfId="209" priority="178">
      <formula>OR($AR219="KO", $AQ219="KO")</formula>
    </cfRule>
    <cfRule type="expression" dxfId="208" priority="179">
      <formula>OR($AR219="Attention", $AQ219="Attention")</formula>
    </cfRule>
    <cfRule type="expression" dxfId="207" priority="180">
      <formula>$I219="Validée"</formula>
    </cfRule>
    <cfRule type="expression" dxfId="206" priority="181">
      <formula>$I219="Facturée"</formula>
    </cfRule>
    <cfRule type="expression" dxfId="205" priority="182">
      <formula>$I219="Livrée"</formula>
    </cfRule>
    <cfRule type="expression" dxfId="204" priority="183">
      <formula>$I219="Prévisionnelle"</formula>
    </cfRule>
  </conditionalFormatting>
  <conditionalFormatting sqref="M79:N79">
    <cfRule type="expression" dxfId="203" priority="177">
      <formula>M$297="NOK"</formula>
    </cfRule>
  </conditionalFormatting>
  <conditionalFormatting sqref="M79:N79">
    <cfRule type="expression" dxfId="202" priority="172">
      <formula>OR($H79="Validée",$H79="facturée",$H79="prévisionnelle")</formula>
    </cfRule>
    <cfRule type="expression" dxfId="201" priority="173">
      <formula>$AQ79="KO"</formula>
    </cfRule>
    <cfRule type="expression" dxfId="200" priority="174">
      <formula>$AQ79="Attention"</formula>
    </cfRule>
  </conditionalFormatting>
  <conditionalFormatting sqref="M79:N79">
    <cfRule type="expression" dxfId="199" priority="175">
      <formula>(WEEKDAY(M$3,2)&gt;5)</formula>
    </cfRule>
    <cfRule type="expression" dxfId="198" priority="176">
      <formula>AND(M$3&lt;&gt;"""",COUNTIF(FERIE,M$3)&gt;0)</formula>
    </cfRule>
  </conditionalFormatting>
  <conditionalFormatting sqref="B234">
    <cfRule type="expression" dxfId="197" priority="166">
      <formula>OR($AR228="KO", $AQ228="KO")</formula>
    </cfRule>
    <cfRule type="expression" dxfId="196" priority="167">
      <formula>OR($AR228="Attention", $AQ228="Attention")</formula>
    </cfRule>
    <cfRule type="expression" dxfId="195" priority="168">
      <formula>$I228="Validée"</formula>
    </cfRule>
    <cfRule type="expression" dxfId="194" priority="169">
      <formula>$I228="Facturée"</formula>
    </cfRule>
    <cfRule type="expression" dxfId="193" priority="170">
      <formula>$I228="Livrée"</formula>
    </cfRule>
    <cfRule type="expression" dxfId="192" priority="171">
      <formula>$I228="Prévisionnelle"</formula>
    </cfRule>
  </conditionalFormatting>
  <conditionalFormatting sqref="S196">
    <cfRule type="expression" dxfId="191" priority="1311">
      <formula>OR($H169="Validée",$H169="facturée",$H169="prévisionnelle")</formula>
    </cfRule>
    <cfRule type="expression" dxfId="190" priority="1312">
      <formula>$AQ169="KO"</formula>
    </cfRule>
    <cfRule type="expression" dxfId="189" priority="1313">
      <formula>$AQ169="Attention"</formula>
    </cfRule>
  </conditionalFormatting>
  <conditionalFormatting sqref="B235">
    <cfRule type="expression" dxfId="188" priority="164">
      <formula>$AS229="KO"</formula>
    </cfRule>
    <cfRule type="expression" dxfId="187" priority="165">
      <formula>$AS229="Attention"</formula>
    </cfRule>
  </conditionalFormatting>
  <conditionalFormatting sqref="B235">
    <cfRule type="expression" dxfId="186" priority="163">
      <formula>OR($I229="Validée",$I229="facturée")</formula>
    </cfRule>
  </conditionalFormatting>
  <conditionalFormatting sqref="B237">
    <cfRule type="expression" dxfId="185" priority="151">
      <formula>OR($AR231="KO", $AQ231="KO")</formula>
    </cfRule>
    <cfRule type="expression" dxfId="184" priority="152">
      <formula>OR($AR231="Attention", $AQ231="Attention")</formula>
    </cfRule>
    <cfRule type="expression" dxfId="183" priority="153">
      <formula>$I231="Validée"</formula>
    </cfRule>
    <cfRule type="expression" dxfId="182" priority="154">
      <formula>$I231="Facturée"</formula>
    </cfRule>
    <cfRule type="expression" dxfId="181" priority="155">
      <formula>$I231="Livrée"</formula>
    </cfRule>
    <cfRule type="expression" dxfId="180" priority="156">
      <formula>$I231="Prévisionnelle"</formula>
    </cfRule>
  </conditionalFormatting>
  <conditionalFormatting sqref="N230">
    <cfRule type="expression" dxfId="179" priority="1323">
      <formula>OR($H71="Validée",$H71="facturée",$H71="prévisionnelle")</formula>
    </cfRule>
    <cfRule type="expression" dxfId="178" priority="1324">
      <formula>$AQ71="KO"</formula>
    </cfRule>
    <cfRule type="expression" dxfId="177" priority="1325">
      <formula>$AQ71="Attention"</formula>
    </cfRule>
  </conditionalFormatting>
  <conditionalFormatting sqref="S74 S227 R266:R269">
    <cfRule type="expression" dxfId="176" priority="1327">
      <formula>Q$297="NOK"</formula>
    </cfRule>
  </conditionalFormatting>
  <conditionalFormatting sqref="S74 S227 R266:R269">
    <cfRule type="expression" dxfId="175" priority="1330">
      <formula>(WEEKDAY(Q$3,2)&gt;5)</formula>
    </cfRule>
    <cfRule type="expression" dxfId="174" priority="1331">
      <formula>AND(Q$3&lt;&gt;"""",COUNTIF(FERIE,Q$3)&gt;0)</formula>
    </cfRule>
  </conditionalFormatting>
  <conditionalFormatting sqref="B238:B240 B165 B261:B267 B269:B276">
    <cfRule type="expression" dxfId="173" priority="145">
      <formula>OR($AR165="KO", $AQ165="KO")</formula>
    </cfRule>
    <cfRule type="expression" dxfId="172" priority="146">
      <formula>OR($AR165="Attention", $AQ165="Attention")</formula>
    </cfRule>
    <cfRule type="expression" dxfId="171" priority="147">
      <formula>$I165="Validée"</formula>
    </cfRule>
    <cfRule type="expression" dxfId="170" priority="148">
      <formula>$I165="Facturée"</formula>
    </cfRule>
    <cfRule type="expression" dxfId="169" priority="149">
      <formula>$I165="Livrée"</formula>
    </cfRule>
    <cfRule type="expression" dxfId="168" priority="150">
      <formula>$I165="Prévisionnelle"</formula>
    </cfRule>
  </conditionalFormatting>
  <conditionalFormatting sqref="B242">
    <cfRule type="expression" dxfId="167" priority="133">
      <formula>OR($AR242="KO", $AQ242="KO")</formula>
    </cfRule>
    <cfRule type="expression" dxfId="166" priority="134">
      <formula>OR($AR242="Attention", $AQ242="Attention")</formula>
    </cfRule>
    <cfRule type="expression" dxfId="165" priority="135">
      <formula>$I242="Validée"</formula>
    </cfRule>
    <cfRule type="expression" dxfId="164" priority="136">
      <formula>$I242="Facturée"</formula>
    </cfRule>
    <cfRule type="expression" dxfId="163" priority="137">
      <formula>$I242="Livrée"</formula>
    </cfRule>
    <cfRule type="expression" dxfId="162" priority="138">
      <formula>$I242="Prévisionnelle"</formula>
    </cfRule>
  </conditionalFormatting>
  <conditionalFormatting sqref="B241">
    <cfRule type="expression" dxfId="161" priority="139">
      <formula>OR($AR241="KO", $AQ241="KO")</formula>
    </cfRule>
    <cfRule type="expression" dxfId="160" priority="140">
      <formula>OR($AR241="Attention", $AQ241="Attention")</formula>
    </cfRule>
    <cfRule type="expression" dxfId="159" priority="141">
      <formula>$I241="Validée"</formula>
    </cfRule>
    <cfRule type="expression" dxfId="158" priority="142">
      <formula>$I241="Facturée"</formula>
    </cfRule>
    <cfRule type="expression" dxfId="157" priority="143">
      <formula>$I241="Livrée"</formula>
    </cfRule>
    <cfRule type="expression" dxfId="156" priority="144">
      <formula>$I241="Prévisionnelle"</formula>
    </cfRule>
  </conditionalFormatting>
  <conditionalFormatting sqref="B245:B260">
    <cfRule type="expression" dxfId="155" priority="127">
      <formula>OR($AR245="KO", $AQ245="KO")</formula>
    </cfRule>
    <cfRule type="expression" dxfId="154" priority="128">
      <formula>OR($AR245="Attention", $AQ245="Attention")</formula>
    </cfRule>
    <cfRule type="expression" dxfId="153" priority="129">
      <formula>$I245="Validée"</formula>
    </cfRule>
    <cfRule type="expression" dxfId="152" priority="130">
      <formula>$I245="Facturée"</formula>
    </cfRule>
    <cfRule type="expression" dxfId="151" priority="131">
      <formula>$I245="Livrée"</formula>
    </cfRule>
    <cfRule type="expression" dxfId="150" priority="132">
      <formula>$I245="Prévisionnelle"</formula>
    </cfRule>
  </conditionalFormatting>
  <conditionalFormatting sqref="B66">
    <cfRule type="expression" dxfId="149" priority="121">
      <formula>OR($AR66="KO", $AQ66="KO")</formula>
    </cfRule>
    <cfRule type="expression" dxfId="148" priority="122">
      <formula>OR($AR66="Attention", $AQ66="Attention")</formula>
    </cfRule>
    <cfRule type="expression" dxfId="147" priority="123">
      <formula>$I66="Validée"</formula>
    </cfRule>
    <cfRule type="expression" dxfId="146" priority="124">
      <formula>$I66="Facturée"</formula>
    </cfRule>
    <cfRule type="expression" dxfId="145" priority="125">
      <formula>$I66="Livrée"</formula>
    </cfRule>
    <cfRule type="expression" dxfId="144" priority="126">
      <formula>$I66="Prévisionnelle"</formula>
    </cfRule>
  </conditionalFormatting>
  <conditionalFormatting sqref="B122">
    <cfRule type="expression" dxfId="143" priority="115">
      <formula>OR($AR122="KO", $AQ122="KO")</formula>
    </cfRule>
    <cfRule type="expression" dxfId="142" priority="116">
      <formula>OR($AR122="Attention", $AQ122="Attention")</formula>
    </cfRule>
    <cfRule type="expression" dxfId="141" priority="117">
      <formula>$I122="Validée"</formula>
    </cfRule>
    <cfRule type="expression" dxfId="140" priority="118">
      <formula>$I122="Facturée"</formula>
    </cfRule>
    <cfRule type="expression" dxfId="139" priority="119">
      <formula>$I122="Livrée"</formula>
    </cfRule>
    <cfRule type="expression" dxfId="138" priority="120">
      <formula>$I122="Prévisionnelle"</formula>
    </cfRule>
  </conditionalFormatting>
  <conditionalFormatting sqref="B69">
    <cfRule type="expression" dxfId="137" priority="109">
      <formula>OR($AR69="KO", $AQ69="KO")</formula>
    </cfRule>
    <cfRule type="expression" dxfId="136" priority="110">
      <formula>OR($AR69="Attention", $AQ69="Attention")</formula>
    </cfRule>
    <cfRule type="expression" dxfId="135" priority="111">
      <formula>$I69="Validée"</formula>
    </cfRule>
    <cfRule type="expression" dxfId="134" priority="112">
      <formula>$I69="Facturée"</formula>
    </cfRule>
    <cfRule type="expression" dxfId="133" priority="113">
      <formula>$I69="Livrée"</formula>
    </cfRule>
    <cfRule type="expression" dxfId="132" priority="114">
      <formula>$I69="Prévisionnelle"</formula>
    </cfRule>
  </conditionalFormatting>
  <conditionalFormatting sqref="B277">
    <cfRule type="expression" dxfId="131" priority="91">
      <formula>OR($AR277="KO", $AQ277="KO")</formula>
    </cfRule>
    <cfRule type="expression" dxfId="130" priority="92">
      <formula>OR($AR277="Attention", $AQ277="Attention")</formula>
    </cfRule>
    <cfRule type="expression" dxfId="129" priority="93">
      <formula>$I277="Validée"</formula>
    </cfRule>
    <cfRule type="expression" dxfId="128" priority="94">
      <formula>$I277="Facturée"</formula>
    </cfRule>
    <cfRule type="expression" dxfId="127" priority="95">
      <formula>$I277="Livrée"</formula>
    </cfRule>
    <cfRule type="expression" dxfId="126" priority="96">
      <formula>$I277="Prévisionnelle"</formula>
    </cfRule>
  </conditionalFormatting>
  <conditionalFormatting sqref="B278">
    <cfRule type="expression" dxfId="125" priority="85">
      <formula>OR($AR278="KO", $AQ278="KO")</formula>
    </cfRule>
    <cfRule type="expression" dxfId="124" priority="86">
      <formula>OR($AR278="Attention", $AQ278="Attention")</formula>
    </cfRule>
    <cfRule type="expression" dxfId="123" priority="87">
      <formula>$I278="Validée"</formula>
    </cfRule>
    <cfRule type="expression" dxfId="122" priority="88">
      <formula>$I278="Facturée"</formula>
    </cfRule>
    <cfRule type="expression" dxfId="121" priority="89">
      <formula>$I278="Livrée"</formula>
    </cfRule>
    <cfRule type="expression" dxfId="120" priority="90">
      <formula>$I278="Prévisionnelle"</formula>
    </cfRule>
  </conditionalFormatting>
  <conditionalFormatting sqref="B279">
    <cfRule type="expression" dxfId="119" priority="73">
      <formula>OR($AR279="KO", $AQ279="KO")</formula>
    </cfRule>
    <cfRule type="expression" dxfId="118" priority="74">
      <formula>OR($AR279="Attention", $AQ279="Attention")</formula>
    </cfRule>
    <cfRule type="expression" dxfId="117" priority="75">
      <formula>$I279="Validée"</formula>
    </cfRule>
    <cfRule type="expression" dxfId="116" priority="76">
      <formula>$I279="Facturée"</formula>
    </cfRule>
    <cfRule type="expression" dxfId="115" priority="77">
      <formula>$I279="Livrée"</formula>
    </cfRule>
    <cfRule type="expression" dxfId="114" priority="78">
      <formula>$I279="Prévisionnelle"</formula>
    </cfRule>
  </conditionalFormatting>
  <conditionalFormatting sqref="Q165">
    <cfRule type="expression" dxfId="113" priority="1333">
      <formula>R$297="NOK"</formula>
    </cfRule>
  </conditionalFormatting>
  <conditionalFormatting sqref="Q165">
    <cfRule type="expression" dxfId="112" priority="1336">
      <formula>(WEEKDAY(R$3,2)&gt;5)</formula>
    </cfRule>
    <cfRule type="expression" dxfId="111" priority="1337">
      <formula>AND(R$3&lt;&gt;"""",COUNTIF(FERIE,R$3)&gt;0)</formula>
    </cfRule>
  </conditionalFormatting>
  <conditionalFormatting sqref="Y165">
    <cfRule type="expression" dxfId="110" priority="1339">
      <formula>Y$297="NOK"</formula>
    </cfRule>
  </conditionalFormatting>
  <conditionalFormatting sqref="Y165">
    <cfRule type="expression" dxfId="109" priority="1342">
      <formula>(WEEKDAY(Y$3,2)&gt;5)</formula>
    </cfRule>
    <cfRule type="expression" dxfId="108" priority="1343">
      <formula>AND(Y$3&lt;&gt;"""",COUNTIF(FERIE,Y$3)&gt;0)</formula>
    </cfRule>
  </conditionalFormatting>
  <conditionalFormatting sqref="AG219:AH219 AL219:AP219">
    <cfRule type="expression" dxfId="107" priority="1356">
      <formula>OR($H195="Validée",$H195="facturée",$H195="prévisionnelle")</formula>
    </cfRule>
    <cfRule type="expression" dxfId="106" priority="1357">
      <formula>$AQ195="KO"</formula>
    </cfRule>
    <cfRule type="expression" dxfId="105" priority="1358">
      <formula>$AQ195="Attention"</formula>
    </cfRule>
  </conditionalFormatting>
  <conditionalFormatting sqref="B195">
    <cfRule type="expression" dxfId="104" priority="1371">
      <formula>OR($AO219="KO", $AN219="KO")</formula>
    </cfRule>
    <cfRule type="expression" dxfId="103" priority="1372">
      <formula>OR($AO219="Attention", $AN219="Attention")</formula>
    </cfRule>
    <cfRule type="expression" dxfId="102" priority="1373">
      <formula>#REF!="Validée"</formula>
    </cfRule>
    <cfRule type="expression" dxfId="101" priority="1374">
      <formula>#REF!="Facturée"</formula>
    </cfRule>
    <cfRule type="expression" dxfId="100" priority="1375">
      <formula>#REF!="Livrée"</formula>
    </cfRule>
    <cfRule type="expression" dxfId="99" priority="1376">
      <formula>#REF!="Prévisionnelle"</formula>
    </cfRule>
  </conditionalFormatting>
  <conditionalFormatting sqref="B219">
    <cfRule type="expression" dxfId="98" priority="1377">
      <formula>OR(#REF!="KO", #REF!="KO")</formula>
    </cfRule>
    <cfRule type="expression" dxfId="97" priority="1378">
      <formula>OR(#REF!="Attention", #REF!="Attention")</formula>
    </cfRule>
    <cfRule type="expression" dxfId="96" priority="1379">
      <formula>#REF!="Validée"</formula>
    </cfRule>
    <cfRule type="expression" dxfId="95" priority="1380">
      <formula>#REF!="Facturée"</formula>
    </cfRule>
    <cfRule type="expression" dxfId="94" priority="1381">
      <formula>#REF!="Livrée"</formula>
    </cfRule>
    <cfRule type="expression" dxfId="93" priority="1382">
      <formula>#REF!="Prévisionnelle"</formula>
    </cfRule>
  </conditionalFormatting>
  <conditionalFormatting sqref="B280">
    <cfRule type="expression" dxfId="92" priority="67">
      <formula>OR($AR280="KO", $AQ280="KO")</formula>
    </cfRule>
    <cfRule type="expression" dxfId="91" priority="68">
      <formula>OR($AR280="Attention", $AQ280="Attention")</formula>
    </cfRule>
    <cfRule type="expression" dxfId="90" priority="69">
      <formula>$I280="Validée"</formula>
    </cfRule>
    <cfRule type="expression" dxfId="89" priority="70">
      <formula>$I280="Facturée"</formula>
    </cfRule>
    <cfRule type="expression" dxfId="88" priority="71">
      <formula>$I280="Livrée"</formula>
    </cfRule>
    <cfRule type="expression" dxfId="87" priority="72">
      <formula>$I280="Prévisionnelle"</formula>
    </cfRule>
  </conditionalFormatting>
  <conditionalFormatting sqref="B282">
    <cfRule type="expression" dxfId="86" priority="61">
      <formula>OR($AR282="KO", $AQ282="KO")</formula>
    </cfRule>
    <cfRule type="expression" dxfId="85" priority="62">
      <formula>OR($AR282="Attention", $AQ282="Attention")</formula>
    </cfRule>
    <cfRule type="expression" dxfId="84" priority="63">
      <formula>$I282="Validée"</formula>
    </cfRule>
    <cfRule type="expression" dxfId="83" priority="64">
      <formula>$I282="Facturée"</formula>
    </cfRule>
    <cfRule type="expression" dxfId="82" priority="65">
      <formula>$I282="Livrée"</formula>
    </cfRule>
    <cfRule type="expression" dxfId="81" priority="66">
      <formula>$I282="Prévisionnelle"</formula>
    </cfRule>
  </conditionalFormatting>
  <conditionalFormatting sqref="B243">
    <cfRule type="expression" dxfId="80" priority="55">
      <formula>OR($AR243="KO", $AQ243="KO")</formula>
    </cfRule>
    <cfRule type="expression" dxfId="79" priority="56">
      <formula>OR($AR243="Attention", $AQ243="Attention")</formula>
    </cfRule>
    <cfRule type="expression" dxfId="78" priority="57">
      <formula>$I243="Validée"</formula>
    </cfRule>
    <cfRule type="expression" dxfId="77" priority="58">
      <formula>$I243="Facturée"</formula>
    </cfRule>
    <cfRule type="expression" dxfId="76" priority="59">
      <formula>$I243="Livrée"</formula>
    </cfRule>
    <cfRule type="expression" dxfId="75" priority="60">
      <formula>$I243="Prévisionnelle"</formula>
    </cfRule>
  </conditionalFormatting>
  <conditionalFormatting sqref="B281">
    <cfRule type="expression" dxfId="74" priority="49">
      <formula>OR($AR281="KO", $AQ281="KO")</formula>
    </cfRule>
    <cfRule type="expression" dxfId="73" priority="50">
      <formula>OR($AR281="Attention", $AQ281="Attention")</formula>
    </cfRule>
    <cfRule type="expression" dxfId="72" priority="51">
      <formula>$I281="Validée"</formula>
    </cfRule>
    <cfRule type="expression" dxfId="71" priority="52">
      <formula>$I281="Facturée"</formula>
    </cfRule>
    <cfRule type="expression" dxfId="70" priority="53">
      <formula>$I281="Livrée"</formula>
    </cfRule>
    <cfRule type="expression" dxfId="69" priority="54">
      <formula>$I281="Prévisionnelle"</formula>
    </cfRule>
  </conditionalFormatting>
  <conditionalFormatting sqref="B283">
    <cfRule type="expression" dxfId="68" priority="43">
      <formula>OR($AR283="KO", $AQ283="KO")</formula>
    </cfRule>
    <cfRule type="expression" dxfId="67" priority="44">
      <formula>OR($AR283="Attention", $AQ283="Attention")</formula>
    </cfRule>
    <cfRule type="expression" dxfId="66" priority="45">
      <formula>$I283="Validée"</formula>
    </cfRule>
    <cfRule type="expression" dxfId="65" priority="46">
      <formula>$I283="Facturée"</formula>
    </cfRule>
    <cfRule type="expression" dxfId="64" priority="47">
      <formula>$I283="Livrée"</formula>
    </cfRule>
    <cfRule type="expression" dxfId="63" priority="48">
      <formula>$I283="Prévisionnelle"</formula>
    </cfRule>
  </conditionalFormatting>
  <conditionalFormatting sqref="B284">
    <cfRule type="expression" dxfId="62" priority="37">
      <formula>OR($AR284="KO", $AQ284="KO")</formula>
    </cfRule>
    <cfRule type="expression" dxfId="61" priority="38">
      <formula>OR($AR284="Attention", $AQ284="Attention")</formula>
    </cfRule>
    <cfRule type="expression" dxfId="60" priority="39">
      <formula>$I284="Validée"</formula>
    </cfRule>
    <cfRule type="expression" dxfId="59" priority="40">
      <formula>$I284="Facturée"</formula>
    </cfRule>
    <cfRule type="expression" dxfId="58" priority="41">
      <formula>$I284="Livrée"</formula>
    </cfRule>
    <cfRule type="expression" dxfId="57" priority="42">
      <formula>$I284="Prévisionnelle"</formula>
    </cfRule>
  </conditionalFormatting>
  <conditionalFormatting sqref="B285">
    <cfRule type="expression" dxfId="56" priority="31">
      <formula>OR($AR285="KO", $AQ285="KO")</formula>
    </cfRule>
    <cfRule type="expression" dxfId="55" priority="32">
      <formula>OR($AR285="Attention", $AQ285="Attention")</formula>
    </cfRule>
    <cfRule type="expression" dxfId="54" priority="33">
      <formula>$I285="Validée"</formula>
    </cfRule>
    <cfRule type="expression" dxfId="53" priority="34">
      <formula>$I285="Facturée"</formula>
    </cfRule>
    <cfRule type="expression" dxfId="52" priority="35">
      <formula>$I285="Livrée"</formula>
    </cfRule>
    <cfRule type="expression" dxfId="51" priority="36">
      <formula>$I285="Prévisionnelle"</formula>
    </cfRule>
  </conditionalFormatting>
  <conditionalFormatting sqref="B181">
    <cfRule type="expression" dxfId="50" priority="25">
      <formula>OR($AR181="KO", $AQ181="KO")</formula>
    </cfRule>
    <cfRule type="expression" dxfId="49" priority="26">
      <formula>OR($AR181="Attention", $AQ181="Attention")</formula>
    </cfRule>
    <cfRule type="expression" dxfId="48" priority="27">
      <formula>$I181="Validée"</formula>
    </cfRule>
    <cfRule type="expression" dxfId="47" priority="28">
      <formula>$I181="Facturée"</formula>
    </cfRule>
    <cfRule type="expression" dxfId="46" priority="29">
      <formula>$I181="Livrée"</formula>
    </cfRule>
    <cfRule type="expression" dxfId="45" priority="30">
      <formula>$I181="Prévisionnelle"</formula>
    </cfRule>
  </conditionalFormatting>
  <conditionalFormatting sqref="B268">
    <cfRule type="expression" dxfId="44" priority="19">
      <formula>OR($AR268="KO", $AQ268="KO")</formula>
    </cfRule>
    <cfRule type="expression" dxfId="43" priority="20">
      <formula>OR($AR268="Attention", $AQ268="Attention")</formula>
    </cfRule>
    <cfRule type="expression" dxfId="42" priority="21">
      <formula>$I268="Validée"</formula>
    </cfRule>
    <cfRule type="expression" dxfId="41" priority="22">
      <formula>$I268="Facturée"</formula>
    </cfRule>
    <cfRule type="expression" dxfId="40" priority="23">
      <formula>$I268="Livrée"</formula>
    </cfRule>
    <cfRule type="expression" dxfId="39" priority="24">
      <formula>$I268="Prévisionnelle"</formula>
    </cfRule>
  </conditionalFormatting>
  <conditionalFormatting sqref="R159:R160">
    <cfRule type="expression" dxfId="38" priority="18">
      <formula>R$297="NOK"</formula>
    </cfRule>
  </conditionalFormatting>
  <conditionalFormatting sqref="R159:R160">
    <cfRule type="expression" dxfId="37" priority="16">
      <formula>(WEEKDAY(R$3,2)&gt;5)</formula>
    </cfRule>
    <cfRule type="expression" dxfId="36" priority="17">
      <formula>AND(R$3&lt;&gt;"""",COUNTIF(FERIE,R$3)&gt;0)</formula>
    </cfRule>
  </conditionalFormatting>
  <conditionalFormatting sqref="R159:R160">
    <cfRule type="expression" dxfId="35" priority="13">
      <formula>OR($H159="Validée",$H159="facturée",$H159="prévisionnelle")</formula>
    </cfRule>
    <cfRule type="expression" dxfId="34" priority="14">
      <formula>$AQ159="KO"</formula>
    </cfRule>
    <cfRule type="expression" dxfId="33" priority="15">
      <formula>$AQ159="Attention"</formula>
    </cfRule>
  </conditionalFormatting>
  <conditionalFormatting sqref="AN160">
    <cfRule type="expression" dxfId="32" priority="12">
      <formula>AN$297="NOK"</formula>
    </cfRule>
  </conditionalFormatting>
  <conditionalFormatting sqref="AN160">
    <cfRule type="expression" dxfId="31" priority="10">
      <formula>(WEEKDAY(AN$3,2)&gt;5)</formula>
    </cfRule>
    <cfRule type="expression" dxfId="30" priority="11">
      <formula>AND(AN$3&lt;&gt;"""",COUNTIF(FERIE,AN$3)&gt;0)</formula>
    </cfRule>
  </conditionalFormatting>
  <conditionalFormatting sqref="AN160">
    <cfRule type="expression" dxfId="29" priority="7">
      <formula>OR($H160="Validée",$H160="facturée",$H160="prévisionnelle")</formula>
    </cfRule>
    <cfRule type="expression" dxfId="28" priority="8">
      <formula>$AQ160="KO"</formula>
    </cfRule>
    <cfRule type="expression" dxfId="27" priority="9">
      <formula>$AQ160="Attention"</formula>
    </cfRule>
  </conditionalFormatting>
  <conditionalFormatting sqref="B142">
    <cfRule type="expression" dxfId="26" priority="1">
      <formula>OR($AR299="KO", $AQ299="KO")</formula>
    </cfRule>
    <cfRule type="expression" dxfId="25" priority="2">
      <formula>OR($AR299="Attention", $AQ299="Attention")</formula>
    </cfRule>
    <cfRule type="expression" dxfId="24" priority="3">
      <formula>$I299="Validée"</formula>
    </cfRule>
    <cfRule type="expression" dxfId="23" priority="4">
      <formula>$I299="Facturée"</formula>
    </cfRule>
    <cfRule type="expression" dxfId="22" priority="5">
      <formula>$I299="Livrée"</formula>
    </cfRule>
    <cfRule type="expression" dxfId="21" priority="6">
      <formula>$I299="Prévisionnelle"</formula>
    </cfRule>
  </conditionalFormatting>
  <conditionalFormatting sqref="X221:Z221 AF221:AM221">
    <cfRule type="expression" dxfId="20" priority="1395">
      <formula>OR($H132="Validée",$H132="facturée",$H132="prévisionnelle")</formula>
    </cfRule>
    <cfRule type="expression" dxfId="19" priority="1396">
      <formula>$AQ132="KO"</formula>
    </cfRule>
    <cfRule type="expression" dxfId="18" priority="1397">
      <formula>$AQ132="Attention"</formula>
    </cfRule>
  </conditionalFormatting>
  <dataValidations count="1">
    <dataValidation operator="equal" allowBlank="1" showErrorMessage="1" errorTitle="Saisie Weekend" error="Merci de ne pas saisir le Weekend" sqref="B296:C1048576 AN1:AR1 K3:K4 M298:M1048576 I297:K1048576 F297:G1048576 B5:B25 AQ295:AR295 AQ297:AR297 J3:J294 AS1:XFD1048576 AQ2:AR4 AP299:AR1048576 M296:AR296 N298:AR298 B235 I5:I294 C5:E294 A1:A1048576 H3:H294 B286:B294 K5:L294"/>
  </dataValidations>
  <pageMargins left="0.25" right="0.25" top="0.5" bottom="0.5" header="0.5" footer="0.25"/>
  <pageSetup scale="11" fitToHeight="0" orientation="landscape" r:id="rId1"/>
  <headerFooter alignWithMargins="0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298"/>
  <sheetViews>
    <sheetView tabSelected="1" zoomScale="80" zoomScaleNormal="80" workbookViewId="0">
      <pane xSplit="5" ySplit="1" topLeftCell="F2" activePane="bottomRight" state="frozen"/>
      <selection pane="topRight" activeCell="E1" sqref="E1"/>
      <selection pane="bottomLeft" activeCell="A2" sqref="A2"/>
      <selection pane="bottomRight" activeCell="M27" sqref="M27"/>
    </sheetView>
  </sheetViews>
  <sheetFormatPr baseColWidth="10" defaultRowHeight="12.75" outlineLevelCol="1" x14ac:dyDescent="0.2"/>
  <cols>
    <col min="2" max="2" width="11.140625" style="38" customWidth="1"/>
    <col min="3" max="3" width="14" style="73" customWidth="1"/>
    <col min="4" max="4" width="37.5703125" style="38" customWidth="1"/>
    <col min="5" max="5" width="13.5703125" style="38" customWidth="1"/>
    <col min="6" max="6" width="17.28515625" style="62" customWidth="1"/>
    <col min="7" max="7" width="9.85546875" style="38" customWidth="1"/>
    <col min="8" max="9" width="10.7109375" style="62" customWidth="1" outlineLevel="1"/>
    <col min="10" max="10" width="9.28515625" style="38" customWidth="1"/>
    <col min="11" max="16384" width="11.42578125" style="38"/>
  </cols>
  <sheetData>
    <row r="1" spans="1:10" s="36" customFormat="1" ht="48.75" customHeight="1" x14ac:dyDescent="0.2">
      <c r="A1" s="36" t="s">
        <v>2</v>
      </c>
      <c r="B1" s="71" t="s">
        <v>310</v>
      </c>
      <c r="C1" s="36" t="s">
        <v>44</v>
      </c>
      <c r="D1" s="36" t="s">
        <v>50</v>
      </c>
      <c r="E1" s="37" t="s">
        <v>521</v>
      </c>
      <c r="F1" s="64" t="s">
        <v>45</v>
      </c>
      <c r="G1" s="36" t="s">
        <v>7</v>
      </c>
      <c r="H1" s="64" t="s">
        <v>53</v>
      </c>
      <c r="I1" s="64" t="s">
        <v>54</v>
      </c>
      <c r="J1" s="36" t="s">
        <v>522</v>
      </c>
    </row>
    <row r="2" spans="1:10" ht="12" customHeight="1" x14ac:dyDescent="0.2">
      <c r="A2" s="39" t="s">
        <v>60</v>
      </c>
      <c r="B2" s="72"/>
      <c r="C2" s="39" t="s">
        <v>49</v>
      </c>
      <c r="D2" s="39"/>
      <c r="E2" s="39"/>
      <c r="F2" s="61">
        <v>42795</v>
      </c>
      <c r="G2" s="92" t="s">
        <v>52</v>
      </c>
      <c r="H2" s="61"/>
      <c r="I2" s="61"/>
      <c r="J2" s="39"/>
    </row>
    <row r="3" spans="1:10" ht="12" customHeight="1" x14ac:dyDescent="0.2">
      <c r="A3" s="39" t="s">
        <v>61</v>
      </c>
      <c r="B3" s="72"/>
      <c r="C3" s="39" t="s">
        <v>49</v>
      </c>
      <c r="D3" s="39"/>
      <c r="E3" s="39"/>
      <c r="F3" s="61">
        <v>42795</v>
      </c>
      <c r="G3" s="92" t="s">
        <v>52</v>
      </c>
      <c r="H3" s="61"/>
      <c r="I3" s="61"/>
      <c r="J3" s="39"/>
    </row>
    <row r="4" spans="1:10" ht="12" customHeight="1" x14ac:dyDescent="0.2">
      <c r="A4" s="39" t="s">
        <v>62</v>
      </c>
      <c r="B4" s="72"/>
      <c r="C4" s="39" t="s">
        <v>49</v>
      </c>
      <c r="D4" s="39"/>
      <c r="E4" s="39"/>
      <c r="F4" s="61">
        <v>42795</v>
      </c>
      <c r="G4" s="92" t="s">
        <v>5</v>
      </c>
      <c r="H4" s="61">
        <v>42886</v>
      </c>
      <c r="I4" s="61">
        <v>42886</v>
      </c>
      <c r="J4" s="39"/>
    </row>
    <row r="5" spans="1:10" ht="12" customHeight="1" x14ac:dyDescent="0.2">
      <c r="A5" s="39" t="s">
        <v>63</v>
      </c>
      <c r="B5" s="72"/>
      <c r="C5" s="92" t="s">
        <v>49</v>
      </c>
      <c r="D5" s="92"/>
      <c r="E5" s="39"/>
      <c r="F5" s="61">
        <v>42795</v>
      </c>
      <c r="G5" s="39" t="s">
        <v>5</v>
      </c>
      <c r="H5" s="61">
        <v>42832</v>
      </c>
      <c r="I5" s="61">
        <v>42832</v>
      </c>
      <c r="J5" s="39"/>
    </row>
    <row r="6" spans="1:10" ht="12" customHeight="1" x14ac:dyDescent="0.2">
      <c r="A6" s="39" t="s">
        <v>64</v>
      </c>
      <c r="B6" s="72"/>
      <c r="C6" s="92" t="s">
        <v>49</v>
      </c>
      <c r="D6" s="92"/>
      <c r="E6" s="39"/>
      <c r="F6" s="61">
        <v>42795</v>
      </c>
      <c r="G6" s="39" t="s">
        <v>5</v>
      </c>
      <c r="H6" s="61"/>
      <c r="I6" s="61">
        <v>42916</v>
      </c>
      <c r="J6" s="39"/>
    </row>
    <row r="7" spans="1:10" ht="12" customHeight="1" x14ac:dyDescent="0.2">
      <c r="A7" s="39" t="s">
        <v>65</v>
      </c>
      <c r="B7" s="72"/>
      <c r="C7" s="92" t="s">
        <v>49</v>
      </c>
      <c r="D7" s="92"/>
      <c r="E7" s="92"/>
      <c r="F7" s="61">
        <v>42795</v>
      </c>
      <c r="G7" s="39" t="s">
        <v>5</v>
      </c>
      <c r="H7" s="61"/>
      <c r="I7" s="61">
        <v>42916</v>
      </c>
      <c r="J7" s="92"/>
    </row>
    <row r="8" spans="1:10" ht="12" customHeight="1" x14ac:dyDescent="0.2">
      <c r="A8" s="39" t="s">
        <v>66</v>
      </c>
      <c r="B8" s="72"/>
      <c r="C8" s="39" t="s">
        <v>49</v>
      </c>
      <c r="D8" s="39"/>
      <c r="E8" s="39"/>
      <c r="F8" s="61">
        <v>42795</v>
      </c>
      <c r="G8" s="92" t="s">
        <v>5</v>
      </c>
      <c r="H8" s="61">
        <v>42855</v>
      </c>
      <c r="I8" s="61">
        <v>42855</v>
      </c>
      <c r="J8" s="39"/>
    </row>
    <row r="9" spans="1:10" ht="12" customHeight="1" x14ac:dyDescent="0.2">
      <c r="A9" s="39" t="s">
        <v>67</v>
      </c>
      <c r="B9" s="72"/>
      <c r="C9" s="39" t="s">
        <v>49</v>
      </c>
      <c r="D9" s="39"/>
      <c r="E9" s="39"/>
      <c r="F9" s="61">
        <v>42795</v>
      </c>
      <c r="G9" s="92" t="s">
        <v>52</v>
      </c>
      <c r="H9" s="61"/>
      <c r="I9" s="61"/>
      <c r="J9" s="39"/>
    </row>
    <row r="10" spans="1:10" ht="12" customHeight="1" x14ac:dyDescent="0.2">
      <c r="A10" s="39" t="s">
        <v>68</v>
      </c>
      <c r="B10" s="72"/>
      <c r="C10" s="39" t="s">
        <v>49</v>
      </c>
      <c r="D10" s="39"/>
      <c r="E10" s="39"/>
      <c r="F10" s="61">
        <v>42887</v>
      </c>
      <c r="G10" s="92" t="s">
        <v>52</v>
      </c>
      <c r="H10" s="61"/>
      <c r="I10" s="61"/>
      <c r="J10" s="39"/>
    </row>
    <row r="11" spans="1:10" ht="12" customHeight="1" x14ac:dyDescent="0.2">
      <c r="A11" s="39" t="s">
        <v>69</v>
      </c>
      <c r="B11" s="72"/>
      <c r="C11" s="92" t="s">
        <v>49</v>
      </c>
      <c r="D11" s="92"/>
      <c r="E11" s="39"/>
      <c r="F11" s="61">
        <v>42795</v>
      </c>
      <c r="G11" s="92" t="s">
        <v>52</v>
      </c>
      <c r="H11" s="61"/>
      <c r="I11" s="61"/>
      <c r="J11" s="39"/>
    </row>
    <row r="12" spans="1:10" ht="12" customHeight="1" x14ac:dyDescent="0.2">
      <c r="A12" s="39" t="s">
        <v>70</v>
      </c>
      <c r="B12" s="72"/>
      <c r="C12" s="92" t="s">
        <v>49</v>
      </c>
      <c r="D12" s="92"/>
      <c r="E12" s="39"/>
      <c r="F12" s="61">
        <v>42795</v>
      </c>
      <c r="G12" s="92" t="s">
        <v>52</v>
      </c>
      <c r="H12" s="61"/>
      <c r="I12" s="61"/>
      <c r="J12" s="39"/>
    </row>
    <row r="13" spans="1:10" ht="12" customHeight="1" x14ac:dyDescent="0.2">
      <c r="A13" s="39" t="s">
        <v>71</v>
      </c>
      <c r="B13" s="72"/>
      <c r="C13" s="92" t="s">
        <v>49</v>
      </c>
      <c r="D13" s="92"/>
      <c r="E13" s="39"/>
      <c r="F13" s="61">
        <v>42795</v>
      </c>
      <c r="G13" s="92" t="s">
        <v>52</v>
      </c>
      <c r="H13" s="61"/>
      <c r="I13" s="61"/>
      <c r="J13" s="39"/>
    </row>
    <row r="14" spans="1:10" ht="12" customHeight="1" x14ac:dyDescent="0.2">
      <c r="A14" s="39" t="s">
        <v>72</v>
      </c>
      <c r="B14" s="72"/>
      <c r="C14" s="92" t="s">
        <v>49</v>
      </c>
      <c r="D14" s="39"/>
      <c r="E14" s="39"/>
      <c r="F14" s="61">
        <v>42795</v>
      </c>
      <c r="G14" s="92" t="s">
        <v>52</v>
      </c>
      <c r="H14" s="61"/>
      <c r="I14" s="61"/>
      <c r="J14" s="39"/>
    </row>
    <row r="15" spans="1:10" ht="12" customHeight="1" x14ac:dyDescent="0.2">
      <c r="A15" s="39" t="s">
        <v>73</v>
      </c>
      <c r="B15" s="72"/>
      <c r="C15" s="92" t="s">
        <v>49</v>
      </c>
      <c r="D15" s="39"/>
      <c r="E15" s="39"/>
      <c r="F15" s="61">
        <v>42795</v>
      </c>
      <c r="G15" s="92" t="s">
        <v>52</v>
      </c>
      <c r="H15" s="61"/>
      <c r="I15" s="61"/>
      <c r="J15" s="39"/>
    </row>
    <row r="16" spans="1:10" ht="12" customHeight="1" x14ac:dyDescent="0.2">
      <c r="A16" s="39" t="s">
        <v>74</v>
      </c>
      <c r="B16" s="72"/>
      <c r="C16" s="39" t="s">
        <v>49</v>
      </c>
      <c r="D16" s="39"/>
      <c r="E16" s="39"/>
      <c r="F16" s="61">
        <v>42814</v>
      </c>
      <c r="G16" s="39" t="s">
        <v>52</v>
      </c>
      <c r="H16" s="61"/>
      <c r="I16" s="61"/>
      <c r="J16" s="39"/>
    </row>
    <row r="17" spans="1:10" ht="12" customHeight="1" x14ac:dyDescent="0.2">
      <c r="A17" s="39" t="s">
        <v>75</v>
      </c>
      <c r="B17" s="72"/>
      <c r="C17" s="39" t="s">
        <v>49</v>
      </c>
      <c r="D17" s="39"/>
      <c r="E17" s="39"/>
      <c r="F17" s="61">
        <v>42843</v>
      </c>
      <c r="G17" s="39" t="s">
        <v>52</v>
      </c>
      <c r="H17" s="61"/>
      <c r="I17" s="61"/>
      <c r="J17" s="39"/>
    </row>
    <row r="18" spans="1:10" ht="12" customHeight="1" x14ac:dyDescent="0.2">
      <c r="A18" s="39" t="s">
        <v>81</v>
      </c>
      <c r="B18" s="72"/>
      <c r="C18" s="39" t="s">
        <v>49</v>
      </c>
      <c r="D18" s="39"/>
      <c r="E18" s="39"/>
      <c r="F18" s="61">
        <v>42857</v>
      </c>
      <c r="G18" s="39" t="s">
        <v>52</v>
      </c>
      <c r="H18" s="61"/>
      <c r="I18" s="61"/>
      <c r="J18" s="39"/>
    </row>
    <row r="19" spans="1:10" ht="12" customHeight="1" x14ac:dyDescent="0.2">
      <c r="A19" s="39" t="s">
        <v>82</v>
      </c>
      <c r="B19" s="72"/>
      <c r="C19" s="39" t="s">
        <v>49</v>
      </c>
      <c r="D19" s="39"/>
      <c r="E19" s="39"/>
      <c r="F19" s="61">
        <v>42871</v>
      </c>
      <c r="G19" s="39" t="s">
        <v>52</v>
      </c>
      <c r="H19" s="61"/>
      <c r="I19" s="61"/>
      <c r="J19" s="39"/>
    </row>
    <row r="20" spans="1:10" ht="12" customHeight="1" x14ac:dyDescent="0.2">
      <c r="A20" s="39" t="s">
        <v>104</v>
      </c>
      <c r="B20" s="72"/>
      <c r="C20" s="39" t="s">
        <v>49</v>
      </c>
      <c r="D20" s="39"/>
      <c r="E20" s="39"/>
      <c r="F20" s="61">
        <v>42821</v>
      </c>
      <c r="G20" s="39" t="s">
        <v>52</v>
      </c>
      <c r="H20" s="61"/>
      <c r="I20" s="61"/>
      <c r="J20" s="39"/>
    </row>
    <row r="21" spans="1:10" ht="12" customHeight="1" x14ac:dyDescent="0.2">
      <c r="A21" s="39" t="s">
        <v>144</v>
      </c>
      <c r="B21" s="72"/>
      <c r="C21" s="39" t="s">
        <v>49</v>
      </c>
      <c r="D21" s="60"/>
      <c r="E21" s="60"/>
      <c r="F21" s="63">
        <v>42836</v>
      </c>
      <c r="G21" s="60" t="s">
        <v>52</v>
      </c>
      <c r="H21" s="63"/>
      <c r="I21" s="63"/>
      <c r="J21" s="60"/>
    </row>
    <row r="22" spans="1:10" ht="12" customHeight="1" x14ac:dyDescent="0.2">
      <c r="A22" s="39" t="s">
        <v>201</v>
      </c>
      <c r="B22" s="72"/>
      <c r="C22" s="39" t="s">
        <v>111</v>
      </c>
      <c r="D22" s="39"/>
      <c r="E22" s="39"/>
      <c r="F22" s="61">
        <v>42801</v>
      </c>
      <c r="G22" s="39" t="s">
        <v>105</v>
      </c>
      <c r="H22" s="61">
        <v>42810</v>
      </c>
      <c r="I22" s="61">
        <v>42849</v>
      </c>
      <c r="J22" s="39" t="s">
        <v>523</v>
      </c>
    </row>
    <row r="23" spans="1:10" ht="12" customHeight="1" x14ac:dyDescent="0.2">
      <c r="A23" s="39" t="s">
        <v>295</v>
      </c>
      <c r="B23" s="72"/>
      <c r="C23" s="39" t="s">
        <v>112</v>
      </c>
      <c r="D23" s="39"/>
      <c r="E23" s="39"/>
      <c r="F23" s="61">
        <v>42808</v>
      </c>
      <c r="G23" s="39" t="s">
        <v>48</v>
      </c>
      <c r="H23" s="61">
        <v>42913</v>
      </c>
      <c r="I23" s="61">
        <v>42923</v>
      </c>
      <c r="J23" s="39" t="s">
        <v>523</v>
      </c>
    </row>
    <row r="24" spans="1:10" ht="12" customHeight="1" x14ac:dyDescent="0.2">
      <c r="A24" s="39" t="s">
        <v>202</v>
      </c>
      <c r="B24" s="72"/>
      <c r="C24" s="39" t="s">
        <v>113</v>
      </c>
      <c r="D24" s="39"/>
      <c r="E24" s="39"/>
      <c r="F24" s="61">
        <v>42808</v>
      </c>
      <c r="G24" s="39" t="s">
        <v>105</v>
      </c>
      <c r="H24" s="61">
        <v>42814</v>
      </c>
      <c r="I24" s="61">
        <v>42866</v>
      </c>
      <c r="J24" s="39" t="s">
        <v>523</v>
      </c>
    </row>
    <row r="25" spans="1:10" ht="12" customHeight="1" x14ac:dyDescent="0.2">
      <c r="A25" s="39" t="s">
        <v>203</v>
      </c>
      <c r="B25" s="72"/>
      <c r="C25" s="39" t="s">
        <v>49</v>
      </c>
      <c r="D25" s="39"/>
      <c r="E25" s="39"/>
      <c r="F25" s="61">
        <v>42808</v>
      </c>
      <c r="G25" s="39" t="s">
        <v>8</v>
      </c>
      <c r="H25" s="61"/>
      <c r="I25" s="61"/>
      <c r="J25" s="39" t="s">
        <v>523</v>
      </c>
    </row>
    <row r="26" spans="1:10" ht="12" customHeight="1" x14ac:dyDescent="0.2">
      <c r="A26" s="39" t="s">
        <v>253</v>
      </c>
      <c r="B26" s="72"/>
      <c r="C26" s="39" t="s">
        <v>49</v>
      </c>
      <c r="D26" s="92"/>
      <c r="E26" s="39"/>
      <c r="F26" s="61">
        <v>42808</v>
      </c>
      <c r="G26" s="39" t="s">
        <v>8</v>
      </c>
      <c r="H26" s="61"/>
      <c r="I26" s="61"/>
      <c r="J26" s="39" t="s">
        <v>523</v>
      </c>
    </row>
    <row r="27" spans="1:10" ht="12" customHeight="1" x14ac:dyDescent="0.2">
      <c r="A27" s="39" t="s">
        <v>445</v>
      </c>
      <c r="B27" s="72"/>
      <c r="C27" s="39" t="s">
        <v>114</v>
      </c>
      <c r="D27" s="92"/>
      <c r="E27" s="39"/>
      <c r="F27" s="61">
        <v>42808</v>
      </c>
      <c r="G27" s="39" t="s">
        <v>48</v>
      </c>
      <c r="H27" s="80">
        <v>42922</v>
      </c>
      <c r="I27" s="61">
        <v>42934</v>
      </c>
      <c r="J27" s="39" t="s">
        <v>523</v>
      </c>
    </row>
    <row r="28" spans="1:10" ht="12" customHeight="1" x14ac:dyDescent="0.2">
      <c r="A28" s="78" t="s">
        <v>444</v>
      </c>
      <c r="B28" s="79"/>
      <c r="C28" s="39" t="s">
        <v>114</v>
      </c>
      <c r="D28" s="92"/>
      <c r="E28" s="78"/>
      <c r="F28" s="80">
        <v>42808</v>
      </c>
      <c r="G28" s="39" t="s">
        <v>48</v>
      </c>
      <c r="H28" s="80">
        <v>42922</v>
      </c>
      <c r="I28" s="80">
        <v>42934</v>
      </c>
      <c r="J28" s="92" t="s">
        <v>523</v>
      </c>
    </row>
    <row r="29" spans="1:10" ht="12" customHeight="1" x14ac:dyDescent="0.2">
      <c r="A29" s="89" t="s">
        <v>515</v>
      </c>
      <c r="B29" s="90"/>
      <c r="C29" s="39" t="s">
        <v>114</v>
      </c>
      <c r="D29" s="92"/>
      <c r="E29" s="89"/>
      <c r="F29" s="80">
        <v>42808</v>
      </c>
      <c r="G29" s="39" t="s">
        <v>48</v>
      </c>
      <c r="H29" s="80">
        <v>42922</v>
      </c>
      <c r="I29" s="80">
        <v>42934</v>
      </c>
      <c r="J29" s="92" t="s">
        <v>523</v>
      </c>
    </row>
    <row r="30" spans="1:10" ht="12" customHeight="1" x14ac:dyDescent="0.2">
      <c r="A30" s="39" t="s">
        <v>204</v>
      </c>
      <c r="B30" s="72"/>
      <c r="C30" s="39" t="s">
        <v>115</v>
      </c>
      <c r="D30" s="92"/>
      <c r="E30" s="39"/>
      <c r="F30" s="61">
        <v>42808</v>
      </c>
      <c r="G30" s="39" t="s">
        <v>105</v>
      </c>
      <c r="H30" s="61">
        <v>42844</v>
      </c>
      <c r="I30" s="61">
        <v>42850</v>
      </c>
      <c r="J30" s="39" t="s">
        <v>523</v>
      </c>
    </row>
    <row r="31" spans="1:10" ht="12" customHeight="1" x14ac:dyDescent="0.2">
      <c r="A31" s="39" t="s">
        <v>205</v>
      </c>
      <c r="B31" s="72"/>
      <c r="C31" s="39" t="s">
        <v>116</v>
      </c>
      <c r="D31" s="92"/>
      <c r="E31" s="39"/>
      <c r="F31" s="61">
        <v>42808</v>
      </c>
      <c r="G31" s="39" t="s">
        <v>8</v>
      </c>
      <c r="H31" s="61">
        <v>42821</v>
      </c>
      <c r="I31" s="61"/>
      <c r="J31" s="39" t="s">
        <v>523</v>
      </c>
    </row>
    <row r="32" spans="1:10" ht="12" customHeight="1" x14ac:dyDescent="0.2">
      <c r="A32" s="39" t="s">
        <v>206</v>
      </c>
      <c r="B32" s="72"/>
      <c r="C32" s="39" t="s">
        <v>117</v>
      </c>
      <c r="D32" s="92"/>
      <c r="E32" s="39"/>
      <c r="F32" s="61">
        <v>42808</v>
      </c>
      <c r="G32" s="39" t="s">
        <v>10</v>
      </c>
      <c r="H32" s="61"/>
      <c r="I32" s="61"/>
      <c r="J32" s="39" t="s">
        <v>523</v>
      </c>
    </row>
    <row r="33" spans="1:10" ht="14.25" customHeight="1" x14ac:dyDescent="0.2">
      <c r="A33" s="39" t="s">
        <v>207</v>
      </c>
      <c r="B33" s="72"/>
      <c r="C33" s="39" t="s">
        <v>106</v>
      </c>
      <c r="D33" s="92"/>
      <c r="E33" s="39"/>
      <c r="F33" s="61">
        <v>42808</v>
      </c>
      <c r="G33" s="39" t="s">
        <v>105</v>
      </c>
      <c r="H33" s="61">
        <v>42831</v>
      </c>
      <c r="I33" s="61">
        <v>42850</v>
      </c>
      <c r="J33" s="39" t="s">
        <v>523</v>
      </c>
    </row>
    <row r="34" spans="1:10" ht="12" customHeight="1" x14ac:dyDescent="0.2">
      <c r="A34" s="39" t="s">
        <v>305</v>
      </c>
      <c r="B34" s="72"/>
      <c r="C34" s="39" t="s">
        <v>49</v>
      </c>
      <c r="D34" s="92"/>
      <c r="E34" s="39"/>
      <c r="F34" s="61">
        <v>42851</v>
      </c>
      <c r="G34" s="92" t="s">
        <v>48</v>
      </c>
      <c r="H34" s="61">
        <v>42885</v>
      </c>
      <c r="I34" s="61">
        <v>42922</v>
      </c>
      <c r="J34" s="39" t="s">
        <v>523</v>
      </c>
    </row>
    <row r="35" spans="1:10" s="39" customFormat="1" ht="12" customHeight="1" x14ac:dyDescent="0.2">
      <c r="A35" s="39" t="s">
        <v>208</v>
      </c>
      <c r="B35" s="72"/>
      <c r="C35" s="39" t="s">
        <v>118</v>
      </c>
      <c r="D35" s="92"/>
      <c r="F35" s="61">
        <v>42808</v>
      </c>
      <c r="G35" s="92" t="s">
        <v>8</v>
      </c>
      <c r="H35" s="61"/>
      <c r="I35" s="61"/>
      <c r="J35" s="39" t="s">
        <v>523</v>
      </c>
    </row>
    <row r="36" spans="1:10" s="39" customFormat="1" ht="12" customHeight="1" x14ac:dyDescent="0.2">
      <c r="A36" s="78" t="s">
        <v>352</v>
      </c>
      <c r="B36" s="79"/>
      <c r="C36" s="39" t="s">
        <v>118</v>
      </c>
      <c r="E36" s="78"/>
      <c r="F36" s="61">
        <v>42808</v>
      </c>
      <c r="G36" s="92" t="s">
        <v>8</v>
      </c>
      <c r="H36" s="80"/>
      <c r="I36" s="80"/>
      <c r="J36" s="39" t="s">
        <v>523</v>
      </c>
    </row>
    <row r="37" spans="1:10" ht="12" customHeight="1" x14ac:dyDescent="0.2">
      <c r="A37" s="39" t="s">
        <v>209</v>
      </c>
      <c r="B37" s="72"/>
      <c r="C37" s="39" t="s">
        <v>119</v>
      </c>
      <c r="D37" s="39"/>
      <c r="E37" s="39"/>
      <c r="F37" s="61">
        <v>42808</v>
      </c>
      <c r="G37" s="92" t="s">
        <v>105</v>
      </c>
      <c r="H37" s="61">
        <v>42818</v>
      </c>
      <c r="I37" s="61">
        <v>42823</v>
      </c>
      <c r="J37" s="39" t="s">
        <v>523</v>
      </c>
    </row>
    <row r="38" spans="1:10" ht="12" customHeight="1" x14ac:dyDescent="0.2">
      <c r="A38" s="39" t="s">
        <v>210</v>
      </c>
      <c r="B38" s="72"/>
      <c r="C38" s="39" t="s">
        <v>120</v>
      </c>
      <c r="D38" s="39"/>
      <c r="E38" s="39"/>
      <c r="F38" s="61">
        <v>42816</v>
      </c>
      <c r="G38" s="92" t="s">
        <v>105</v>
      </c>
      <c r="H38" s="61">
        <v>42851</v>
      </c>
      <c r="I38" s="61">
        <v>42870</v>
      </c>
      <c r="J38" s="92" t="s">
        <v>523</v>
      </c>
    </row>
    <row r="39" spans="1:10" ht="12" customHeight="1" x14ac:dyDescent="0.2">
      <c r="A39" s="39" t="s">
        <v>350</v>
      </c>
      <c r="B39" s="72"/>
      <c r="C39" s="92" t="s">
        <v>120</v>
      </c>
      <c r="D39" s="92"/>
      <c r="E39" s="92"/>
      <c r="F39" s="61">
        <v>42865</v>
      </c>
      <c r="G39" s="92" t="s">
        <v>8</v>
      </c>
      <c r="H39" s="61">
        <v>42867</v>
      </c>
      <c r="I39" s="61"/>
      <c r="J39" s="92" t="s">
        <v>523</v>
      </c>
    </row>
    <row r="40" spans="1:10" ht="12" customHeight="1" x14ac:dyDescent="0.2">
      <c r="A40" s="39" t="s">
        <v>351</v>
      </c>
      <c r="B40" s="72"/>
      <c r="C40" s="92" t="s">
        <v>120</v>
      </c>
      <c r="D40" s="92"/>
      <c r="E40" s="92"/>
      <c r="F40" s="61">
        <v>42865</v>
      </c>
      <c r="G40" s="92" t="s">
        <v>8</v>
      </c>
      <c r="H40" s="61">
        <v>42867</v>
      </c>
      <c r="I40" s="61"/>
      <c r="J40" s="92" t="s">
        <v>523</v>
      </c>
    </row>
    <row r="41" spans="1:10" ht="12" customHeight="1" x14ac:dyDescent="0.2">
      <c r="A41" s="39" t="s">
        <v>211</v>
      </c>
      <c r="B41" s="72"/>
      <c r="C41" s="39" t="s">
        <v>121</v>
      </c>
      <c r="D41" s="42"/>
      <c r="E41" s="92"/>
      <c r="F41" s="61">
        <v>42822</v>
      </c>
      <c r="G41" s="39" t="s">
        <v>105</v>
      </c>
      <c r="H41" s="61">
        <v>42838</v>
      </c>
      <c r="I41" s="61">
        <v>42846</v>
      </c>
      <c r="J41" s="92" t="s">
        <v>523</v>
      </c>
    </row>
    <row r="42" spans="1:10" ht="12" customHeight="1" x14ac:dyDescent="0.2">
      <c r="A42" s="39" t="s">
        <v>212</v>
      </c>
      <c r="B42" s="72"/>
      <c r="C42" s="92" t="s">
        <v>199</v>
      </c>
      <c r="D42" s="92"/>
      <c r="E42" s="92"/>
      <c r="F42" s="61">
        <v>42823</v>
      </c>
      <c r="G42" s="39" t="s">
        <v>105</v>
      </c>
      <c r="H42" s="61">
        <v>42855</v>
      </c>
      <c r="I42" s="61">
        <v>42886</v>
      </c>
      <c r="J42" s="92" t="s">
        <v>523</v>
      </c>
    </row>
    <row r="43" spans="1:10" ht="12" customHeight="1" x14ac:dyDescent="0.2">
      <c r="A43" s="39" t="s">
        <v>213</v>
      </c>
      <c r="B43" s="72"/>
      <c r="C43" s="39" t="s">
        <v>199</v>
      </c>
      <c r="D43" s="92"/>
      <c r="E43" s="39"/>
      <c r="F43" s="61">
        <v>42823</v>
      </c>
      <c r="G43" s="39" t="s">
        <v>105</v>
      </c>
      <c r="H43" s="61">
        <v>42855</v>
      </c>
      <c r="I43" s="61">
        <v>42886</v>
      </c>
      <c r="J43" s="39" t="s">
        <v>523</v>
      </c>
    </row>
    <row r="44" spans="1:10" ht="12" customHeight="1" x14ac:dyDescent="0.2">
      <c r="A44" s="39" t="s">
        <v>214</v>
      </c>
      <c r="B44" s="72"/>
      <c r="C44" s="92" t="s">
        <v>49</v>
      </c>
      <c r="D44" s="92"/>
      <c r="E44" s="92"/>
      <c r="F44" s="61">
        <v>42808</v>
      </c>
      <c r="G44" s="39" t="s">
        <v>48</v>
      </c>
      <c r="H44" s="61">
        <v>42851</v>
      </c>
      <c r="I44" s="61">
        <v>42922</v>
      </c>
      <c r="J44" s="92" t="s">
        <v>523</v>
      </c>
    </row>
    <row r="45" spans="1:10" ht="12" customHeight="1" x14ac:dyDescent="0.2">
      <c r="A45" s="39" t="s">
        <v>215</v>
      </c>
      <c r="B45" s="74" t="s">
        <v>406</v>
      </c>
      <c r="C45" s="39" t="s">
        <v>306</v>
      </c>
      <c r="D45" s="92"/>
      <c r="E45" s="39"/>
      <c r="F45" s="61">
        <v>42894</v>
      </c>
      <c r="G45" s="39" t="s">
        <v>105</v>
      </c>
      <c r="H45" s="61">
        <v>42895</v>
      </c>
      <c r="I45" s="61">
        <v>42913</v>
      </c>
      <c r="J45" s="39" t="s">
        <v>523</v>
      </c>
    </row>
    <row r="46" spans="1:10" ht="12" customHeight="1" x14ac:dyDescent="0.2">
      <c r="A46" s="39" t="s">
        <v>501</v>
      </c>
      <c r="B46" s="72"/>
      <c r="C46" s="39" t="s">
        <v>122</v>
      </c>
      <c r="D46" s="39"/>
      <c r="E46" s="39"/>
      <c r="F46" s="61">
        <v>42815</v>
      </c>
      <c r="G46" s="92" t="s">
        <v>52</v>
      </c>
      <c r="H46" s="70"/>
      <c r="I46" s="61"/>
      <c r="J46" s="39" t="s">
        <v>523</v>
      </c>
    </row>
    <row r="47" spans="1:10" ht="12" customHeight="1" x14ac:dyDescent="0.2">
      <c r="A47" s="89" t="s">
        <v>500</v>
      </c>
      <c r="B47" s="90"/>
      <c r="C47" s="39" t="s">
        <v>122</v>
      </c>
      <c r="D47" s="39"/>
      <c r="E47" s="89"/>
      <c r="F47" s="61">
        <v>42815</v>
      </c>
      <c r="G47" s="39" t="s">
        <v>52</v>
      </c>
      <c r="H47" s="91"/>
      <c r="I47" s="91"/>
      <c r="J47" s="39" t="s">
        <v>523</v>
      </c>
    </row>
    <row r="48" spans="1:10" ht="12" customHeight="1" x14ac:dyDescent="0.2">
      <c r="A48" s="39" t="s">
        <v>216</v>
      </c>
      <c r="B48" s="72"/>
      <c r="C48" s="39" t="s">
        <v>107</v>
      </c>
      <c r="D48" s="39"/>
      <c r="E48" s="39"/>
      <c r="F48" s="61">
        <v>42824</v>
      </c>
      <c r="G48" s="39" t="s">
        <v>105</v>
      </c>
      <c r="H48" s="61">
        <v>42837</v>
      </c>
      <c r="I48" s="61">
        <v>42886</v>
      </c>
      <c r="J48" s="39" t="s">
        <v>523</v>
      </c>
    </row>
    <row r="49" spans="1:10" ht="12" customHeight="1" x14ac:dyDescent="0.2">
      <c r="A49" s="39" t="s">
        <v>217</v>
      </c>
      <c r="B49" s="72"/>
      <c r="C49" s="92" t="s">
        <v>107</v>
      </c>
      <c r="D49" s="92"/>
      <c r="E49" s="92"/>
      <c r="F49" s="61">
        <v>42824</v>
      </c>
      <c r="G49" s="39" t="s">
        <v>105</v>
      </c>
      <c r="H49" s="61">
        <v>42837</v>
      </c>
      <c r="I49" s="61">
        <v>42886</v>
      </c>
      <c r="J49" s="92" t="s">
        <v>523</v>
      </c>
    </row>
    <row r="50" spans="1:10" ht="12" customHeight="1" x14ac:dyDescent="0.2">
      <c r="A50" s="39" t="s">
        <v>218</v>
      </c>
      <c r="B50" s="72"/>
      <c r="C50" s="92" t="s">
        <v>123</v>
      </c>
      <c r="D50" s="92"/>
      <c r="E50" s="92"/>
      <c r="F50" s="61">
        <v>42821</v>
      </c>
      <c r="G50" s="92" t="s">
        <v>105</v>
      </c>
      <c r="H50" s="61">
        <v>42824</v>
      </c>
      <c r="I50" s="61">
        <v>42852</v>
      </c>
      <c r="J50" s="92" t="s">
        <v>523</v>
      </c>
    </row>
    <row r="51" spans="1:10" ht="12" customHeight="1" x14ac:dyDescent="0.2">
      <c r="A51" s="39" t="s">
        <v>254</v>
      </c>
      <c r="B51" s="74" t="s">
        <v>360</v>
      </c>
      <c r="C51" s="39" t="s">
        <v>323</v>
      </c>
      <c r="D51" s="39"/>
      <c r="E51" s="39"/>
      <c r="F51" s="61">
        <v>42817</v>
      </c>
      <c r="G51" s="92" t="s">
        <v>52</v>
      </c>
      <c r="H51" s="61">
        <v>42894</v>
      </c>
      <c r="I51" s="61"/>
      <c r="J51" s="39" t="s">
        <v>523</v>
      </c>
    </row>
    <row r="52" spans="1:10" ht="78.75" customHeight="1" x14ac:dyDescent="0.2">
      <c r="A52" s="60" t="s">
        <v>255</v>
      </c>
      <c r="B52" s="74" t="s">
        <v>360</v>
      </c>
      <c r="C52" s="92" t="s">
        <v>324</v>
      </c>
      <c r="D52" s="60"/>
      <c r="E52" s="60"/>
      <c r="F52" s="63">
        <v>42817</v>
      </c>
      <c r="G52" s="39" t="s">
        <v>52</v>
      </c>
      <c r="H52" s="63">
        <v>42894</v>
      </c>
      <c r="I52" s="63"/>
      <c r="J52" s="92" t="s">
        <v>523</v>
      </c>
    </row>
    <row r="53" spans="1:10" ht="36" customHeight="1" x14ac:dyDescent="0.2">
      <c r="A53" s="39" t="s">
        <v>225</v>
      </c>
      <c r="B53" s="72"/>
      <c r="C53" s="39" t="s">
        <v>77</v>
      </c>
      <c r="D53" s="39"/>
      <c r="E53" s="39"/>
      <c r="F53" s="61">
        <v>42823</v>
      </c>
      <c r="G53" s="39" t="s">
        <v>48</v>
      </c>
      <c r="H53" s="61">
        <v>42880</v>
      </c>
      <c r="I53" s="61">
        <v>42928</v>
      </c>
      <c r="J53" s="39" t="s">
        <v>523</v>
      </c>
    </row>
    <row r="54" spans="1:10" ht="12" x14ac:dyDescent="0.2">
      <c r="A54" s="39" t="s">
        <v>219</v>
      </c>
      <c r="B54" s="72"/>
      <c r="C54" s="39" t="s">
        <v>77</v>
      </c>
      <c r="D54" s="39"/>
      <c r="E54" s="39"/>
      <c r="F54" s="61">
        <v>42823</v>
      </c>
      <c r="G54" s="92" t="s">
        <v>48</v>
      </c>
      <c r="H54" s="61">
        <v>42880</v>
      </c>
      <c r="I54" s="61">
        <v>42928</v>
      </c>
      <c r="J54" s="39" t="s">
        <v>523</v>
      </c>
    </row>
    <row r="55" spans="1:10" ht="12" x14ac:dyDescent="0.2">
      <c r="A55" s="39" t="s">
        <v>220</v>
      </c>
      <c r="B55" s="72"/>
      <c r="C55" s="39" t="s">
        <v>77</v>
      </c>
      <c r="D55" s="39"/>
      <c r="E55" s="39"/>
      <c r="F55" s="61">
        <v>42954</v>
      </c>
      <c r="G55" s="92" t="s">
        <v>46</v>
      </c>
      <c r="H55" s="61"/>
      <c r="I55" s="61"/>
      <c r="J55" s="39" t="s">
        <v>523</v>
      </c>
    </row>
    <row r="56" spans="1:10" ht="12" x14ac:dyDescent="0.2">
      <c r="A56" s="39" t="s">
        <v>221</v>
      </c>
      <c r="B56" s="72"/>
      <c r="C56" s="39" t="s">
        <v>77</v>
      </c>
      <c r="D56" s="39"/>
      <c r="E56" s="39"/>
      <c r="F56" s="61">
        <v>42990</v>
      </c>
      <c r="G56" s="92" t="s">
        <v>46</v>
      </c>
      <c r="H56" s="61"/>
      <c r="I56" s="61"/>
      <c r="J56" s="39" t="s">
        <v>523</v>
      </c>
    </row>
    <row r="57" spans="1:10" ht="12" x14ac:dyDescent="0.2">
      <c r="A57" s="92" t="s">
        <v>222</v>
      </c>
      <c r="B57" s="72"/>
      <c r="C57" s="92" t="s">
        <v>87</v>
      </c>
      <c r="D57" s="92"/>
      <c r="E57" s="92"/>
      <c r="F57" s="61">
        <v>42824</v>
      </c>
      <c r="G57" s="92" t="s">
        <v>105</v>
      </c>
      <c r="H57" s="61">
        <v>42846</v>
      </c>
      <c r="I57" s="61">
        <v>42850</v>
      </c>
      <c r="J57" s="92" t="s">
        <v>523</v>
      </c>
    </row>
    <row r="58" spans="1:10" ht="12" x14ac:dyDescent="0.2">
      <c r="A58" s="39" t="s">
        <v>223</v>
      </c>
      <c r="B58" s="72"/>
      <c r="C58" s="39" t="s">
        <v>87</v>
      </c>
      <c r="D58" s="39"/>
      <c r="E58" s="39"/>
      <c r="F58" s="61">
        <v>42852</v>
      </c>
      <c r="G58" s="92" t="s">
        <v>105</v>
      </c>
      <c r="H58" s="61">
        <v>42858</v>
      </c>
      <c r="I58" s="61">
        <v>42859</v>
      </c>
      <c r="J58" s="39" t="s">
        <v>523</v>
      </c>
    </row>
    <row r="59" spans="1:10" ht="12" x14ac:dyDescent="0.2">
      <c r="A59" s="39" t="s">
        <v>256</v>
      </c>
      <c r="B59" s="72"/>
      <c r="C59" s="39" t="s">
        <v>87</v>
      </c>
      <c r="D59" s="39"/>
      <c r="E59" s="39"/>
      <c r="F59" s="61">
        <v>42852</v>
      </c>
      <c r="G59" s="92" t="s">
        <v>105</v>
      </c>
      <c r="H59" s="61">
        <v>42858</v>
      </c>
      <c r="I59" s="61">
        <v>42859</v>
      </c>
      <c r="J59" s="39" t="s">
        <v>523</v>
      </c>
    </row>
    <row r="60" spans="1:10" ht="12" x14ac:dyDescent="0.2">
      <c r="A60" s="39" t="s">
        <v>224</v>
      </c>
      <c r="B60" s="72"/>
      <c r="C60" s="39" t="s">
        <v>87</v>
      </c>
      <c r="D60" s="39"/>
      <c r="E60" s="39"/>
      <c r="F60" s="61">
        <v>42865</v>
      </c>
      <c r="G60" s="39" t="s">
        <v>8</v>
      </c>
      <c r="H60" s="61">
        <v>42866</v>
      </c>
      <c r="I60" s="61"/>
      <c r="J60" s="39" t="s">
        <v>523</v>
      </c>
    </row>
    <row r="61" spans="1:10" ht="12" x14ac:dyDescent="0.2">
      <c r="A61" s="39" t="s">
        <v>257</v>
      </c>
      <c r="B61" s="72"/>
      <c r="C61" s="39" t="s">
        <v>87</v>
      </c>
      <c r="D61" s="39"/>
      <c r="E61" s="39"/>
      <c r="F61" s="61">
        <v>42865</v>
      </c>
      <c r="G61" s="39" t="s">
        <v>8</v>
      </c>
      <c r="H61" s="61">
        <v>42866</v>
      </c>
      <c r="I61" s="61"/>
      <c r="J61" s="39" t="s">
        <v>523</v>
      </c>
    </row>
    <row r="62" spans="1:10" ht="12" x14ac:dyDescent="0.2">
      <c r="A62" s="39" t="s">
        <v>226</v>
      </c>
      <c r="B62" s="74" t="s">
        <v>397</v>
      </c>
      <c r="C62" s="39" t="s">
        <v>51</v>
      </c>
      <c r="D62" s="39"/>
      <c r="E62" s="39"/>
      <c r="F62" s="61">
        <v>42845</v>
      </c>
      <c r="G62" s="39" t="s">
        <v>105</v>
      </c>
      <c r="H62" s="61">
        <v>42874</v>
      </c>
      <c r="I62" s="61">
        <v>42888</v>
      </c>
      <c r="J62" s="39" t="s">
        <v>523</v>
      </c>
    </row>
    <row r="63" spans="1:10" ht="12" x14ac:dyDescent="0.2">
      <c r="A63" s="39" t="s">
        <v>227</v>
      </c>
      <c r="B63" s="74" t="s">
        <v>477</v>
      </c>
      <c r="C63" s="39" t="s">
        <v>51</v>
      </c>
      <c r="D63" s="39"/>
      <c r="E63" s="39"/>
      <c r="F63" s="61">
        <v>42914</v>
      </c>
      <c r="G63" s="39" t="s">
        <v>47</v>
      </c>
      <c r="H63" s="61">
        <v>42934</v>
      </c>
      <c r="I63" s="61"/>
      <c r="J63" s="39" t="s">
        <v>523</v>
      </c>
    </row>
    <row r="64" spans="1:10" ht="12" x14ac:dyDescent="0.2">
      <c r="A64" s="39" t="s">
        <v>228</v>
      </c>
      <c r="B64" s="74" t="s">
        <v>476</v>
      </c>
      <c r="C64" s="39" t="s">
        <v>51</v>
      </c>
      <c r="D64" s="39"/>
      <c r="E64" s="39"/>
      <c r="F64" s="61">
        <v>42950</v>
      </c>
      <c r="G64" s="39" t="s">
        <v>46</v>
      </c>
      <c r="H64" s="61"/>
      <c r="I64" s="61"/>
      <c r="J64" s="39" t="s">
        <v>523</v>
      </c>
    </row>
    <row r="65" spans="1:10" ht="12" x14ac:dyDescent="0.2">
      <c r="A65" s="92" t="s">
        <v>229</v>
      </c>
      <c r="B65" s="72"/>
      <c r="C65" s="92" t="s">
        <v>325</v>
      </c>
      <c r="D65" s="92"/>
      <c r="E65" s="92"/>
      <c r="F65" s="61">
        <v>42831</v>
      </c>
      <c r="G65" s="92" t="s">
        <v>105</v>
      </c>
      <c r="H65" s="61">
        <v>42845</v>
      </c>
      <c r="I65" s="61">
        <v>42895</v>
      </c>
      <c r="J65" s="92" t="s">
        <v>524</v>
      </c>
    </row>
    <row r="66" spans="1:10" ht="12" x14ac:dyDescent="0.2">
      <c r="A66" s="39" t="s">
        <v>230</v>
      </c>
      <c r="B66" s="72"/>
      <c r="C66" s="92" t="s">
        <v>88</v>
      </c>
      <c r="D66" s="92"/>
      <c r="E66" s="92"/>
      <c r="F66" s="61">
        <v>42830</v>
      </c>
      <c r="G66" s="39" t="s">
        <v>105</v>
      </c>
      <c r="H66" s="61">
        <v>42886</v>
      </c>
      <c r="I66" s="61">
        <v>42886</v>
      </c>
      <c r="J66" s="92" t="s">
        <v>524</v>
      </c>
    </row>
    <row r="67" spans="1:10" ht="12" x14ac:dyDescent="0.2">
      <c r="A67" s="39" t="s">
        <v>231</v>
      </c>
      <c r="B67" s="74" t="s">
        <v>398</v>
      </c>
      <c r="C67" s="92" t="s">
        <v>89</v>
      </c>
      <c r="D67" s="92"/>
      <c r="E67" s="92"/>
      <c r="F67" s="61">
        <v>42831</v>
      </c>
      <c r="G67" s="39" t="s">
        <v>105</v>
      </c>
      <c r="H67" s="61">
        <v>42871</v>
      </c>
      <c r="I67" s="61">
        <v>42893</v>
      </c>
      <c r="J67" s="92" t="s">
        <v>524</v>
      </c>
    </row>
    <row r="68" spans="1:10" ht="12" x14ac:dyDescent="0.2">
      <c r="A68" s="39" t="s">
        <v>232</v>
      </c>
      <c r="B68" s="74" t="s">
        <v>391</v>
      </c>
      <c r="C68" s="92" t="s">
        <v>89</v>
      </c>
      <c r="D68" s="39"/>
      <c r="E68" s="92"/>
      <c r="F68" s="61">
        <v>42886</v>
      </c>
      <c r="G68" s="39" t="s">
        <v>105</v>
      </c>
      <c r="H68" s="61">
        <v>42908</v>
      </c>
      <c r="I68" s="61">
        <v>42913</v>
      </c>
      <c r="J68" s="39" t="s">
        <v>524</v>
      </c>
    </row>
    <row r="69" spans="1:10" ht="12" x14ac:dyDescent="0.2">
      <c r="A69" s="39" t="s">
        <v>233</v>
      </c>
      <c r="B69" s="74" t="s">
        <v>473</v>
      </c>
      <c r="C69" s="92" t="s">
        <v>89</v>
      </c>
      <c r="D69" s="39"/>
      <c r="E69" s="92"/>
      <c r="F69" s="61">
        <v>42905</v>
      </c>
      <c r="G69" s="39" t="s">
        <v>8</v>
      </c>
      <c r="H69" s="61">
        <v>42921</v>
      </c>
      <c r="I69" s="61"/>
      <c r="J69" s="39" t="s">
        <v>524</v>
      </c>
    </row>
    <row r="70" spans="1:10" ht="12" x14ac:dyDescent="0.2">
      <c r="A70" s="39" t="s">
        <v>234</v>
      </c>
      <c r="B70" s="72"/>
      <c r="C70" s="39" t="s">
        <v>90</v>
      </c>
      <c r="D70" s="92"/>
      <c r="E70" s="92"/>
      <c r="F70" s="61">
        <v>42837</v>
      </c>
      <c r="G70" s="39" t="s">
        <v>105</v>
      </c>
      <c r="H70" s="61">
        <v>42839</v>
      </c>
      <c r="I70" s="61">
        <v>42852</v>
      </c>
      <c r="J70" s="92" t="s">
        <v>524</v>
      </c>
    </row>
    <row r="71" spans="1:10" ht="12" x14ac:dyDescent="0.2">
      <c r="A71" s="39" t="s">
        <v>235</v>
      </c>
      <c r="B71" s="72"/>
      <c r="C71" s="39" t="s">
        <v>91</v>
      </c>
      <c r="D71" s="39"/>
      <c r="E71" s="39"/>
      <c r="F71" s="61">
        <v>42836</v>
      </c>
      <c r="G71" s="92" t="s">
        <v>105</v>
      </c>
      <c r="H71" s="61">
        <v>42844</v>
      </c>
      <c r="I71" s="61">
        <v>42886</v>
      </c>
      <c r="J71" s="39" t="s">
        <v>524</v>
      </c>
    </row>
    <row r="72" spans="1:10" ht="12" x14ac:dyDescent="0.2">
      <c r="A72" s="39" t="s">
        <v>236</v>
      </c>
      <c r="B72" s="74" t="s">
        <v>399</v>
      </c>
      <c r="C72" s="39" t="s">
        <v>92</v>
      </c>
      <c r="D72" s="39"/>
      <c r="E72" s="39"/>
      <c r="F72" s="61">
        <v>42838</v>
      </c>
      <c r="G72" s="39" t="s">
        <v>105</v>
      </c>
      <c r="H72" s="61">
        <v>42852</v>
      </c>
      <c r="I72" s="61">
        <v>42884</v>
      </c>
      <c r="J72" s="39" t="s">
        <v>524</v>
      </c>
    </row>
    <row r="73" spans="1:10" ht="12" x14ac:dyDescent="0.2">
      <c r="A73" s="39" t="s">
        <v>237</v>
      </c>
      <c r="B73" s="72"/>
      <c r="C73" s="39" t="s">
        <v>93</v>
      </c>
      <c r="D73" s="39"/>
      <c r="E73" s="39"/>
      <c r="F73" s="61">
        <v>42851</v>
      </c>
      <c r="G73" s="39" t="s">
        <v>47</v>
      </c>
      <c r="H73" s="61">
        <v>42887</v>
      </c>
      <c r="I73" s="61"/>
      <c r="J73" s="39" t="s">
        <v>524</v>
      </c>
    </row>
    <row r="74" spans="1:10" ht="12" x14ac:dyDescent="0.2">
      <c r="A74" s="39" t="s">
        <v>238</v>
      </c>
      <c r="B74" s="74" t="s">
        <v>353</v>
      </c>
      <c r="C74" s="39" t="s">
        <v>92</v>
      </c>
      <c r="D74" s="39"/>
      <c r="E74" s="39"/>
      <c r="F74" s="61">
        <v>42888</v>
      </c>
      <c r="G74" s="39" t="s">
        <v>8</v>
      </c>
      <c r="H74" s="61">
        <v>42900</v>
      </c>
      <c r="I74" s="61"/>
      <c r="J74" s="39" t="s">
        <v>524</v>
      </c>
    </row>
    <row r="75" spans="1:10" ht="12" x14ac:dyDescent="0.2">
      <c r="A75" s="39" t="s">
        <v>239</v>
      </c>
      <c r="B75" s="72"/>
      <c r="C75" s="39" t="s">
        <v>95</v>
      </c>
      <c r="D75" s="39"/>
      <c r="E75" s="39"/>
      <c r="F75" s="61">
        <v>42845</v>
      </c>
      <c r="G75" s="39" t="s">
        <v>105</v>
      </c>
      <c r="H75" s="61">
        <v>42850</v>
      </c>
      <c r="I75" s="61">
        <v>42853</v>
      </c>
      <c r="J75" s="39" t="s">
        <v>524</v>
      </c>
    </row>
    <row r="76" spans="1:10" ht="12" x14ac:dyDescent="0.2">
      <c r="A76" s="39" t="s">
        <v>240</v>
      </c>
      <c r="B76" s="72"/>
      <c r="C76" s="39" t="s">
        <v>107</v>
      </c>
      <c r="D76" s="39"/>
      <c r="E76" s="39"/>
      <c r="F76" s="61">
        <v>42872</v>
      </c>
      <c r="G76" s="39" t="s">
        <v>10</v>
      </c>
      <c r="H76" s="63"/>
      <c r="I76" s="61"/>
      <c r="J76" s="39" t="s">
        <v>524</v>
      </c>
    </row>
    <row r="77" spans="1:10" ht="12" x14ac:dyDescent="0.2">
      <c r="A77" s="39" t="s">
        <v>241</v>
      </c>
      <c r="B77" s="74" t="s">
        <v>407</v>
      </c>
      <c r="C77" s="39" t="s">
        <v>97</v>
      </c>
      <c r="D77" s="39"/>
      <c r="E77" s="39"/>
      <c r="F77" s="61">
        <v>42846</v>
      </c>
      <c r="G77" s="39" t="s">
        <v>105</v>
      </c>
      <c r="H77" s="61">
        <v>42880</v>
      </c>
      <c r="I77" s="61">
        <v>42913</v>
      </c>
      <c r="J77" s="39" t="s">
        <v>524</v>
      </c>
    </row>
    <row r="78" spans="1:10" ht="12" x14ac:dyDescent="0.2">
      <c r="A78" s="39" t="s">
        <v>242</v>
      </c>
      <c r="B78" s="74" t="s">
        <v>479</v>
      </c>
      <c r="C78" s="39" t="s">
        <v>97</v>
      </c>
      <c r="D78" s="39"/>
      <c r="E78" s="39"/>
      <c r="F78" s="61">
        <v>42902</v>
      </c>
      <c r="G78" s="39" t="s">
        <v>48</v>
      </c>
      <c r="H78" s="61">
        <v>42923</v>
      </c>
      <c r="I78" s="61">
        <v>42928</v>
      </c>
      <c r="J78" s="39" t="s">
        <v>524</v>
      </c>
    </row>
    <row r="79" spans="1:10" ht="12" x14ac:dyDescent="0.2">
      <c r="A79" s="39" t="s">
        <v>243</v>
      </c>
      <c r="B79" s="74" t="s">
        <v>478</v>
      </c>
      <c r="C79" s="39" t="s">
        <v>97</v>
      </c>
      <c r="D79" s="39"/>
      <c r="E79" s="39"/>
      <c r="F79" s="61">
        <v>42928</v>
      </c>
      <c r="G79" s="39" t="s">
        <v>8</v>
      </c>
      <c r="H79" s="61">
        <v>42928</v>
      </c>
      <c r="I79" s="61"/>
      <c r="J79" s="39" t="s">
        <v>524</v>
      </c>
    </row>
    <row r="80" spans="1:10" ht="12" x14ac:dyDescent="0.2">
      <c r="A80" s="39" t="s">
        <v>244</v>
      </c>
      <c r="B80" s="74" t="s">
        <v>400</v>
      </c>
      <c r="C80" s="39" t="s">
        <v>5</v>
      </c>
      <c r="D80" s="39"/>
      <c r="E80" s="39"/>
      <c r="F80" s="61">
        <v>42858</v>
      </c>
      <c r="G80" s="92" t="s">
        <v>105</v>
      </c>
      <c r="H80" s="61">
        <v>42860</v>
      </c>
      <c r="I80" s="61">
        <v>42864</v>
      </c>
      <c r="J80" s="39" t="s">
        <v>524</v>
      </c>
    </row>
    <row r="81" spans="1:10" ht="12" x14ac:dyDescent="0.2">
      <c r="A81" s="39" t="s">
        <v>258</v>
      </c>
      <c r="B81" s="74" t="s">
        <v>401</v>
      </c>
      <c r="C81" s="92" t="s">
        <v>5</v>
      </c>
      <c r="D81" s="92"/>
      <c r="E81" s="92"/>
      <c r="F81" s="61">
        <v>42864</v>
      </c>
      <c r="G81" s="39" t="s">
        <v>105</v>
      </c>
      <c r="H81" s="61">
        <v>42888</v>
      </c>
      <c r="I81" s="61">
        <v>42901</v>
      </c>
      <c r="J81" s="92" t="s">
        <v>524</v>
      </c>
    </row>
    <row r="82" spans="1:10" ht="12" x14ac:dyDescent="0.2">
      <c r="A82" s="39" t="s">
        <v>259</v>
      </c>
      <c r="B82" s="74" t="s">
        <v>401</v>
      </c>
      <c r="C82" s="39" t="s">
        <v>5</v>
      </c>
      <c r="D82" s="39"/>
      <c r="E82" s="39"/>
      <c r="F82" s="61">
        <v>42864</v>
      </c>
      <c r="G82" s="92" t="s">
        <v>105</v>
      </c>
      <c r="H82" s="61">
        <v>42888</v>
      </c>
      <c r="I82" s="61">
        <v>42901</v>
      </c>
      <c r="J82" s="39" t="s">
        <v>524</v>
      </c>
    </row>
    <row r="83" spans="1:10" ht="12" x14ac:dyDescent="0.2">
      <c r="A83" s="39" t="s">
        <v>245</v>
      </c>
      <c r="B83" s="72" t="s">
        <v>376</v>
      </c>
      <c r="C83" s="39" t="s">
        <v>5</v>
      </c>
      <c r="D83" s="39"/>
      <c r="E83" s="39"/>
      <c r="F83" s="61">
        <v>42899</v>
      </c>
      <c r="G83" s="92" t="s">
        <v>8</v>
      </c>
      <c r="H83" s="61"/>
      <c r="I83" s="61"/>
      <c r="J83" s="39" t="s">
        <v>524</v>
      </c>
    </row>
    <row r="84" spans="1:10" ht="12" x14ac:dyDescent="0.2">
      <c r="A84" s="39" t="s">
        <v>246</v>
      </c>
      <c r="B84" s="74" t="s">
        <v>480</v>
      </c>
      <c r="C84" s="92" t="s">
        <v>5</v>
      </c>
      <c r="D84" s="92"/>
      <c r="E84" s="92"/>
      <c r="F84" s="61">
        <v>42917</v>
      </c>
      <c r="G84" s="39" t="s">
        <v>46</v>
      </c>
      <c r="H84" s="61"/>
      <c r="I84" s="61"/>
      <c r="J84" s="92" t="s">
        <v>524</v>
      </c>
    </row>
    <row r="85" spans="1:10" ht="12" x14ac:dyDescent="0.2">
      <c r="A85" s="39" t="s">
        <v>247</v>
      </c>
      <c r="B85" s="74" t="s">
        <v>405</v>
      </c>
      <c r="C85" s="39" t="s">
        <v>103</v>
      </c>
      <c r="D85" s="39"/>
      <c r="E85" s="39"/>
      <c r="F85" s="61">
        <v>42851</v>
      </c>
      <c r="G85" s="39" t="s">
        <v>105</v>
      </c>
      <c r="H85" s="61">
        <v>42871</v>
      </c>
      <c r="I85" s="61">
        <v>42906</v>
      </c>
      <c r="J85" s="39" t="s">
        <v>524</v>
      </c>
    </row>
    <row r="86" spans="1:10" ht="12" x14ac:dyDescent="0.2">
      <c r="A86" s="39" t="s">
        <v>248</v>
      </c>
      <c r="B86" s="74" t="s">
        <v>396</v>
      </c>
      <c r="C86" s="39" t="s">
        <v>103</v>
      </c>
      <c r="D86" s="39"/>
      <c r="E86" s="39"/>
      <c r="F86" s="61">
        <v>42892</v>
      </c>
      <c r="G86" s="92" t="s">
        <v>105</v>
      </c>
      <c r="H86" s="61">
        <v>42895</v>
      </c>
      <c r="I86" s="61">
        <v>42913</v>
      </c>
      <c r="J86" s="39" t="s">
        <v>524</v>
      </c>
    </row>
    <row r="87" spans="1:10" ht="12" x14ac:dyDescent="0.2">
      <c r="A87" s="39" t="s">
        <v>249</v>
      </c>
      <c r="B87" s="74" t="s">
        <v>354</v>
      </c>
      <c r="C87" s="39" t="s">
        <v>56</v>
      </c>
      <c r="D87" s="39"/>
      <c r="E87" s="39"/>
      <c r="F87" s="61">
        <v>42851</v>
      </c>
      <c r="G87" s="39" t="s">
        <v>8</v>
      </c>
      <c r="H87" s="61"/>
      <c r="I87" s="61"/>
      <c r="J87" s="39" t="s">
        <v>524</v>
      </c>
    </row>
    <row r="88" spans="1:10" ht="12" x14ac:dyDescent="0.2">
      <c r="A88" s="39" t="s">
        <v>250</v>
      </c>
      <c r="B88" s="72"/>
      <c r="C88" s="92" t="s">
        <v>106</v>
      </c>
      <c r="D88" s="92"/>
      <c r="E88" s="92"/>
      <c r="F88" s="61">
        <v>42852</v>
      </c>
      <c r="G88" s="39" t="s">
        <v>105</v>
      </c>
      <c r="H88" s="61">
        <v>42859</v>
      </c>
      <c r="I88" s="61">
        <v>42890</v>
      </c>
      <c r="J88" s="92" t="s">
        <v>524</v>
      </c>
    </row>
    <row r="89" spans="1:10" ht="12" x14ac:dyDescent="0.2">
      <c r="A89" s="39" t="s">
        <v>260</v>
      </c>
      <c r="B89" s="72"/>
      <c r="C89" s="92" t="s">
        <v>106</v>
      </c>
      <c r="D89" s="92"/>
      <c r="E89" s="92"/>
      <c r="F89" s="61">
        <v>42852</v>
      </c>
      <c r="G89" s="39" t="s">
        <v>105</v>
      </c>
      <c r="H89" s="61">
        <v>42859</v>
      </c>
      <c r="I89" s="61">
        <v>42920</v>
      </c>
      <c r="J89" s="92" t="s">
        <v>524</v>
      </c>
    </row>
    <row r="90" spans="1:10" ht="0.75" customHeight="1" x14ac:dyDescent="0.2">
      <c r="A90" s="39" t="s">
        <v>348</v>
      </c>
      <c r="B90" s="74" t="s">
        <v>355</v>
      </c>
      <c r="C90" s="92" t="s">
        <v>108</v>
      </c>
      <c r="D90" s="92"/>
      <c r="E90" s="92"/>
      <c r="F90" s="61">
        <v>42857</v>
      </c>
      <c r="G90" s="92" t="s">
        <v>52</v>
      </c>
      <c r="H90" s="61"/>
      <c r="I90" s="61"/>
      <c r="J90" s="92" t="s">
        <v>524</v>
      </c>
    </row>
    <row r="91" spans="1:10" ht="12" customHeight="1" x14ac:dyDescent="0.2">
      <c r="A91" s="39" t="s">
        <v>349</v>
      </c>
      <c r="B91" s="74" t="s">
        <v>355</v>
      </c>
      <c r="C91" s="92" t="s">
        <v>108</v>
      </c>
      <c r="D91" s="92"/>
      <c r="E91" s="92"/>
      <c r="F91" s="61">
        <v>42857</v>
      </c>
      <c r="G91" s="92" t="s">
        <v>47</v>
      </c>
      <c r="H91" s="80">
        <v>42940</v>
      </c>
      <c r="I91" s="61"/>
      <c r="J91" s="39" t="s">
        <v>524</v>
      </c>
    </row>
    <row r="92" spans="1:10" ht="12" customHeight="1" x14ac:dyDescent="0.2">
      <c r="A92" s="78" t="s">
        <v>415</v>
      </c>
      <c r="B92" s="79" t="s">
        <v>355</v>
      </c>
      <c r="C92" s="78" t="s">
        <v>108</v>
      </c>
      <c r="D92" s="78"/>
      <c r="E92" s="78"/>
      <c r="F92" s="80">
        <v>42857</v>
      </c>
      <c r="G92" s="39" t="s">
        <v>47</v>
      </c>
      <c r="H92" s="80">
        <v>42940</v>
      </c>
      <c r="I92" s="80"/>
      <c r="J92" s="92" t="s">
        <v>524</v>
      </c>
    </row>
    <row r="93" spans="1:10" ht="12" customHeight="1" x14ac:dyDescent="0.2">
      <c r="A93" s="92" t="s">
        <v>251</v>
      </c>
      <c r="B93" s="74" t="s">
        <v>356</v>
      </c>
      <c r="C93" s="92" t="s">
        <v>109</v>
      </c>
      <c r="D93" s="92"/>
      <c r="E93" s="92"/>
      <c r="F93" s="61">
        <v>42857</v>
      </c>
      <c r="G93" s="92" t="s">
        <v>105</v>
      </c>
      <c r="H93" s="61">
        <v>42874</v>
      </c>
      <c r="I93" s="61">
        <v>42905</v>
      </c>
      <c r="J93" s="92" t="s">
        <v>524</v>
      </c>
    </row>
    <row r="94" spans="1:10" ht="12" customHeight="1" x14ac:dyDescent="0.2">
      <c r="A94" s="39" t="s">
        <v>252</v>
      </c>
      <c r="B94" s="72"/>
      <c r="C94" s="92" t="s">
        <v>5</v>
      </c>
      <c r="D94" s="92"/>
      <c r="E94" s="92"/>
      <c r="F94" s="61">
        <v>42835</v>
      </c>
      <c r="G94" s="39" t="s">
        <v>105</v>
      </c>
      <c r="H94" s="61">
        <v>42855</v>
      </c>
      <c r="I94" s="61">
        <v>42855</v>
      </c>
      <c r="J94" s="92" t="s">
        <v>524</v>
      </c>
    </row>
    <row r="95" spans="1:10" ht="12" x14ac:dyDescent="0.2">
      <c r="A95" s="39" t="s">
        <v>261</v>
      </c>
      <c r="B95" s="72"/>
      <c r="C95" s="39" t="s">
        <v>49</v>
      </c>
      <c r="D95" s="42"/>
      <c r="E95" s="39"/>
      <c r="F95" s="61">
        <v>42859</v>
      </c>
      <c r="G95" s="39" t="s">
        <v>105</v>
      </c>
      <c r="H95" s="61">
        <v>42886</v>
      </c>
      <c r="I95" s="61">
        <v>42886</v>
      </c>
      <c r="J95" s="39" t="s">
        <v>524</v>
      </c>
    </row>
    <row r="96" spans="1:10" ht="12" x14ac:dyDescent="0.2">
      <c r="A96" s="39" t="s">
        <v>262</v>
      </c>
      <c r="B96" s="72"/>
      <c r="C96" s="92" t="s">
        <v>49</v>
      </c>
      <c r="D96" s="42"/>
      <c r="E96" s="92"/>
      <c r="F96" s="61">
        <v>42859</v>
      </c>
      <c r="G96" s="39" t="s">
        <v>105</v>
      </c>
      <c r="H96" s="61">
        <v>42886</v>
      </c>
      <c r="I96" s="61">
        <v>42886</v>
      </c>
      <c r="J96" s="92" t="s">
        <v>524</v>
      </c>
    </row>
    <row r="97" spans="1:11" ht="12" x14ac:dyDescent="0.2">
      <c r="A97" s="39" t="s">
        <v>263</v>
      </c>
      <c r="B97" s="72"/>
      <c r="C97" s="39" t="s">
        <v>49</v>
      </c>
      <c r="D97" s="42"/>
      <c r="E97" s="39"/>
      <c r="F97" s="61">
        <v>42859</v>
      </c>
      <c r="G97" s="39" t="s">
        <v>105</v>
      </c>
      <c r="H97" s="61">
        <v>42886</v>
      </c>
      <c r="I97" s="61">
        <v>42886</v>
      </c>
      <c r="J97" s="39" t="s">
        <v>524</v>
      </c>
    </row>
    <row r="98" spans="1:11" ht="12" x14ac:dyDescent="0.2">
      <c r="A98" s="39" t="s">
        <v>264</v>
      </c>
      <c r="B98" s="72"/>
      <c r="C98" s="39" t="s">
        <v>49</v>
      </c>
      <c r="D98" s="42"/>
      <c r="E98" s="39"/>
      <c r="F98" s="61">
        <v>42859</v>
      </c>
      <c r="G98" s="39" t="s">
        <v>105</v>
      </c>
      <c r="H98" s="61">
        <v>42886</v>
      </c>
      <c r="I98" s="61">
        <v>42886</v>
      </c>
      <c r="J98" s="39" t="s">
        <v>524</v>
      </c>
    </row>
    <row r="99" spans="1:11" ht="12" x14ac:dyDescent="0.2">
      <c r="A99" s="92" t="s">
        <v>265</v>
      </c>
      <c r="B99" s="72"/>
      <c r="C99" s="39" t="s">
        <v>49</v>
      </c>
      <c r="D99" s="42"/>
      <c r="E99" s="92"/>
      <c r="F99" s="61">
        <v>42859</v>
      </c>
      <c r="G99" s="92" t="s">
        <v>105</v>
      </c>
      <c r="H99" s="61">
        <v>42886</v>
      </c>
      <c r="I99" s="61">
        <v>42886</v>
      </c>
      <c r="J99" s="92" t="s">
        <v>524</v>
      </c>
    </row>
    <row r="100" spans="1:11" ht="12" x14ac:dyDescent="0.2">
      <c r="A100" s="92" t="s">
        <v>266</v>
      </c>
      <c r="B100" s="72"/>
      <c r="C100" s="39" t="s">
        <v>49</v>
      </c>
      <c r="D100" s="42"/>
      <c r="E100" s="92"/>
      <c r="F100" s="61">
        <v>42859</v>
      </c>
      <c r="G100" s="39" t="s">
        <v>105</v>
      </c>
      <c r="H100" s="61">
        <v>42886</v>
      </c>
      <c r="I100" s="61">
        <v>42886</v>
      </c>
      <c r="J100" s="92" t="s">
        <v>524</v>
      </c>
    </row>
    <row r="101" spans="1:11" ht="12" customHeight="1" x14ac:dyDescent="0.2">
      <c r="A101" s="39" t="s">
        <v>267</v>
      </c>
      <c r="B101" s="74" t="s">
        <v>393</v>
      </c>
      <c r="C101" s="39" t="s">
        <v>325</v>
      </c>
      <c r="D101" s="92"/>
      <c r="E101" s="39"/>
      <c r="F101" s="61">
        <v>42864</v>
      </c>
      <c r="G101" s="39" t="s">
        <v>105</v>
      </c>
      <c r="H101" s="61">
        <v>42874</v>
      </c>
      <c r="I101" s="61">
        <v>42886</v>
      </c>
      <c r="J101" s="39" t="s">
        <v>524</v>
      </c>
    </row>
    <row r="102" spans="1:11" ht="12" customHeight="1" x14ac:dyDescent="0.2">
      <c r="A102" s="39" t="s">
        <v>268</v>
      </c>
      <c r="B102" s="74" t="s">
        <v>481</v>
      </c>
      <c r="C102" s="92" t="s">
        <v>5</v>
      </c>
      <c r="D102" s="92"/>
      <c r="E102" s="92"/>
      <c r="F102" s="61">
        <v>42901</v>
      </c>
      <c r="G102" s="40" t="s">
        <v>46</v>
      </c>
      <c r="H102" s="61"/>
      <c r="I102" s="61"/>
      <c r="J102" s="92" t="s">
        <v>524</v>
      </c>
    </row>
    <row r="103" spans="1:11" ht="12" customHeight="1" x14ac:dyDescent="0.2">
      <c r="A103" s="39" t="s">
        <v>269</v>
      </c>
      <c r="B103" s="74" t="s">
        <v>482</v>
      </c>
      <c r="C103" s="39" t="s">
        <v>5</v>
      </c>
      <c r="D103" s="39"/>
      <c r="E103" s="39"/>
      <c r="F103" s="61">
        <v>42948</v>
      </c>
      <c r="G103" s="40" t="s">
        <v>46</v>
      </c>
      <c r="H103" s="61"/>
      <c r="I103" s="61"/>
      <c r="J103" s="39" t="s">
        <v>524</v>
      </c>
    </row>
    <row r="104" spans="1:11" ht="12" customHeight="1" x14ac:dyDescent="0.2">
      <c r="A104" s="39" t="s">
        <v>270</v>
      </c>
      <c r="B104" s="72"/>
      <c r="C104" s="39" t="s">
        <v>49</v>
      </c>
      <c r="D104" s="39"/>
      <c r="E104" s="39"/>
      <c r="F104" s="61">
        <v>42866</v>
      </c>
      <c r="G104" s="92" t="s">
        <v>52</v>
      </c>
      <c r="H104" s="61"/>
      <c r="I104" s="61"/>
      <c r="J104" s="39" t="s">
        <v>524</v>
      </c>
    </row>
    <row r="105" spans="1:11" ht="12" customHeight="1" x14ac:dyDescent="0.2">
      <c r="A105" s="39" t="s">
        <v>271</v>
      </c>
      <c r="B105" s="72"/>
      <c r="C105" s="39" t="s">
        <v>49</v>
      </c>
      <c r="D105" s="42"/>
      <c r="E105" s="39"/>
      <c r="F105" s="61">
        <v>42887</v>
      </c>
      <c r="G105" s="92" t="s">
        <v>105</v>
      </c>
      <c r="H105" s="61"/>
      <c r="I105" s="61"/>
      <c r="J105" s="39" t="s">
        <v>524</v>
      </c>
    </row>
    <row r="106" spans="1:11" ht="12" customHeight="1" x14ac:dyDescent="0.2">
      <c r="A106" s="92" t="s">
        <v>272</v>
      </c>
      <c r="B106" s="74" t="s">
        <v>402</v>
      </c>
      <c r="C106" s="39" t="s">
        <v>98</v>
      </c>
      <c r="D106" s="92"/>
      <c r="E106" s="92"/>
      <c r="F106" s="61">
        <v>42864</v>
      </c>
      <c r="G106" s="39" t="s">
        <v>105</v>
      </c>
      <c r="H106" s="61">
        <v>42878</v>
      </c>
      <c r="I106" s="61">
        <v>42878</v>
      </c>
      <c r="J106" s="39" t="s">
        <v>524</v>
      </c>
      <c r="K106" s="43"/>
    </row>
    <row r="107" spans="1:11" ht="12" customHeight="1" x14ac:dyDescent="0.2">
      <c r="A107" s="39" t="s">
        <v>273</v>
      </c>
      <c r="B107" s="74" t="s">
        <v>403</v>
      </c>
      <c r="C107" s="39" t="s">
        <v>98</v>
      </c>
      <c r="D107" s="39"/>
      <c r="E107" s="39"/>
      <c r="F107" s="61">
        <v>42887</v>
      </c>
      <c r="G107" s="40" t="s">
        <v>105</v>
      </c>
      <c r="H107" s="61">
        <v>42894</v>
      </c>
      <c r="I107" s="61">
        <v>42906</v>
      </c>
      <c r="J107" s="39" t="s">
        <v>524</v>
      </c>
    </row>
    <row r="108" spans="1:11" ht="12" customHeight="1" x14ac:dyDescent="0.2">
      <c r="A108" s="39" t="s">
        <v>274</v>
      </c>
      <c r="B108" s="74" t="s">
        <v>358</v>
      </c>
      <c r="C108" s="39" t="s">
        <v>98</v>
      </c>
      <c r="D108" s="39"/>
      <c r="E108" s="39"/>
      <c r="F108" s="61">
        <v>42906</v>
      </c>
      <c r="G108" s="40" t="s">
        <v>8</v>
      </c>
      <c r="H108" s="61">
        <v>42907</v>
      </c>
      <c r="I108" s="61"/>
      <c r="J108" s="39" t="s">
        <v>524</v>
      </c>
    </row>
    <row r="109" spans="1:11" ht="12" customHeight="1" x14ac:dyDescent="0.2">
      <c r="A109" s="39" t="s">
        <v>275</v>
      </c>
      <c r="B109" s="74" t="s">
        <v>392</v>
      </c>
      <c r="C109" s="39" t="s">
        <v>92</v>
      </c>
      <c r="D109" s="39"/>
      <c r="E109" s="39"/>
      <c r="F109" s="61">
        <v>42865</v>
      </c>
      <c r="G109" s="40" t="s">
        <v>48</v>
      </c>
      <c r="H109" s="61">
        <v>42901</v>
      </c>
      <c r="I109" s="61">
        <v>42920</v>
      </c>
      <c r="J109" s="39" t="s">
        <v>524</v>
      </c>
    </row>
    <row r="110" spans="1:11" s="39" customFormat="1" ht="12" customHeight="1" x14ac:dyDescent="0.2">
      <c r="A110" s="39" t="s">
        <v>276</v>
      </c>
      <c r="B110" s="72"/>
      <c r="F110" s="61"/>
      <c r="G110" s="40"/>
      <c r="H110" s="61"/>
      <c r="I110" s="61"/>
      <c r="J110" s="39" t="s">
        <v>524</v>
      </c>
    </row>
    <row r="111" spans="1:11" ht="12" customHeight="1" x14ac:dyDescent="0.2">
      <c r="A111" s="39" t="s">
        <v>277</v>
      </c>
      <c r="B111" s="74" t="s">
        <v>416</v>
      </c>
      <c r="C111" s="39" t="s">
        <v>109</v>
      </c>
      <c r="D111" s="39"/>
      <c r="E111" s="39"/>
      <c r="F111" s="61">
        <v>42915</v>
      </c>
      <c r="G111" s="40" t="s">
        <v>8</v>
      </c>
      <c r="H111" s="61">
        <v>42915</v>
      </c>
      <c r="I111" s="61"/>
      <c r="J111" s="39" t="s">
        <v>524</v>
      </c>
    </row>
    <row r="112" spans="1:11" ht="12" customHeight="1" x14ac:dyDescent="0.2">
      <c r="A112" s="39" t="s">
        <v>278</v>
      </c>
      <c r="B112" s="72"/>
      <c r="C112" s="39" t="s">
        <v>125</v>
      </c>
      <c r="D112" s="39"/>
      <c r="E112" s="39"/>
      <c r="F112" s="61">
        <v>42865</v>
      </c>
      <c r="G112" s="92" t="s">
        <v>105</v>
      </c>
      <c r="H112" s="63">
        <v>42886</v>
      </c>
      <c r="I112" s="63">
        <v>42886</v>
      </c>
      <c r="J112" s="39" t="s">
        <v>524</v>
      </c>
    </row>
    <row r="113" spans="1:11" ht="12" x14ac:dyDescent="0.2">
      <c r="A113" s="39" t="s">
        <v>296</v>
      </c>
      <c r="B113" s="72"/>
      <c r="C113" s="92" t="s">
        <v>125</v>
      </c>
      <c r="D113" s="92"/>
      <c r="E113" s="39"/>
      <c r="F113" s="61">
        <v>42887</v>
      </c>
      <c r="G113" s="40" t="s">
        <v>105</v>
      </c>
      <c r="H113" s="61"/>
      <c r="I113" s="61"/>
      <c r="J113" s="39" t="s">
        <v>525</v>
      </c>
    </row>
    <row r="114" spans="1:11" ht="12" customHeight="1" x14ac:dyDescent="0.2">
      <c r="A114" s="39" t="s">
        <v>297</v>
      </c>
      <c r="B114" s="72"/>
      <c r="C114" s="39" t="s">
        <v>125</v>
      </c>
      <c r="D114" s="92"/>
      <c r="E114" s="92"/>
      <c r="F114" s="61">
        <v>42917</v>
      </c>
      <c r="G114" s="40" t="s">
        <v>48</v>
      </c>
      <c r="H114" s="63">
        <v>42947</v>
      </c>
      <c r="I114" s="63">
        <v>42947</v>
      </c>
      <c r="J114" s="92" t="s">
        <v>525</v>
      </c>
    </row>
    <row r="115" spans="1:11" ht="12" x14ac:dyDescent="0.2">
      <c r="A115" s="39" t="s">
        <v>279</v>
      </c>
      <c r="B115" s="72"/>
      <c r="C115" s="92" t="s">
        <v>49</v>
      </c>
      <c r="D115" s="92"/>
      <c r="E115" s="92"/>
      <c r="F115" s="61">
        <v>42865</v>
      </c>
      <c r="G115" s="40" t="s">
        <v>105</v>
      </c>
      <c r="H115" s="61">
        <v>42886</v>
      </c>
      <c r="I115" s="61"/>
      <c r="J115" s="92" t="s">
        <v>525</v>
      </c>
      <c r="K115" s="38" t="str">
        <f>IF(Tableau_Liste_UO[[#This Row],[Statut]]="En cours","OK","")</f>
        <v/>
      </c>
    </row>
    <row r="116" spans="1:11" ht="12" x14ac:dyDescent="0.2">
      <c r="A116" s="39" t="s">
        <v>298</v>
      </c>
      <c r="B116" s="72"/>
      <c r="C116" s="39" t="s">
        <v>49</v>
      </c>
      <c r="D116" s="39"/>
      <c r="E116" s="39"/>
      <c r="F116" s="68">
        <v>42887</v>
      </c>
      <c r="G116" s="40" t="s">
        <v>48</v>
      </c>
      <c r="H116" s="61">
        <v>42916</v>
      </c>
      <c r="I116" s="61">
        <v>42920</v>
      </c>
      <c r="J116" s="39" t="s">
        <v>525</v>
      </c>
    </row>
    <row r="117" spans="1:11" ht="12" x14ac:dyDescent="0.2">
      <c r="A117" s="39" t="s">
        <v>280</v>
      </c>
      <c r="B117" s="72"/>
      <c r="C117" s="39" t="s">
        <v>93</v>
      </c>
      <c r="D117" s="39"/>
      <c r="E117" s="39"/>
      <c r="F117" s="68">
        <v>42865</v>
      </c>
      <c r="G117" s="40" t="s">
        <v>10</v>
      </c>
      <c r="H117" s="61">
        <v>42879</v>
      </c>
      <c r="I117" s="61"/>
      <c r="J117" s="39" t="s">
        <v>525</v>
      </c>
    </row>
    <row r="118" spans="1:11" ht="12" x14ac:dyDescent="0.2">
      <c r="A118" s="39" t="s">
        <v>281</v>
      </c>
      <c r="B118" s="72"/>
      <c r="C118" s="92" t="s">
        <v>106</v>
      </c>
      <c r="D118" s="92"/>
      <c r="E118" s="92"/>
      <c r="F118" s="61">
        <v>42858</v>
      </c>
      <c r="G118" s="92" t="s">
        <v>8</v>
      </c>
      <c r="H118" s="61">
        <v>42866</v>
      </c>
      <c r="I118" s="61"/>
      <c r="J118" s="92" t="s">
        <v>525</v>
      </c>
    </row>
    <row r="119" spans="1:11" ht="12" x14ac:dyDescent="0.2">
      <c r="A119" s="92" t="s">
        <v>282</v>
      </c>
      <c r="B119" s="74" t="s">
        <v>475</v>
      </c>
      <c r="C119" s="92" t="s">
        <v>108</v>
      </c>
      <c r="D119" s="92"/>
      <c r="E119" s="92"/>
      <c r="F119" s="61">
        <v>42900</v>
      </c>
      <c r="G119" s="39" t="s">
        <v>46</v>
      </c>
      <c r="H119" s="61"/>
      <c r="I119" s="61"/>
      <c r="J119" s="92" t="s">
        <v>525</v>
      </c>
    </row>
    <row r="120" spans="1:11" ht="12" x14ac:dyDescent="0.2">
      <c r="A120" s="39" t="s">
        <v>283</v>
      </c>
      <c r="B120" s="74" t="s">
        <v>474</v>
      </c>
      <c r="C120" s="39" t="s">
        <v>108</v>
      </c>
      <c r="D120" s="39"/>
      <c r="E120" s="39"/>
      <c r="F120" s="61">
        <v>42915</v>
      </c>
      <c r="G120" s="39" t="s">
        <v>46</v>
      </c>
      <c r="H120" s="61"/>
      <c r="I120" s="61"/>
      <c r="J120" s="39" t="s">
        <v>525</v>
      </c>
    </row>
    <row r="121" spans="1:11" ht="12" x14ac:dyDescent="0.2">
      <c r="A121" s="39" t="s">
        <v>284</v>
      </c>
      <c r="B121" s="72"/>
      <c r="C121" s="39" t="s">
        <v>90</v>
      </c>
      <c r="D121" s="39"/>
      <c r="E121" s="39"/>
      <c r="F121" s="61">
        <v>42857</v>
      </c>
      <c r="G121" s="39" t="s">
        <v>47</v>
      </c>
      <c r="H121" s="61">
        <v>42942</v>
      </c>
      <c r="I121" s="61"/>
      <c r="J121" s="92" t="s">
        <v>525</v>
      </c>
    </row>
    <row r="122" spans="1:11" ht="12" customHeight="1" x14ac:dyDescent="0.2">
      <c r="A122" s="39" t="s">
        <v>285</v>
      </c>
      <c r="B122" s="72"/>
      <c r="C122" s="60" t="s">
        <v>56</v>
      </c>
      <c r="D122" s="60"/>
      <c r="E122" s="92"/>
      <c r="F122" s="63">
        <v>42856</v>
      </c>
      <c r="G122" s="92" t="s">
        <v>105</v>
      </c>
      <c r="H122" s="63">
        <v>42886</v>
      </c>
      <c r="I122" s="63">
        <v>42886</v>
      </c>
      <c r="J122" s="92" t="s">
        <v>525</v>
      </c>
    </row>
    <row r="123" spans="1:11" ht="12" x14ac:dyDescent="0.2">
      <c r="A123" s="39" t="s">
        <v>299</v>
      </c>
      <c r="B123" s="72"/>
      <c r="C123" s="60" t="s">
        <v>56</v>
      </c>
      <c r="D123" s="60"/>
      <c r="E123" s="92"/>
      <c r="F123" s="63">
        <v>42887</v>
      </c>
      <c r="G123" s="92" t="s">
        <v>105</v>
      </c>
      <c r="H123" s="63"/>
      <c r="I123" s="63"/>
      <c r="J123" s="39" t="s">
        <v>525</v>
      </c>
    </row>
    <row r="124" spans="1:11" ht="12" customHeight="1" x14ac:dyDescent="0.2">
      <c r="A124" s="39" t="s">
        <v>300</v>
      </c>
      <c r="B124" s="72"/>
      <c r="C124" s="60" t="s">
        <v>56</v>
      </c>
      <c r="D124" s="60"/>
      <c r="E124" s="39"/>
      <c r="F124" s="63">
        <v>42917</v>
      </c>
      <c r="G124" s="39" t="s">
        <v>48</v>
      </c>
      <c r="H124" s="63">
        <v>42947</v>
      </c>
      <c r="I124" s="63">
        <v>42947</v>
      </c>
      <c r="J124" s="39" t="s">
        <v>525</v>
      </c>
    </row>
    <row r="125" spans="1:11" ht="12" x14ac:dyDescent="0.2">
      <c r="A125" s="39" t="s">
        <v>286</v>
      </c>
      <c r="B125" s="72"/>
      <c r="C125" s="60" t="s">
        <v>141</v>
      </c>
      <c r="D125" s="60"/>
      <c r="E125" s="60"/>
      <c r="F125" s="63">
        <v>42892</v>
      </c>
      <c r="G125" s="92" t="s">
        <v>105</v>
      </c>
      <c r="H125" s="63"/>
      <c r="I125" s="63"/>
      <c r="J125" s="92" t="s">
        <v>525</v>
      </c>
    </row>
    <row r="126" spans="1:11" ht="12" x14ac:dyDescent="0.2">
      <c r="A126" s="39" t="s">
        <v>287</v>
      </c>
      <c r="B126" s="72"/>
      <c r="C126" s="92" t="s">
        <v>49</v>
      </c>
      <c r="D126" s="92"/>
      <c r="E126" s="92"/>
      <c r="F126" s="61">
        <v>42856</v>
      </c>
      <c r="G126" s="40" t="s">
        <v>48</v>
      </c>
      <c r="H126" s="61">
        <v>42886</v>
      </c>
      <c r="I126" s="61">
        <v>42895</v>
      </c>
      <c r="J126" s="92" t="s">
        <v>525</v>
      </c>
    </row>
    <row r="127" spans="1:11" ht="12" x14ac:dyDescent="0.2">
      <c r="A127" s="39" t="s">
        <v>301</v>
      </c>
      <c r="B127" s="72"/>
      <c r="C127" s="92" t="s">
        <v>49</v>
      </c>
      <c r="D127" s="92"/>
      <c r="E127" s="92"/>
      <c r="F127" s="61">
        <v>42887</v>
      </c>
      <c r="G127" s="40" t="s">
        <v>105</v>
      </c>
      <c r="H127" s="61"/>
      <c r="I127" s="61"/>
      <c r="J127" s="92" t="s">
        <v>525</v>
      </c>
    </row>
    <row r="128" spans="1:11" ht="12" customHeight="1" x14ac:dyDescent="0.2">
      <c r="A128" s="39" t="s">
        <v>302</v>
      </c>
      <c r="B128" s="72"/>
      <c r="C128" s="92" t="s">
        <v>49</v>
      </c>
      <c r="D128" s="92"/>
      <c r="E128" s="92"/>
      <c r="F128" s="61">
        <v>42917</v>
      </c>
      <c r="G128" s="40" t="s">
        <v>48</v>
      </c>
      <c r="H128" s="63">
        <v>42947</v>
      </c>
      <c r="I128" s="63">
        <v>42947</v>
      </c>
      <c r="J128" s="92" t="s">
        <v>525</v>
      </c>
    </row>
    <row r="129" spans="1:10" ht="12" customHeight="1" x14ac:dyDescent="0.2">
      <c r="A129" s="39" t="s">
        <v>303</v>
      </c>
      <c r="B129" s="72"/>
      <c r="C129" s="39" t="s">
        <v>49</v>
      </c>
      <c r="D129" s="92"/>
      <c r="E129" s="39"/>
      <c r="F129" s="61">
        <v>42948</v>
      </c>
      <c r="G129" s="40" t="s">
        <v>46</v>
      </c>
      <c r="H129" s="61"/>
      <c r="I129" s="61"/>
      <c r="J129" s="39" t="s">
        <v>525</v>
      </c>
    </row>
    <row r="130" spans="1:10" ht="12" customHeight="1" x14ac:dyDescent="0.2">
      <c r="A130" s="92" t="s">
        <v>288</v>
      </c>
      <c r="B130" s="74" t="s">
        <v>359</v>
      </c>
      <c r="C130" s="92" t="s">
        <v>326</v>
      </c>
      <c r="D130" s="92"/>
      <c r="E130" s="92"/>
      <c r="F130" s="61">
        <v>42893</v>
      </c>
      <c r="G130" s="40" t="s">
        <v>48</v>
      </c>
      <c r="H130" s="61">
        <v>42920</v>
      </c>
      <c r="I130" s="61">
        <v>42942</v>
      </c>
      <c r="J130" s="92" t="s">
        <v>525</v>
      </c>
    </row>
    <row r="131" spans="1:10" ht="12" x14ac:dyDescent="0.2">
      <c r="A131" s="39" t="s">
        <v>289</v>
      </c>
      <c r="B131" s="72"/>
      <c r="C131" s="92" t="s">
        <v>141</v>
      </c>
      <c r="D131" s="92"/>
      <c r="E131" s="92"/>
      <c r="F131" s="61">
        <v>42874</v>
      </c>
      <c r="G131" s="92" t="s">
        <v>105</v>
      </c>
      <c r="H131" s="63">
        <v>42886</v>
      </c>
      <c r="I131" s="63">
        <v>42886</v>
      </c>
      <c r="J131" s="92" t="s">
        <v>525</v>
      </c>
    </row>
    <row r="132" spans="1:10" ht="12" x14ac:dyDescent="0.2">
      <c r="A132" s="39" t="s">
        <v>290</v>
      </c>
      <c r="B132" s="72"/>
      <c r="C132" s="92" t="s">
        <v>141</v>
      </c>
      <c r="D132" s="92"/>
      <c r="E132" s="92"/>
      <c r="F132" s="61">
        <v>42874</v>
      </c>
      <c r="G132" s="92" t="s">
        <v>105</v>
      </c>
      <c r="H132" s="63">
        <v>42886</v>
      </c>
      <c r="I132" s="63">
        <v>42886</v>
      </c>
      <c r="J132" s="92" t="s">
        <v>525</v>
      </c>
    </row>
    <row r="133" spans="1:10" ht="12" x14ac:dyDescent="0.2">
      <c r="A133" s="39" t="s">
        <v>291</v>
      </c>
      <c r="B133" s="72"/>
      <c r="C133" s="92" t="s">
        <v>142</v>
      </c>
      <c r="D133" s="92"/>
      <c r="E133" s="92"/>
      <c r="F133" s="61">
        <v>42873</v>
      </c>
      <c r="G133" s="40" t="s">
        <v>105</v>
      </c>
      <c r="H133" s="61">
        <v>42885</v>
      </c>
      <c r="I133" s="61">
        <v>42886</v>
      </c>
      <c r="J133" s="92" t="s">
        <v>525</v>
      </c>
    </row>
    <row r="134" spans="1:10" ht="12" x14ac:dyDescent="0.2">
      <c r="A134" s="39" t="s">
        <v>292</v>
      </c>
      <c r="B134" s="72"/>
      <c r="C134" s="92" t="s">
        <v>142</v>
      </c>
      <c r="D134" s="92"/>
      <c r="E134" s="92"/>
      <c r="F134" s="61">
        <v>42907</v>
      </c>
      <c r="G134" s="40" t="s">
        <v>46</v>
      </c>
      <c r="H134" s="61"/>
      <c r="I134" s="61"/>
      <c r="J134" s="92" t="s">
        <v>525</v>
      </c>
    </row>
    <row r="135" spans="1:10" ht="12" x14ac:dyDescent="0.2">
      <c r="A135" s="39" t="s">
        <v>293</v>
      </c>
      <c r="B135" s="72"/>
      <c r="C135" s="92" t="s">
        <v>142</v>
      </c>
      <c r="D135" s="92"/>
      <c r="E135" s="92"/>
      <c r="F135" s="61">
        <v>42933</v>
      </c>
      <c r="G135" s="40" t="s">
        <v>46</v>
      </c>
      <c r="H135" s="61"/>
      <c r="I135" s="61"/>
      <c r="J135" s="92" t="s">
        <v>525</v>
      </c>
    </row>
    <row r="136" spans="1:10" ht="12" x14ac:dyDescent="0.2">
      <c r="A136" s="92" t="s">
        <v>294</v>
      </c>
      <c r="B136" s="72"/>
      <c r="C136" s="92" t="s">
        <v>142</v>
      </c>
      <c r="D136" s="92"/>
      <c r="E136" s="92"/>
      <c r="F136" s="61">
        <v>42958</v>
      </c>
      <c r="G136" s="40" t="s">
        <v>46</v>
      </c>
      <c r="H136" s="63"/>
      <c r="I136" s="63"/>
      <c r="J136" s="92" t="s">
        <v>525</v>
      </c>
    </row>
    <row r="137" spans="1:10" s="39" customFormat="1" ht="12" x14ac:dyDescent="0.2">
      <c r="A137" s="92" t="s">
        <v>127</v>
      </c>
      <c r="B137" s="72"/>
      <c r="C137" s="92" t="s">
        <v>174</v>
      </c>
      <c r="D137" s="92"/>
      <c r="E137" s="92"/>
      <c r="F137" s="61">
        <v>42886</v>
      </c>
      <c r="G137" s="92" t="s">
        <v>105</v>
      </c>
      <c r="H137" s="61">
        <v>42887</v>
      </c>
      <c r="I137" s="61">
        <v>42900</v>
      </c>
      <c r="J137" s="92" t="s">
        <v>525</v>
      </c>
    </row>
    <row r="138" spans="1:10" ht="12" x14ac:dyDescent="0.2">
      <c r="A138" s="39" t="s">
        <v>128</v>
      </c>
      <c r="B138" s="72"/>
      <c r="C138" s="60" t="s">
        <v>56</v>
      </c>
      <c r="D138" s="60"/>
      <c r="E138" s="92"/>
      <c r="F138" s="63">
        <v>42948</v>
      </c>
      <c r="G138" s="60" t="s">
        <v>46</v>
      </c>
      <c r="H138" s="63"/>
      <c r="I138" s="63"/>
      <c r="J138" s="39" t="s">
        <v>525</v>
      </c>
    </row>
    <row r="139" spans="1:10" ht="12" x14ac:dyDescent="0.2">
      <c r="A139" s="92" t="s">
        <v>129</v>
      </c>
      <c r="B139" s="72"/>
      <c r="C139" s="60" t="s">
        <v>56</v>
      </c>
      <c r="D139" s="60"/>
      <c r="E139" s="92"/>
      <c r="F139" s="63">
        <v>42979</v>
      </c>
      <c r="G139" s="60" t="s">
        <v>46</v>
      </c>
      <c r="H139" s="63"/>
      <c r="I139" s="63"/>
      <c r="J139" s="92" t="s">
        <v>525</v>
      </c>
    </row>
    <row r="140" spans="1:10" ht="12" x14ac:dyDescent="0.2">
      <c r="A140" s="39" t="s">
        <v>130</v>
      </c>
      <c r="B140" s="72"/>
      <c r="C140" s="60" t="s">
        <v>56</v>
      </c>
      <c r="D140" s="60"/>
      <c r="E140" s="39"/>
      <c r="F140" s="63">
        <v>43009</v>
      </c>
      <c r="G140" s="60" t="s">
        <v>46</v>
      </c>
      <c r="H140" s="63"/>
      <c r="I140" s="63"/>
      <c r="J140" s="39" t="s">
        <v>525</v>
      </c>
    </row>
    <row r="141" spans="1:10" ht="12" x14ac:dyDescent="0.2">
      <c r="A141" s="92" t="s">
        <v>131</v>
      </c>
      <c r="B141" s="72"/>
      <c r="C141" s="60" t="s">
        <v>56</v>
      </c>
      <c r="D141" s="92"/>
      <c r="E141" s="92"/>
      <c r="F141" s="63">
        <v>43040</v>
      </c>
      <c r="G141" s="60" t="s">
        <v>46</v>
      </c>
      <c r="H141" s="63"/>
      <c r="I141" s="63"/>
      <c r="J141" s="92" t="s">
        <v>525</v>
      </c>
    </row>
    <row r="142" spans="1:10" ht="12" x14ac:dyDescent="0.2">
      <c r="A142" s="39" t="s">
        <v>132</v>
      </c>
      <c r="B142" s="72"/>
      <c r="C142" s="60" t="s">
        <v>56</v>
      </c>
      <c r="D142" s="92"/>
      <c r="E142" s="39"/>
      <c r="F142" s="63">
        <v>43070</v>
      </c>
      <c r="G142" s="60" t="s">
        <v>46</v>
      </c>
      <c r="H142" s="63"/>
      <c r="I142" s="63"/>
      <c r="J142" s="39" t="s">
        <v>525</v>
      </c>
    </row>
    <row r="143" spans="1:10" ht="12" x14ac:dyDescent="0.2">
      <c r="A143" s="39" t="s">
        <v>133</v>
      </c>
      <c r="B143" s="74" t="s">
        <v>371</v>
      </c>
      <c r="C143" s="92" t="s">
        <v>346</v>
      </c>
      <c r="D143" s="92"/>
      <c r="E143" s="39"/>
      <c r="F143" s="61">
        <v>42887</v>
      </c>
      <c r="G143" s="92" t="s">
        <v>105</v>
      </c>
      <c r="H143" s="61"/>
      <c r="I143" s="61"/>
      <c r="J143" s="39" t="s">
        <v>525</v>
      </c>
    </row>
    <row r="144" spans="1:10" ht="12" x14ac:dyDescent="0.2">
      <c r="A144" s="39" t="s">
        <v>134</v>
      </c>
      <c r="B144" s="74" t="s">
        <v>372</v>
      </c>
      <c r="C144" s="39" t="s">
        <v>346</v>
      </c>
      <c r="D144" s="39"/>
      <c r="E144" s="39"/>
      <c r="F144" s="61">
        <v>42917</v>
      </c>
      <c r="G144" s="39" t="s">
        <v>48</v>
      </c>
      <c r="H144" s="61">
        <v>42947</v>
      </c>
      <c r="I144" s="61">
        <v>42947</v>
      </c>
      <c r="J144" s="39" t="s">
        <v>525</v>
      </c>
    </row>
    <row r="145" spans="1:10" ht="12" customHeight="1" x14ac:dyDescent="0.2">
      <c r="A145" s="39" t="s">
        <v>135</v>
      </c>
      <c r="B145" s="74" t="s">
        <v>373</v>
      </c>
      <c r="C145" s="92" t="s">
        <v>346</v>
      </c>
      <c r="D145" s="39"/>
      <c r="E145" s="39"/>
      <c r="F145" s="61">
        <v>42948</v>
      </c>
      <c r="G145" s="39" t="s">
        <v>46</v>
      </c>
      <c r="H145" s="61"/>
      <c r="I145" s="61"/>
      <c r="J145" s="39" t="s">
        <v>525</v>
      </c>
    </row>
    <row r="146" spans="1:10" ht="12" x14ac:dyDescent="0.2">
      <c r="A146" s="39" t="s">
        <v>136</v>
      </c>
      <c r="B146" s="74" t="s">
        <v>374</v>
      </c>
      <c r="C146" s="39" t="s">
        <v>346</v>
      </c>
      <c r="D146" s="39"/>
      <c r="E146" s="39"/>
      <c r="F146" s="61">
        <v>42979</v>
      </c>
      <c r="G146" s="39" t="s">
        <v>46</v>
      </c>
      <c r="H146" s="61"/>
      <c r="I146" s="61"/>
      <c r="J146" s="39" t="s">
        <v>525</v>
      </c>
    </row>
    <row r="147" spans="1:10" ht="12" x14ac:dyDescent="0.2">
      <c r="A147" s="39" t="s">
        <v>137</v>
      </c>
      <c r="B147" s="74" t="s">
        <v>375</v>
      </c>
      <c r="C147" s="39" t="s">
        <v>346</v>
      </c>
      <c r="D147" s="39"/>
      <c r="E147" s="39"/>
      <c r="F147" s="61">
        <v>43009</v>
      </c>
      <c r="G147" s="39" t="s">
        <v>46</v>
      </c>
      <c r="H147" s="61"/>
      <c r="I147" s="61"/>
      <c r="J147" s="39" t="s">
        <v>525</v>
      </c>
    </row>
    <row r="148" spans="1:10" ht="12" x14ac:dyDescent="0.2">
      <c r="A148" s="39" t="s">
        <v>347</v>
      </c>
      <c r="B148" s="74"/>
      <c r="C148" s="39" t="s">
        <v>346</v>
      </c>
      <c r="D148" s="39"/>
      <c r="E148" s="39"/>
      <c r="F148" s="61">
        <v>42898</v>
      </c>
      <c r="G148" s="92" t="s">
        <v>105</v>
      </c>
      <c r="H148" s="61"/>
      <c r="I148" s="61"/>
      <c r="J148" s="39" t="s">
        <v>525</v>
      </c>
    </row>
    <row r="149" spans="1:10" ht="12" x14ac:dyDescent="0.2">
      <c r="A149" s="39" t="s">
        <v>345</v>
      </c>
      <c r="B149" s="74" t="s">
        <v>430</v>
      </c>
      <c r="C149" s="92" t="s">
        <v>346</v>
      </c>
      <c r="D149" s="92"/>
      <c r="E149" s="92"/>
      <c r="F149" s="61">
        <v>42898</v>
      </c>
      <c r="G149" s="92" t="s">
        <v>105</v>
      </c>
      <c r="H149" s="61"/>
      <c r="I149" s="61"/>
      <c r="J149" s="92" t="s">
        <v>525</v>
      </c>
    </row>
    <row r="150" spans="1:10" ht="12" x14ac:dyDescent="0.2">
      <c r="A150" s="39" t="s">
        <v>175</v>
      </c>
      <c r="B150" s="74" t="s">
        <v>430</v>
      </c>
      <c r="C150" s="92" t="s">
        <v>346</v>
      </c>
      <c r="D150" s="92"/>
      <c r="E150" s="92"/>
      <c r="F150" s="61">
        <v>42917</v>
      </c>
      <c r="G150" s="92" t="s">
        <v>48</v>
      </c>
      <c r="H150" s="61">
        <v>42947</v>
      </c>
      <c r="I150" s="61">
        <v>42947</v>
      </c>
      <c r="J150" s="92" t="s">
        <v>525</v>
      </c>
    </row>
    <row r="151" spans="1:10" ht="12" customHeight="1" x14ac:dyDescent="0.2">
      <c r="A151" s="39" t="s">
        <v>176</v>
      </c>
      <c r="B151" s="74" t="s">
        <v>431</v>
      </c>
      <c r="C151" s="92" t="s">
        <v>346</v>
      </c>
      <c r="D151" s="92"/>
      <c r="E151" s="92"/>
      <c r="F151" s="61">
        <v>42919</v>
      </c>
      <c r="G151" s="39" t="s">
        <v>48</v>
      </c>
      <c r="H151" s="61">
        <v>42947</v>
      </c>
      <c r="I151" s="61">
        <v>42947</v>
      </c>
      <c r="J151" s="92" t="s">
        <v>526</v>
      </c>
    </row>
    <row r="152" spans="1:10" ht="12" customHeight="1" x14ac:dyDescent="0.2">
      <c r="A152" s="39" t="s">
        <v>177</v>
      </c>
      <c r="B152" s="74" t="s">
        <v>431</v>
      </c>
      <c r="C152" s="92" t="s">
        <v>346</v>
      </c>
      <c r="D152" s="92"/>
      <c r="E152" s="92"/>
      <c r="F152" s="61">
        <v>42948</v>
      </c>
      <c r="G152" s="92" t="s">
        <v>46</v>
      </c>
      <c r="H152" s="61"/>
      <c r="I152" s="61"/>
      <c r="J152" s="92" t="s">
        <v>526</v>
      </c>
    </row>
    <row r="153" spans="1:10" ht="12" x14ac:dyDescent="0.2">
      <c r="A153" s="39" t="s">
        <v>178</v>
      </c>
      <c r="B153" s="74" t="s">
        <v>436</v>
      </c>
      <c r="C153" s="92" t="s">
        <v>346</v>
      </c>
      <c r="D153" s="92"/>
      <c r="E153" s="39"/>
      <c r="F153" s="61">
        <v>42979</v>
      </c>
      <c r="G153" s="39" t="s">
        <v>46</v>
      </c>
      <c r="H153" s="61"/>
      <c r="I153" s="61"/>
      <c r="J153" s="92" t="s">
        <v>526</v>
      </c>
    </row>
    <row r="154" spans="1:10" ht="12" x14ac:dyDescent="0.2">
      <c r="A154" s="39" t="s">
        <v>179</v>
      </c>
      <c r="B154" s="74" t="s">
        <v>436</v>
      </c>
      <c r="C154" s="92" t="s">
        <v>346</v>
      </c>
      <c r="D154" s="92"/>
      <c r="E154" s="92"/>
      <c r="F154" s="61">
        <v>43009</v>
      </c>
      <c r="G154" s="92" t="s">
        <v>46</v>
      </c>
      <c r="H154" s="61"/>
      <c r="I154" s="61"/>
      <c r="J154" s="92" t="s">
        <v>526</v>
      </c>
    </row>
    <row r="155" spans="1:10" ht="12" x14ac:dyDescent="0.2">
      <c r="A155" s="39" t="s">
        <v>180</v>
      </c>
      <c r="B155" s="74" t="s">
        <v>496</v>
      </c>
      <c r="C155" s="92" t="s">
        <v>90</v>
      </c>
      <c r="D155" s="92"/>
      <c r="E155" s="39"/>
      <c r="F155" s="61">
        <v>42982</v>
      </c>
      <c r="G155" s="39" t="s">
        <v>46</v>
      </c>
      <c r="H155" s="61"/>
      <c r="I155" s="61"/>
      <c r="J155" s="92" t="s">
        <v>526</v>
      </c>
    </row>
    <row r="156" spans="1:10" ht="12" x14ac:dyDescent="0.2">
      <c r="A156" s="39" t="s">
        <v>181</v>
      </c>
      <c r="B156" s="72"/>
      <c r="C156" s="92" t="s">
        <v>90</v>
      </c>
      <c r="D156" s="92"/>
      <c r="E156" s="39"/>
      <c r="F156" s="61">
        <v>42917</v>
      </c>
      <c r="G156" s="92" t="s">
        <v>48</v>
      </c>
      <c r="H156" s="61">
        <v>42947</v>
      </c>
      <c r="I156" s="61">
        <v>42947</v>
      </c>
      <c r="J156" s="92" t="s">
        <v>526</v>
      </c>
    </row>
    <row r="157" spans="1:10" ht="12" x14ac:dyDescent="0.2">
      <c r="A157" s="39" t="s">
        <v>182</v>
      </c>
      <c r="B157" s="74" t="s">
        <v>404</v>
      </c>
      <c r="C157" s="92" t="s">
        <v>200</v>
      </c>
      <c r="D157" s="92"/>
      <c r="E157" s="39"/>
      <c r="F157" s="61">
        <v>42856</v>
      </c>
      <c r="G157" s="92" t="s">
        <v>105</v>
      </c>
      <c r="H157" s="61">
        <v>42886</v>
      </c>
      <c r="I157" s="61">
        <v>42886</v>
      </c>
      <c r="J157" s="92" t="s">
        <v>526</v>
      </c>
    </row>
    <row r="158" spans="1:10" ht="12" x14ac:dyDescent="0.2">
      <c r="A158" s="39" t="s">
        <v>183</v>
      </c>
      <c r="B158" s="74" t="s">
        <v>362</v>
      </c>
      <c r="C158" s="92" t="s">
        <v>200</v>
      </c>
      <c r="D158" s="92"/>
      <c r="E158" s="92"/>
      <c r="F158" s="61">
        <v>42887</v>
      </c>
      <c r="G158" s="92" t="s">
        <v>105</v>
      </c>
      <c r="H158" s="61"/>
      <c r="I158" s="61"/>
      <c r="J158" s="92" t="s">
        <v>526</v>
      </c>
    </row>
    <row r="159" spans="1:10" ht="12" x14ac:dyDescent="0.2">
      <c r="A159" s="39" t="s">
        <v>184</v>
      </c>
      <c r="B159" s="74" t="s">
        <v>363</v>
      </c>
      <c r="C159" s="92" t="s">
        <v>200</v>
      </c>
      <c r="D159" s="92"/>
      <c r="E159" s="92"/>
      <c r="F159" s="61">
        <v>42917</v>
      </c>
      <c r="G159" s="92" t="s">
        <v>48</v>
      </c>
      <c r="H159" s="63">
        <v>42947</v>
      </c>
      <c r="I159" s="63">
        <v>42947</v>
      </c>
      <c r="J159" s="92" t="s">
        <v>526</v>
      </c>
    </row>
    <row r="160" spans="1:10" ht="12" x14ac:dyDescent="0.2">
      <c r="A160" s="39" t="s">
        <v>185</v>
      </c>
      <c r="B160" s="74" t="s">
        <v>364</v>
      </c>
      <c r="C160" s="92" t="s">
        <v>200</v>
      </c>
      <c r="D160" s="92"/>
      <c r="E160" s="39"/>
      <c r="F160" s="61">
        <v>42948</v>
      </c>
      <c r="G160" s="39" t="s">
        <v>46</v>
      </c>
      <c r="H160" s="61"/>
      <c r="I160" s="61"/>
      <c r="J160" s="92" t="s">
        <v>526</v>
      </c>
    </row>
    <row r="161" spans="1:10" ht="12" x14ac:dyDescent="0.2">
      <c r="A161" s="39" t="s">
        <v>186</v>
      </c>
      <c r="B161" s="74" t="s">
        <v>365</v>
      </c>
      <c r="C161" s="92" t="s">
        <v>200</v>
      </c>
      <c r="D161" s="92"/>
      <c r="E161" s="39"/>
      <c r="F161" s="61">
        <v>42979</v>
      </c>
      <c r="G161" s="92" t="s">
        <v>46</v>
      </c>
      <c r="H161" s="61"/>
      <c r="I161" s="61"/>
      <c r="J161" s="92" t="s">
        <v>526</v>
      </c>
    </row>
    <row r="162" spans="1:10" ht="12" x14ac:dyDescent="0.2">
      <c r="A162" s="39" t="s">
        <v>187</v>
      </c>
      <c r="B162" s="74" t="s">
        <v>366</v>
      </c>
      <c r="C162" s="39" t="s">
        <v>200</v>
      </c>
      <c r="D162" s="39"/>
      <c r="E162" s="92"/>
      <c r="F162" s="61">
        <v>43009</v>
      </c>
      <c r="G162" s="39" t="s">
        <v>46</v>
      </c>
      <c r="H162" s="61"/>
      <c r="I162" s="61"/>
      <c r="J162" s="39" t="s">
        <v>526</v>
      </c>
    </row>
    <row r="163" spans="1:10" ht="12" x14ac:dyDescent="0.2">
      <c r="A163" s="92" t="s">
        <v>188</v>
      </c>
      <c r="B163" s="74" t="s">
        <v>361</v>
      </c>
      <c r="C163" s="92"/>
      <c r="D163" s="92"/>
      <c r="E163" s="92"/>
      <c r="F163" s="61">
        <v>42894</v>
      </c>
      <c r="G163" s="92" t="s">
        <v>105</v>
      </c>
      <c r="H163" s="61"/>
      <c r="I163" s="61"/>
      <c r="J163" s="92" t="s">
        <v>526</v>
      </c>
    </row>
    <row r="164" spans="1:10" ht="12" x14ac:dyDescent="0.2">
      <c r="A164" s="39" t="s">
        <v>189</v>
      </c>
      <c r="B164" s="74" t="s">
        <v>394</v>
      </c>
      <c r="C164" s="39" t="s">
        <v>174</v>
      </c>
      <c r="D164" s="39"/>
      <c r="E164" s="39"/>
      <c r="F164" s="61">
        <v>42892</v>
      </c>
      <c r="G164" s="39" t="s">
        <v>105</v>
      </c>
      <c r="H164" s="61">
        <v>42899</v>
      </c>
      <c r="I164" s="61">
        <v>42900</v>
      </c>
      <c r="J164" s="39" t="s">
        <v>526</v>
      </c>
    </row>
    <row r="165" spans="1:10" ht="12" x14ac:dyDescent="0.2">
      <c r="A165" s="39" t="s">
        <v>190</v>
      </c>
      <c r="B165" s="74" t="s">
        <v>395</v>
      </c>
      <c r="C165" s="39" t="s">
        <v>307</v>
      </c>
      <c r="D165" s="39"/>
      <c r="E165" s="39"/>
      <c r="F165" s="61">
        <v>42894</v>
      </c>
      <c r="G165" s="39" t="s">
        <v>105</v>
      </c>
      <c r="H165" s="61">
        <v>42895</v>
      </c>
      <c r="I165" s="61">
        <v>42913</v>
      </c>
      <c r="J165" s="39" t="s">
        <v>526</v>
      </c>
    </row>
    <row r="166" spans="1:10" ht="12" customHeight="1" x14ac:dyDescent="0.2">
      <c r="A166" s="39" t="s">
        <v>191</v>
      </c>
      <c r="B166" s="74" t="s">
        <v>367</v>
      </c>
      <c r="C166" s="39" t="s">
        <v>308</v>
      </c>
      <c r="D166" s="39"/>
      <c r="E166" s="39"/>
      <c r="F166" s="61">
        <v>42908</v>
      </c>
      <c r="G166" s="39" t="s">
        <v>48</v>
      </c>
      <c r="H166" s="61">
        <v>42909</v>
      </c>
      <c r="I166" s="61">
        <v>42922</v>
      </c>
      <c r="J166" s="39" t="s">
        <v>526</v>
      </c>
    </row>
    <row r="167" spans="1:10" ht="12" x14ac:dyDescent="0.2">
      <c r="A167" s="39" t="s">
        <v>192</v>
      </c>
      <c r="B167" s="74" t="s">
        <v>370</v>
      </c>
      <c r="C167" s="39" t="s">
        <v>309</v>
      </c>
      <c r="D167" s="39"/>
      <c r="E167" s="39"/>
      <c r="F167" s="61">
        <v>42898</v>
      </c>
      <c r="G167" s="39" t="s">
        <v>105</v>
      </c>
      <c r="H167" s="61">
        <v>42906</v>
      </c>
      <c r="I167" s="61">
        <v>42906</v>
      </c>
      <c r="J167" s="39" t="s">
        <v>526</v>
      </c>
    </row>
    <row r="168" spans="1:10" ht="12" x14ac:dyDescent="0.2">
      <c r="A168" s="39" t="s">
        <v>193</v>
      </c>
      <c r="B168" s="74" t="s">
        <v>5</v>
      </c>
      <c r="C168" s="92"/>
      <c r="D168" s="92"/>
      <c r="E168" s="92"/>
      <c r="F168" s="61">
        <v>42892</v>
      </c>
      <c r="G168" s="39" t="s">
        <v>105</v>
      </c>
      <c r="H168" s="61">
        <v>42894</v>
      </c>
      <c r="I168" s="61">
        <v>42906</v>
      </c>
      <c r="J168" s="92" t="s">
        <v>526</v>
      </c>
    </row>
    <row r="169" spans="1:10" ht="12" x14ac:dyDescent="0.2">
      <c r="A169" s="39" t="s">
        <v>194</v>
      </c>
      <c r="B169" s="74" t="s">
        <v>379</v>
      </c>
      <c r="C169" s="39"/>
      <c r="D169" s="39"/>
      <c r="E169" s="39"/>
      <c r="F169" s="61">
        <v>42901</v>
      </c>
      <c r="G169" s="39" t="s">
        <v>8</v>
      </c>
      <c r="H169" s="61">
        <v>42901</v>
      </c>
      <c r="I169" s="61"/>
      <c r="J169" s="39" t="s">
        <v>526</v>
      </c>
    </row>
    <row r="170" spans="1:10" ht="12" x14ac:dyDescent="0.2">
      <c r="A170" s="39" t="s">
        <v>195</v>
      </c>
      <c r="B170" s="72" t="s">
        <v>377</v>
      </c>
      <c r="C170" s="92"/>
      <c r="D170" s="92"/>
      <c r="E170" s="92"/>
      <c r="F170" s="61">
        <v>42900</v>
      </c>
      <c r="G170" s="39" t="s">
        <v>48</v>
      </c>
      <c r="H170" s="61">
        <v>42921</v>
      </c>
      <c r="I170" s="61">
        <v>42940</v>
      </c>
      <c r="J170" s="92" t="s">
        <v>526</v>
      </c>
    </row>
    <row r="171" spans="1:10" ht="12" x14ac:dyDescent="0.2">
      <c r="A171" s="39" t="s">
        <v>196</v>
      </c>
      <c r="B171" s="74"/>
      <c r="C171" s="39"/>
      <c r="D171" s="39"/>
      <c r="E171" s="39"/>
      <c r="F171" s="61">
        <v>42967</v>
      </c>
      <c r="G171" s="39" t="s">
        <v>46</v>
      </c>
      <c r="H171" s="61"/>
      <c r="I171" s="61"/>
      <c r="J171" s="39" t="s">
        <v>526</v>
      </c>
    </row>
    <row r="172" spans="1:10" ht="12" x14ac:dyDescent="0.2">
      <c r="A172" s="39" t="s">
        <v>197</v>
      </c>
      <c r="B172" s="74"/>
      <c r="C172" s="39"/>
      <c r="D172" s="39"/>
      <c r="E172" s="39"/>
      <c r="F172" s="61">
        <v>42998</v>
      </c>
      <c r="G172" s="39" t="s">
        <v>46</v>
      </c>
      <c r="H172" s="61"/>
      <c r="I172" s="61"/>
      <c r="J172" s="39" t="s">
        <v>526</v>
      </c>
    </row>
    <row r="173" spans="1:10" ht="12" x14ac:dyDescent="0.2">
      <c r="A173" s="39" t="s">
        <v>198</v>
      </c>
      <c r="B173" s="72"/>
      <c r="C173" s="39" t="s">
        <v>49</v>
      </c>
      <c r="D173" s="42"/>
      <c r="E173" s="39"/>
      <c r="F173" s="61">
        <v>42887</v>
      </c>
      <c r="G173" s="39" t="s">
        <v>105</v>
      </c>
      <c r="H173" s="61"/>
      <c r="I173" s="61">
        <v>42916</v>
      </c>
      <c r="J173" s="39" t="s">
        <v>526</v>
      </c>
    </row>
    <row r="174" spans="1:10" ht="12" customHeight="1" x14ac:dyDescent="0.2">
      <c r="A174" s="92" t="s">
        <v>311</v>
      </c>
      <c r="B174" s="72"/>
      <c r="C174" s="39" t="s">
        <v>49</v>
      </c>
      <c r="D174" s="42"/>
      <c r="E174" s="92"/>
      <c r="F174" s="61">
        <v>42887</v>
      </c>
      <c r="G174" s="39" t="s">
        <v>105</v>
      </c>
      <c r="H174" s="61"/>
      <c r="I174" s="61">
        <v>42916</v>
      </c>
      <c r="J174" s="92" t="s">
        <v>526</v>
      </c>
    </row>
    <row r="175" spans="1:10" ht="12" customHeight="1" x14ac:dyDescent="0.2">
      <c r="A175" s="92" t="s">
        <v>312</v>
      </c>
      <c r="B175" s="72"/>
      <c r="C175" s="39" t="s">
        <v>49</v>
      </c>
      <c r="D175" s="42"/>
      <c r="E175" s="92"/>
      <c r="F175" s="61">
        <v>42887</v>
      </c>
      <c r="G175" s="39" t="s">
        <v>105</v>
      </c>
      <c r="H175" s="61"/>
      <c r="I175" s="61">
        <v>42916</v>
      </c>
      <c r="J175" s="92" t="s">
        <v>526</v>
      </c>
    </row>
    <row r="176" spans="1:10" ht="12" x14ac:dyDescent="0.2">
      <c r="A176" s="39" t="s">
        <v>313</v>
      </c>
      <c r="B176" s="72"/>
      <c r="C176" s="92" t="s">
        <v>49</v>
      </c>
      <c r="D176" s="42"/>
      <c r="E176" s="92"/>
      <c r="F176" s="61">
        <v>42887</v>
      </c>
      <c r="G176" s="39" t="s">
        <v>105</v>
      </c>
      <c r="H176" s="61"/>
      <c r="I176" s="61">
        <v>42916</v>
      </c>
      <c r="J176" s="92" t="s">
        <v>526</v>
      </c>
    </row>
    <row r="177" spans="1:10" ht="12" x14ac:dyDescent="0.2">
      <c r="A177" s="39" t="s">
        <v>314</v>
      </c>
      <c r="B177" s="72"/>
      <c r="C177" s="92" t="s">
        <v>49</v>
      </c>
      <c r="D177" s="42"/>
      <c r="E177" s="92"/>
      <c r="F177" s="61">
        <v>42887</v>
      </c>
      <c r="G177" s="92" t="s">
        <v>105</v>
      </c>
      <c r="H177" s="61"/>
      <c r="I177" s="61">
        <v>42916</v>
      </c>
      <c r="J177" s="92" t="s">
        <v>526</v>
      </c>
    </row>
    <row r="178" spans="1:10" ht="12" x14ac:dyDescent="0.2">
      <c r="A178" s="39" t="s">
        <v>315</v>
      </c>
      <c r="B178" s="72"/>
      <c r="C178" s="92" t="s">
        <v>49</v>
      </c>
      <c r="D178" s="42"/>
      <c r="E178" s="92"/>
      <c r="F178" s="61">
        <v>42887</v>
      </c>
      <c r="G178" s="92" t="s">
        <v>48</v>
      </c>
      <c r="H178" s="61">
        <v>42947</v>
      </c>
      <c r="I178" s="61">
        <v>42947</v>
      </c>
      <c r="J178" s="92" t="s">
        <v>526</v>
      </c>
    </row>
    <row r="179" spans="1:10" ht="12" x14ac:dyDescent="0.2">
      <c r="A179" s="39" t="s">
        <v>316</v>
      </c>
      <c r="B179" s="74" t="s">
        <v>369</v>
      </c>
      <c r="C179" s="92"/>
      <c r="D179" s="92"/>
      <c r="E179" s="39"/>
      <c r="F179" s="61">
        <v>42898</v>
      </c>
      <c r="G179" s="92" t="s">
        <v>48</v>
      </c>
      <c r="H179" s="61">
        <v>42906</v>
      </c>
      <c r="I179" s="61">
        <v>42919</v>
      </c>
      <c r="J179" s="39" t="s">
        <v>526</v>
      </c>
    </row>
    <row r="180" spans="1:10" ht="12" customHeight="1" x14ac:dyDescent="0.2">
      <c r="A180" s="39" t="s">
        <v>317</v>
      </c>
      <c r="B180" s="74" t="s">
        <v>357</v>
      </c>
      <c r="C180" s="39"/>
      <c r="D180" s="39"/>
      <c r="E180" s="39"/>
      <c r="F180" s="61">
        <v>42892</v>
      </c>
      <c r="G180" s="39" t="s">
        <v>105</v>
      </c>
      <c r="H180" s="61">
        <v>42894</v>
      </c>
      <c r="I180" s="61">
        <v>42913</v>
      </c>
      <c r="J180" s="39" t="s">
        <v>526</v>
      </c>
    </row>
    <row r="181" spans="1:10" ht="12" customHeight="1" x14ac:dyDescent="0.2">
      <c r="A181" s="92" t="s">
        <v>318</v>
      </c>
      <c r="B181" s="74" t="s">
        <v>381</v>
      </c>
      <c r="C181" s="39"/>
      <c r="D181" s="39"/>
      <c r="E181" s="92"/>
      <c r="F181" s="61">
        <v>42905</v>
      </c>
      <c r="G181" s="92" t="s">
        <v>105</v>
      </c>
      <c r="H181" s="61"/>
      <c r="I181" s="61">
        <v>42916</v>
      </c>
      <c r="J181" s="39" t="s">
        <v>526</v>
      </c>
    </row>
    <row r="182" spans="1:10" ht="12" customHeight="1" x14ac:dyDescent="0.2">
      <c r="A182" s="39" t="s">
        <v>319</v>
      </c>
      <c r="B182" s="74" t="s">
        <v>382</v>
      </c>
      <c r="C182" s="39"/>
      <c r="D182" s="92"/>
      <c r="E182" s="39"/>
      <c r="F182" s="61">
        <v>42917</v>
      </c>
      <c r="G182" s="39" t="s">
        <v>48</v>
      </c>
      <c r="H182" s="61">
        <v>42947</v>
      </c>
      <c r="I182" s="61">
        <v>42947</v>
      </c>
      <c r="J182" s="39" t="s">
        <v>526</v>
      </c>
    </row>
    <row r="183" spans="1:10" ht="12" x14ac:dyDescent="0.2">
      <c r="A183" s="39" t="s">
        <v>320</v>
      </c>
      <c r="B183" s="74" t="s">
        <v>383</v>
      </c>
      <c r="C183" s="39"/>
      <c r="D183" s="39"/>
      <c r="E183" s="39"/>
      <c r="F183" s="61">
        <v>42948</v>
      </c>
      <c r="G183" s="39" t="s">
        <v>46</v>
      </c>
      <c r="H183" s="61"/>
      <c r="I183" s="61"/>
      <c r="J183" s="39" t="s">
        <v>526</v>
      </c>
    </row>
    <row r="184" spans="1:10" ht="12" x14ac:dyDescent="0.2">
      <c r="A184" s="39" t="s">
        <v>321</v>
      </c>
      <c r="B184" s="74" t="s">
        <v>384</v>
      </c>
      <c r="C184" s="39"/>
      <c r="D184" s="39"/>
      <c r="E184" s="39"/>
      <c r="F184" s="61">
        <v>42979</v>
      </c>
      <c r="G184" s="39" t="s">
        <v>46</v>
      </c>
      <c r="H184" s="61"/>
      <c r="I184" s="61"/>
      <c r="J184" s="39" t="s">
        <v>526</v>
      </c>
    </row>
    <row r="185" spans="1:10" ht="12" x14ac:dyDescent="0.2">
      <c r="A185" s="39" t="s">
        <v>322</v>
      </c>
      <c r="B185" s="74" t="s">
        <v>378</v>
      </c>
      <c r="C185" s="39"/>
      <c r="D185" s="39"/>
      <c r="E185" s="39"/>
      <c r="F185" s="61">
        <v>42902</v>
      </c>
      <c r="G185" s="39" t="s">
        <v>48</v>
      </c>
      <c r="H185" s="61">
        <v>42947</v>
      </c>
      <c r="I185" s="61">
        <v>42947</v>
      </c>
      <c r="J185" s="39" t="s">
        <v>526</v>
      </c>
    </row>
    <row r="186" spans="1:10" ht="12" x14ac:dyDescent="0.2">
      <c r="A186" s="39" t="s">
        <v>327</v>
      </c>
      <c r="B186" s="79" t="s">
        <v>387</v>
      </c>
      <c r="C186" s="78" t="s">
        <v>331</v>
      </c>
      <c r="D186" s="78"/>
      <c r="E186" s="78"/>
      <c r="F186" s="80">
        <v>42906</v>
      </c>
      <c r="G186" s="39" t="s">
        <v>48</v>
      </c>
      <c r="H186" s="80">
        <v>42907</v>
      </c>
      <c r="I186" s="80">
        <v>42920</v>
      </c>
      <c r="J186" s="92" t="s">
        <v>526</v>
      </c>
    </row>
    <row r="187" spans="1:10" ht="12" x14ac:dyDescent="0.2">
      <c r="A187" s="39" t="s">
        <v>328</v>
      </c>
      <c r="B187" s="79" t="s">
        <v>388</v>
      </c>
      <c r="C187" s="78"/>
      <c r="D187" s="78"/>
      <c r="E187" s="78"/>
      <c r="F187" s="80">
        <v>42907</v>
      </c>
      <c r="G187" s="39" t="s">
        <v>48</v>
      </c>
      <c r="H187" s="80">
        <v>42922</v>
      </c>
      <c r="I187" s="80">
        <v>42928</v>
      </c>
      <c r="J187" s="92" t="s">
        <v>526</v>
      </c>
    </row>
    <row r="188" spans="1:10" ht="12" x14ac:dyDescent="0.2">
      <c r="A188" s="39" t="s">
        <v>329</v>
      </c>
      <c r="B188" s="79" t="s">
        <v>386</v>
      </c>
      <c r="C188" s="78"/>
      <c r="D188" s="78"/>
      <c r="E188" s="78"/>
      <c r="F188" s="80">
        <v>42887</v>
      </c>
      <c r="G188" s="78" t="s">
        <v>8</v>
      </c>
      <c r="H188" s="80"/>
      <c r="I188" s="80"/>
      <c r="J188" s="92" t="s">
        <v>526</v>
      </c>
    </row>
    <row r="189" spans="1:10" ht="12" x14ac:dyDescent="0.2">
      <c r="A189" s="39" t="s">
        <v>330</v>
      </c>
      <c r="B189" s="79" t="s">
        <v>385</v>
      </c>
      <c r="C189" s="78"/>
      <c r="D189" s="78"/>
      <c r="E189" s="78"/>
      <c r="F189" s="80">
        <v>42887</v>
      </c>
      <c r="G189" s="78" t="s">
        <v>8</v>
      </c>
      <c r="H189" s="80"/>
      <c r="I189" s="80"/>
      <c r="J189" s="92" t="s">
        <v>526</v>
      </c>
    </row>
    <row r="190" spans="1:10" ht="12" x14ac:dyDescent="0.2">
      <c r="A190" s="39" t="s">
        <v>332</v>
      </c>
      <c r="B190" s="79" t="s">
        <v>389</v>
      </c>
      <c r="C190" s="92" t="s">
        <v>91</v>
      </c>
      <c r="D190" s="92"/>
      <c r="E190" s="92"/>
      <c r="F190" s="80">
        <v>42906</v>
      </c>
      <c r="G190" s="92" t="s">
        <v>105</v>
      </c>
      <c r="H190" s="80"/>
      <c r="I190" s="61">
        <v>42916</v>
      </c>
      <c r="J190" s="92" t="s">
        <v>526</v>
      </c>
    </row>
    <row r="191" spans="1:10" ht="12" x14ac:dyDescent="0.2">
      <c r="A191" s="39" t="s">
        <v>333</v>
      </c>
      <c r="B191" s="79" t="s">
        <v>368</v>
      </c>
      <c r="C191" s="78" t="s">
        <v>309</v>
      </c>
      <c r="D191" s="78"/>
      <c r="E191" s="78"/>
      <c r="F191" s="80">
        <v>42894</v>
      </c>
      <c r="G191" s="39" t="s">
        <v>105</v>
      </c>
      <c r="H191" s="80">
        <v>42895</v>
      </c>
      <c r="I191" s="80">
        <v>42913</v>
      </c>
      <c r="J191" s="92" t="s">
        <v>526</v>
      </c>
    </row>
    <row r="192" spans="1:10" ht="12" customHeight="1" x14ac:dyDescent="0.2">
      <c r="A192" s="39" t="s">
        <v>334</v>
      </c>
      <c r="B192" s="79" t="s">
        <v>390</v>
      </c>
      <c r="C192" s="78"/>
      <c r="D192" s="78"/>
      <c r="E192" s="78"/>
      <c r="F192" s="80">
        <v>42908</v>
      </c>
      <c r="G192" s="78" t="s">
        <v>47</v>
      </c>
      <c r="H192" s="80">
        <v>42943</v>
      </c>
      <c r="I192" s="80"/>
      <c r="J192" s="92" t="s">
        <v>526</v>
      </c>
    </row>
    <row r="193" spans="1:10" ht="12" customHeight="1" x14ac:dyDescent="0.2">
      <c r="A193" s="39" t="s">
        <v>335</v>
      </c>
      <c r="B193" s="79" t="s">
        <v>380</v>
      </c>
      <c r="C193" s="78"/>
      <c r="D193" s="78"/>
      <c r="E193" s="78"/>
      <c r="F193" s="80">
        <v>42901</v>
      </c>
      <c r="G193" s="92" t="s">
        <v>105</v>
      </c>
      <c r="H193" s="80"/>
      <c r="I193" s="61">
        <v>42916</v>
      </c>
      <c r="J193" s="92" t="s">
        <v>526</v>
      </c>
    </row>
    <row r="194" spans="1:10" ht="12" customHeight="1" x14ac:dyDescent="0.2">
      <c r="A194" s="92" t="s">
        <v>336</v>
      </c>
      <c r="B194" s="79"/>
      <c r="C194" s="78"/>
      <c r="D194" s="92"/>
      <c r="E194" s="78"/>
      <c r="F194" s="80">
        <v>42887</v>
      </c>
      <c r="G194" s="39" t="s">
        <v>105</v>
      </c>
      <c r="H194" s="80"/>
      <c r="I194" s="61">
        <v>42916</v>
      </c>
      <c r="J194" s="92" t="s">
        <v>526</v>
      </c>
    </row>
    <row r="195" spans="1:10" ht="12" customHeight="1" x14ac:dyDescent="0.2">
      <c r="A195" s="39" t="s">
        <v>337</v>
      </c>
      <c r="B195" s="79" t="s">
        <v>408</v>
      </c>
      <c r="C195" s="83" t="s">
        <v>429</v>
      </c>
      <c r="D195" s="78"/>
      <c r="E195" s="78"/>
      <c r="F195" s="80">
        <v>42906</v>
      </c>
      <c r="G195" s="78" t="s">
        <v>46</v>
      </c>
      <c r="H195" s="80"/>
      <c r="I195" s="80"/>
      <c r="J195" s="92" t="s">
        <v>526</v>
      </c>
    </row>
    <row r="196" spans="1:10" ht="12" customHeight="1" x14ac:dyDescent="0.2">
      <c r="A196" s="39" t="s">
        <v>338</v>
      </c>
      <c r="B196" s="79" t="s">
        <v>409</v>
      </c>
      <c r="C196" s="92" t="s">
        <v>326</v>
      </c>
      <c r="D196" s="78"/>
      <c r="E196" s="78"/>
      <c r="F196" s="80">
        <v>42906</v>
      </c>
      <c r="G196" s="92" t="s">
        <v>48</v>
      </c>
      <c r="H196" s="80">
        <v>42920</v>
      </c>
      <c r="I196" s="80">
        <v>42942</v>
      </c>
      <c r="J196" s="92" t="s">
        <v>526</v>
      </c>
    </row>
    <row r="197" spans="1:10" ht="12" customHeight="1" x14ac:dyDescent="0.2">
      <c r="A197" s="39" t="s">
        <v>339</v>
      </c>
      <c r="B197" s="79" t="s">
        <v>411</v>
      </c>
      <c r="C197" s="78"/>
      <c r="D197" s="78"/>
      <c r="E197" s="78"/>
      <c r="F197" s="80">
        <v>42914</v>
      </c>
      <c r="G197" s="92" t="s">
        <v>48</v>
      </c>
      <c r="H197" s="80">
        <v>42920</v>
      </c>
      <c r="I197" s="80">
        <v>42936</v>
      </c>
      <c r="J197" s="92" t="s">
        <v>526</v>
      </c>
    </row>
    <row r="198" spans="1:10" ht="12" customHeight="1" x14ac:dyDescent="0.2">
      <c r="A198" s="39" t="s">
        <v>340</v>
      </c>
      <c r="B198" s="79" t="s">
        <v>412</v>
      </c>
      <c r="C198" s="78" t="s">
        <v>417</v>
      </c>
      <c r="D198" s="78"/>
      <c r="E198" s="78"/>
      <c r="F198" s="80">
        <v>42913</v>
      </c>
      <c r="G198" s="39" t="s">
        <v>8</v>
      </c>
      <c r="H198" s="80">
        <v>42928</v>
      </c>
      <c r="I198" s="80"/>
      <c r="J198" s="92" t="s">
        <v>526</v>
      </c>
    </row>
    <row r="199" spans="1:10" ht="12" customHeight="1" x14ac:dyDescent="0.2">
      <c r="A199" s="39" t="s">
        <v>341</v>
      </c>
      <c r="B199" s="79" t="s">
        <v>413</v>
      </c>
      <c r="C199" s="78" t="s">
        <v>418</v>
      </c>
      <c r="D199" s="78"/>
      <c r="E199" s="78"/>
      <c r="F199" s="80">
        <v>42915</v>
      </c>
      <c r="G199" s="78" t="s">
        <v>52</v>
      </c>
      <c r="H199" s="80"/>
      <c r="I199" s="80"/>
      <c r="J199" s="92" t="s">
        <v>526</v>
      </c>
    </row>
    <row r="200" spans="1:10" ht="12" customHeight="1" x14ac:dyDescent="0.2">
      <c r="A200" s="39" t="s">
        <v>497</v>
      </c>
      <c r="B200" s="79" t="s">
        <v>414</v>
      </c>
      <c r="C200" s="78" t="s">
        <v>308</v>
      </c>
      <c r="D200" s="78"/>
      <c r="E200" s="78"/>
      <c r="F200" s="80">
        <v>42915</v>
      </c>
      <c r="G200" s="92" t="s">
        <v>47</v>
      </c>
      <c r="H200" s="80">
        <v>42942</v>
      </c>
      <c r="I200" s="80"/>
      <c r="J200" s="92" t="s">
        <v>526</v>
      </c>
    </row>
    <row r="201" spans="1:10" ht="12" customHeight="1" x14ac:dyDescent="0.2">
      <c r="A201" s="39" t="s">
        <v>498</v>
      </c>
      <c r="B201" s="79" t="s">
        <v>414</v>
      </c>
      <c r="C201" s="78" t="s">
        <v>308</v>
      </c>
      <c r="D201" s="78"/>
      <c r="E201" s="92"/>
      <c r="F201" s="80">
        <v>42915</v>
      </c>
      <c r="G201" s="39" t="s">
        <v>47</v>
      </c>
      <c r="H201" s="80">
        <v>42942</v>
      </c>
      <c r="I201" s="80"/>
      <c r="J201" s="92" t="s">
        <v>526</v>
      </c>
    </row>
    <row r="202" spans="1:10" ht="12" customHeight="1" x14ac:dyDescent="0.2">
      <c r="A202" s="39" t="s">
        <v>342</v>
      </c>
      <c r="B202" s="79" t="s">
        <v>419</v>
      </c>
      <c r="C202" s="78" t="s">
        <v>103</v>
      </c>
      <c r="D202" s="78"/>
      <c r="E202" s="78"/>
      <c r="F202" s="80">
        <v>42915</v>
      </c>
      <c r="G202" s="39" t="s">
        <v>8</v>
      </c>
      <c r="H202" s="80">
        <v>42928</v>
      </c>
      <c r="I202" s="80"/>
      <c r="J202" s="92" t="s">
        <v>526</v>
      </c>
    </row>
    <row r="203" spans="1:10" ht="12" customHeight="1" x14ac:dyDescent="0.2">
      <c r="A203" s="39" t="s">
        <v>343</v>
      </c>
      <c r="B203" s="79" t="s">
        <v>420</v>
      </c>
      <c r="C203" s="78" t="s">
        <v>421</v>
      </c>
      <c r="D203" s="78"/>
      <c r="E203" s="78"/>
      <c r="F203" s="80">
        <v>42919</v>
      </c>
      <c r="G203" s="39" t="s">
        <v>48</v>
      </c>
      <c r="H203" s="61">
        <v>42947</v>
      </c>
      <c r="I203" s="61">
        <v>42947</v>
      </c>
      <c r="J203" s="92" t="s">
        <v>526</v>
      </c>
    </row>
    <row r="204" spans="1:10" ht="12" customHeight="1" x14ac:dyDescent="0.2">
      <c r="A204" s="39" t="s">
        <v>423</v>
      </c>
      <c r="B204" s="79" t="s">
        <v>422</v>
      </c>
      <c r="C204" s="78"/>
      <c r="D204" s="78"/>
      <c r="E204" s="78"/>
      <c r="F204" s="80">
        <v>42920</v>
      </c>
      <c r="G204" s="92" t="s">
        <v>52</v>
      </c>
      <c r="H204" s="80"/>
      <c r="I204" s="80"/>
      <c r="J204" s="92" t="s">
        <v>526</v>
      </c>
    </row>
    <row r="205" spans="1:10" ht="12" customHeight="1" x14ac:dyDescent="0.2">
      <c r="A205" s="39" t="s">
        <v>424</v>
      </c>
      <c r="B205" s="79" t="s">
        <v>422</v>
      </c>
      <c r="C205" s="78"/>
      <c r="D205" s="78"/>
      <c r="E205" s="92"/>
      <c r="F205" s="80">
        <v>42920</v>
      </c>
      <c r="G205" s="92" t="s">
        <v>48</v>
      </c>
      <c r="H205" s="80">
        <v>42947</v>
      </c>
      <c r="I205" s="80">
        <v>42947</v>
      </c>
      <c r="J205" s="92" t="s">
        <v>526</v>
      </c>
    </row>
    <row r="206" spans="1:10" ht="12" x14ac:dyDescent="0.2">
      <c r="A206" s="39" t="s">
        <v>344</v>
      </c>
      <c r="B206" s="79" t="s">
        <v>432</v>
      </c>
      <c r="C206" s="78"/>
      <c r="D206" s="78"/>
      <c r="E206" s="78"/>
      <c r="F206" s="80">
        <v>42914</v>
      </c>
      <c r="G206" s="92" t="s">
        <v>10</v>
      </c>
      <c r="H206" s="80"/>
      <c r="I206" s="80"/>
      <c r="J206" s="92" t="s">
        <v>526</v>
      </c>
    </row>
    <row r="207" spans="1:10" ht="12" x14ac:dyDescent="0.2">
      <c r="A207" s="39" t="s">
        <v>425</v>
      </c>
      <c r="B207" s="79" t="s">
        <v>433</v>
      </c>
      <c r="C207" s="78" t="s">
        <v>434</v>
      </c>
      <c r="D207" s="78"/>
      <c r="E207" s="78"/>
      <c r="F207" s="80">
        <v>42921</v>
      </c>
      <c r="G207" s="39" t="s">
        <v>47</v>
      </c>
      <c r="H207" s="80">
        <v>42923</v>
      </c>
      <c r="I207" s="80"/>
      <c r="J207" s="92" t="s">
        <v>526</v>
      </c>
    </row>
    <row r="208" spans="1:10" ht="12" x14ac:dyDescent="0.2">
      <c r="A208" s="39" t="s">
        <v>426</v>
      </c>
      <c r="B208" s="79" t="s">
        <v>435</v>
      </c>
      <c r="C208" s="78" t="s">
        <v>325</v>
      </c>
      <c r="D208" s="78"/>
      <c r="E208" s="78"/>
      <c r="F208" s="80">
        <v>42916</v>
      </c>
      <c r="G208" s="92" t="s">
        <v>105</v>
      </c>
      <c r="H208" s="80">
        <v>42916</v>
      </c>
      <c r="I208" s="80">
        <v>42916</v>
      </c>
      <c r="J208" s="92" t="s">
        <v>526</v>
      </c>
    </row>
    <row r="209" spans="1:10" ht="12" x14ac:dyDescent="0.2">
      <c r="A209" s="39" t="s">
        <v>427</v>
      </c>
      <c r="B209" s="74" t="s">
        <v>437</v>
      </c>
      <c r="C209" s="78"/>
      <c r="D209" s="92"/>
      <c r="E209" s="92"/>
      <c r="F209" s="80">
        <v>42920</v>
      </c>
      <c r="G209" s="92" t="s">
        <v>48</v>
      </c>
      <c r="H209" s="80">
        <v>42923</v>
      </c>
      <c r="I209" s="80">
        <v>42928</v>
      </c>
      <c r="J209" s="92" t="s">
        <v>526</v>
      </c>
    </row>
    <row r="210" spans="1:10" ht="12" x14ac:dyDescent="0.2">
      <c r="A210" s="39" t="s">
        <v>516</v>
      </c>
      <c r="B210" s="79"/>
      <c r="C210" s="78" t="s">
        <v>114</v>
      </c>
      <c r="D210" s="78"/>
      <c r="E210" s="78"/>
      <c r="F210" s="80">
        <v>42921</v>
      </c>
      <c r="G210" s="39" t="s">
        <v>47</v>
      </c>
      <c r="H210" s="80">
        <v>42928</v>
      </c>
      <c r="I210" s="80"/>
      <c r="J210" s="92" t="s">
        <v>526</v>
      </c>
    </row>
    <row r="211" spans="1:10" ht="12" x14ac:dyDescent="0.2">
      <c r="A211" s="39" t="s">
        <v>519</v>
      </c>
      <c r="B211" s="90"/>
      <c r="C211" s="78" t="s">
        <v>114</v>
      </c>
      <c r="D211" s="78"/>
      <c r="E211" s="89"/>
      <c r="F211" s="80">
        <v>42921</v>
      </c>
      <c r="G211" s="92" t="s">
        <v>47</v>
      </c>
      <c r="H211" s="80">
        <v>42928</v>
      </c>
      <c r="I211" s="91"/>
      <c r="J211" s="92" t="s">
        <v>526</v>
      </c>
    </row>
    <row r="212" spans="1:10" ht="12" x14ac:dyDescent="0.2">
      <c r="A212" s="39" t="s">
        <v>428</v>
      </c>
      <c r="B212" s="79"/>
      <c r="C212" s="78" t="s">
        <v>114</v>
      </c>
      <c r="D212" s="78"/>
      <c r="E212" s="78"/>
      <c r="F212" s="80">
        <v>42912</v>
      </c>
      <c r="G212" s="78" t="s">
        <v>46</v>
      </c>
      <c r="H212" s="80"/>
      <c r="I212" s="80"/>
      <c r="J212" s="92" t="s">
        <v>526</v>
      </c>
    </row>
    <row r="213" spans="1:10" ht="12" x14ac:dyDescent="0.2">
      <c r="A213" s="39" t="s">
        <v>439</v>
      </c>
      <c r="B213" s="79" t="s">
        <v>446</v>
      </c>
      <c r="C213" s="78"/>
      <c r="D213" s="78"/>
      <c r="E213" s="92"/>
      <c r="F213" s="80">
        <v>42921</v>
      </c>
      <c r="G213" s="92" t="s">
        <v>8</v>
      </c>
      <c r="H213" s="80"/>
      <c r="I213" s="80"/>
      <c r="J213" s="92" t="s">
        <v>526</v>
      </c>
    </row>
    <row r="214" spans="1:10" ht="12" x14ac:dyDescent="0.2">
      <c r="A214" s="39" t="s">
        <v>440</v>
      </c>
      <c r="B214" s="79" t="s">
        <v>447</v>
      </c>
      <c r="C214" s="78"/>
      <c r="D214" s="78"/>
      <c r="E214" s="78"/>
      <c r="F214" s="80">
        <v>42921</v>
      </c>
      <c r="G214" s="78" t="s">
        <v>52</v>
      </c>
      <c r="H214" s="80"/>
      <c r="I214" s="80"/>
      <c r="J214" s="92" t="s">
        <v>526</v>
      </c>
    </row>
    <row r="215" spans="1:10" ht="12" x14ac:dyDescent="0.2">
      <c r="A215" s="39" t="s">
        <v>441</v>
      </c>
      <c r="B215" s="79" t="s">
        <v>458</v>
      </c>
      <c r="C215" s="78"/>
      <c r="D215" s="78"/>
      <c r="E215" s="92"/>
      <c r="F215" s="80">
        <v>42926</v>
      </c>
      <c r="G215" s="92" t="s">
        <v>47</v>
      </c>
      <c r="H215" s="80">
        <v>42941</v>
      </c>
      <c r="I215" s="80"/>
      <c r="J215" s="92" t="s">
        <v>526</v>
      </c>
    </row>
    <row r="216" spans="1:10" ht="12" x14ac:dyDescent="0.2">
      <c r="A216" s="39" t="s">
        <v>442</v>
      </c>
      <c r="B216" s="79" t="s">
        <v>459</v>
      </c>
      <c r="C216" s="78"/>
      <c r="D216" s="78"/>
      <c r="E216" s="92"/>
      <c r="F216" s="80">
        <v>42926</v>
      </c>
      <c r="G216" s="92" t="s">
        <v>47</v>
      </c>
      <c r="H216" s="80">
        <v>42942</v>
      </c>
      <c r="I216" s="80"/>
      <c r="J216" s="92" t="s">
        <v>526</v>
      </c>
    </row>
    <row r="217" spans="1:10" ht="12" x14ac:dyDescent="0.2">
      <c r="A217" s="39" t="s">
        <v>443</v>
      </c>
      <c r="B217" s="79" t="s">
        <v>460</v>
      </c>
      <c r="C217" s="78"/>
      <c r="D217" s="78"/>
      <c r="E217" s="39"/>
      <c r="F217" s="80">
        <v>42926</v>
      </c>
      <c r="G217" s="39" t="s">
        <v>47</v>
      </c>
      <c r="H217" s="80">
        <v>42942</v>
      </c>
      <c r="I217" s="80"/>
      <c r="J217" s="92" t="s">
        <v>526</v>
      </c>
    </row>
    <row r="218" spans="1:10" ht="12" x14ac:dyDescent="0.2">
      <c r="A218" s="39" t="s">
        <v>448</v>
      </c>
      <c r="B218" s="79" t="s">
        <v>462</v>
      </c>
      <c r="C218" s="78"/>
      <c r="D218" s="78"/>
      <c r="E218" s="78"/>
      <c r="F218" s="80">
        <v>42921</v>
      </c>
      <c r="G218" s="78" t="s">
        <v>46</v>
      </c>
      <c r="H218" s="80"/>
      <c r="I218" s="80"/>
      <c r="J218" s="92" t="s">
        <v>526</v>
      </c>
    </row>
    <row r="219" spans="1:10" ht="12" x14ac:dyDescent="0.2">
      <c r="A219" s="39" t="s">
        <v>449</v>
      </c>
      <c r="B219" s="79" t="s">
        <v>463</v>
      </c>
      <c r="C219" s="78"/>
      <c r="D219" s="78"/>
      <c r="E219" s="78"/>
      <c r="F219" s="80">
        <v>42921</v>
      </c>
      <c r="G219" s="78" t="s">
        <v>46</v>
      </c>
      <c r="H219" s="80"/>
      <c r="I219" s="80"/>
      <c r="J219" s="92" t="s">
        <v>526</v>
      </c>
    </row>
    <row r="220" spans="1:10" ht="12" x14ac:dyDescent="0.2">
      <c r="A220" s="39" t="s">
        <v>450</v>
      </c>
      <c r="B220" s="79" t="s">
        <v>461</v>
      </c>
      <c r="C220" s="78"/>
      <c r="D220" s="78"/>
      <c r="E220" s="92"/>
      <c r="F220" s="80">
        <v>42942</v>
      </c>
      <c r="G220" s="92" t="s">
        <v>52</v>
      </c>
      <c r="H220" s="80"/>
      <c r="I220" s="80"/>
      <c r="J220" s="92" t="s">
        <v>526</v>
      </c>
    </row>
    <row r="221" spans="1:10" ht="12" x14ac:dyDescent="0.2">
      <c r="A221" s="39" t="s">
        <v>451</v>
      </c>
      <c r="B221" s="79" t="s">
        <v>464</v>
      </c>
      <c r="C221" s="78"/>
      <c r="D221" s="78"/>
      <c r="E221" s="39"/>
      <c r="F221" s="80">
        <v>42942</v>
      </c>
      <c r="G221" s="39" t="s">
        <v>52</v>
      </c>
      <c r="H221" s="80"/>
      <c r="I221" s="80"/>
      <c r="J221" s="92" t="s">
        <v>526</v>
      </c>
    </row>
    <row r="222" spans="1:10" ht="12" x14ac:dyDescent="0.2">
      <c r="A222" s="39" t="s">
        <v>452</v>
      </c>
      <c r="B222" s="79" t="s">
        <v>465</v>
      </c>
      <c r="C222" s="92" t="s">
        <v>472</v>
      </c>
      <c r="D222" s="92"/>
      <c r="E222" s="39"/>
      <c r="F222" s="80">
        <v>42921</v>
      </c>
      <c r="G222" s="92" t="s">
        <v>8</v>
      </c>
      <c r="H222" s="80"/>
      <c r="I222" s="80"/>
      <c r="J222" s="92" t="s">
        <v>526</v>
      </c>
    </row>
    <row r="223" spans="1:10" ht="12" x14ac:dyDescent="0.2">
      <c r="A223" s="39" t="s">
        <v>453</v>
      </c>
      <c r="B223" s="79" t="s">
        <v>466</v>
      </c>
      <c r="C223" s="78" t="s">
        <v>110</v>
      </c>
      <c r="D223" s="78"/>
      <c r="E223" s="78"/>
      <c r="F223" s="80">
        <v>42921</v>
      </c>
      <c r="G223" s="92" t="s">
        <v>8</v>
      </c>
      <c r="H223" s="80"/>
      <c r="I223" s="80"/>
      <c r="J223" s="92" t="s">
        <v>526</v>
      </c>
    </row>
    <row r="224" spans="1:10" ht="12" customHeight="1" x14ac:dyDescent="0.2">
      <c r="A224" s="92" t="s">
        <v>454</v>
      </c>
      <c r="B224" s="79" t="s">
        <v>422</v>
      </c>
      <c r="C224" s="78"/>
      <c r="D224" s="78"/>
      <c r="E224" s="92"/>
      <c r="F224" s="80">
        <v>42948</v>
      </c>
      <c r="G224" s="92" t="s">
        <v>52</v>
      </c>
      <c r="H224" s="80"/>
      <c r="I224" s="80"/>
      <c r="J224" s="92" t="s">
        <v>526</v>
      </c>
    </row>
    <row r="225" spans="1:10" ht="12" x14ac:dyDescent="0.2">
      <c r="A225" s="39" t="s">
        <v>455</v>
      </c>
      <c r="B225" s="74" t="s">
        <v>483</v>
      </c>
      <c r="C225" s="78" t="s">
        <v>110</v>
      </c>
      <c r="D225" s="78"/>
      <c r="E225" s="78"/>
      <c r="F225" s="80">
        <v>42921</v>
      </c>
      <c r="G225" s="92" t="s">
        <v>46</v>
      </c>
      <c r="H225" s="80"/>
      <c r="I225" s="80"/>
      <c r="J225" s="92" t="s">
        <v>526</v>
      </c>
    </row>
    <row r="226" spans="1:10" ht="12" x14ac:dyDescent="0.2">
      <c r="A226" s="39" t="s">
        <v>456</v>
      </c>
      <c r="B226" s="74" t="s">
        <v>484</v>
      </c>
      <c r="C226" s="78" t="s">
        <v>110</v>
      </c>
      <c r="D226" s="78"/>
      <c r="E226" s="78"/>
      <c r="F226" s="80">
        <v>42921</v>
      </c>
      <c r="G226" s="92" t="s">
        <v>46</v>
      </c>
      <c r="H226" s="80"/>
      <c r="I226" s="80"/>
      <c r="J226" s="92" t="s">
        <v>526</v>
      </c>
    </row>
    <row r="227" spans="1:10" ht="12" x14ac:dyDescent="0.2">
      <c r="A227" s="39" t="s">
        <v>457</v>
      </c>
      <c r="B227" s="74" t="s">
        <v>485</v>
      </c>
      <c r="C227" s="78"/>
      <c r="D227" s="92"/>
      <c r="E227" s="92"/>
      <c r="F227" s="80">
        <v>42926</v>
      </c>
      <c r="G227" s="39" t="s">
        <v>48</v>
      </c>
      <c r="H227" s="61">
        <v>42947</v>
      </c>
      <c r="I227" s="61">
        <v>42947</v>
      </c>
      <c r="J227" s="92" t="s">
        <v>526</v>
      </c>
    </row>
    <row r="228" spans="1:10" ht="12" x14ac:dyDescent="0.2">
      <c r="A228" s="39" t="s">
        <v>467</v>
      </c>
      <c r="B228" s="74" t="s">
        <v>486</v>
      </c>
      <c r="C228" s="78"/>
      <c r="D228" s="92"/>
      <c r="E228" s="92"/>
      <c r="F228" s="61">
        <v>42923</v>
      </c>
      <c r="G228" s="92" t="s">
        <v>52</v>
      </c>
      <c r="H228" s="80"/>
      <c r="I228" s="80"/>
      <c r="J228" s="92" t="s">
        <v>526</v>
      </c>
    </row>
    <row r="229" spans="1:10" ht="12" x14ac:dyDescent="0.2">
      <c r="A229" s="39" t="s">
        <v>468</v>
      </c>
      <c r="B229" s="74" t="s">
        <v>487</v>
      </c>
      <c r="C229" s="78"/>
      <c r="D229" s="93"/>
      <c r="E229" s="39"/>
      <c r="F229" s="80">
        <v>42927</v>
      </c>
      <c r="G229" s="92" t="s">
        <v>48</v>
      </c>
      <c r="H229" s="61">
        <v>42947</v>
      </c>
      <c r="I229" s="61">
        <v>42947</v>
      </c>
      <c r="J229" s="92" t="s">
        <v>526</v>
      </c>
    </row>
    <row r="230" spans="1:10" ht="12" x14ac:dyDescent="0.2">
      <c r="A230" s="39" t="s">
        <v>469</v>
      </c>
      <c r="B230" s="74" t="s">
        <v>488</v>
      </c>
      <c r="C230" s="92" t="s">
        <v>323</v>
      </c>
      <c r="D230" s="89"/>
      <c r="E230" s="39"/>
      <c r="F230" s="80">
        <v>42927</v>
      </c>
      <c r="G230" s="92" t="s">
        <v>52</v>
      </c>
      <c r="H230" s="80"/>
      <c r="I230" s="80"/>
      <c r="J230" s="39" t="s">
        <v>526</v>
      </c>
    </row>
    <row r="231" spans="1:10" ht="12" x14ac:dyDescent="0.2">
      <c r="A231" s="39" t="s">
        <v>470</v>
      </c>
      <c r="B231" s="74" t="s">
        <v>499</v>
      </c>
      <c r="C231" s="78"/>
      <c r="D231" s="78"/>
      <c r="E231" s="39"/>
      <c r="F231" s="80">
        <v>42917</v>
      </c>
      <c r="G231" s="39" t="s">
        <v>48</v>
      </c>
      <c r="H231" s="61">
        <v>42947</v>
      </c>
      <c r="I231" s="61">
        <v>42947</v>
      </c>
      <c r="J231" s="39" t="s">
        <v>526</v>
      </c>
    </row>
    <row r="232" spans="1:10" ht="12" x14ac:dyDescent="0.2">
      <c r="A232" s="39" t="s">
        <v>471</v>
      </c>
      <c r="B232" s="74" t="s">
        <v>502</v>
      </c>
      <c r="C232" s="78"/>
      <c r="D232" s="92"/>
      <c r="E232" s="39"/>
      <c r="F232" s="80">
        <v>42928</v>
      </c>
      <c r="G232" s="39" t="s">
        <v>8</v>
      </c>
      <c r="H232" s="80">
        <v>42936</v>
      </c>
      <c r="I232" s="80"/>
      <c r="J232" s="39" t="s">
        <v>526</v>
      </c>
    </row>
    <row r="233" spans="1:10" ht="12" x14ac:dyDescent="0.2">
      <c r="A233" s="39" t="s">
        <v>489</v>
      </c>
      <c r="B233" s="74" t="s">
        <v>503</v>
      </c>
      <c r="C233" s="78"/>
      <c r="D233" s="39"/>
      <c r="E233" s="39"/>
      <c r="F233" s="80">
        <v>42928</v>
      </c>
      <c r="G233" s="92" t="s">
        <v>8</v>
      </c>
      <c r="H233" s="80"/>
      <c r="I233" s="80"/>
      <c r="J233" s="39" t="s">
        <v>526</v>
      </c>
    </row>
    <row r="234" spans="1:10" ht="12" x14ac:dyDescent="0.2">
      <c r="A234" s="39" t="s">
        <v>490</v>
      </c>
      <c r="B234" s="74" t="s">
        <v>504</v>
      </c>
      <c r="C234" s="78"/>
      <c r="D234" s="39"/>
      <c r="E234" s="78"/>
      <c r="F234" s="80">
        <v>42977</v>
      </c>
      <c r="G234" s="39" t="s">
        <v>46</v>
      </c>
      <c r="H234" s="80"/>
      <c r="I234" s="80"/>
      <c r="J234" s="39" t="s">
        <v>526</v>
      </c>
    </row>
    <row r="235" spans="1:10" ht="12" x14ac:dyDescent="0.2">
      <c r="A235" s="39" t="s">
        <v>491</v>
      </c>
      <c r="B235" s="74" t="s">
        <v>505</v>
      </c>
      <c r="C235" s="78"/>
      <c r="D235" s="39"/>
      <c r="E235" s="78"/>
      <c r="F235" s="80">
        <v>42985</v>
      </c>
      <c r="G235" s="39" t="s">
        <v>46</v>
      </c>
      <c r="H235" s="80"/>
      <c r="I235" s="80"/>
      <c r="J235" s="39" t="s">
        <v>526</v>
      </c>
    </row>
    <row r="236" spans="1:10" ht="12" x14ac:dyDescent="0.2">
      <c r="A236" s="39" t="s">
        <v>492</v>
      </c>
      <c r="B236" s="79" t="s">
        <v>435</v>
      </c>
      <c r="C236" s="78" t="s">
        <v>325</v>
      </c>
      <c r="D236" s="78"/>
      <c r="E236" s="78"/>
      <c r="F236" s="80">
        <v>42917</v>
      </c>
      <c r="G236" s="39" t="s">
        <v>48</v>
      </c>
      <c r="H236" s="63">
        <v>42947</v>
      </c>
      <c r="I236" s="63">
        <v>42947</v>
      </c>
      <c r="J236" s="92" t="s">
        <v>526</v>
      </c>
    </row>
    <row r="237" spans="1:10" ht="12" x14ac:dyDescent="0.2">
      <c r="A237" s="39" t="s">
        <v>493</v>
      </c>
      <c r="B237" s="74" t="s">
        <v>506</v>
      </c>
      <c r="C237" s="78"/>
      <c r="D237" s="92"/>
      <c r="E237" s="78"/>
      <c r="F237" s="80">
        <v>42936</v>
      </c>
      <c r="G237" s="92" t="s">
        <v>46</v>
      </c>
      <c r="H237" s="80"/>
      <c r="I237" s="80"/>
      <c r="J237" s="92" t="s">
        <v>526</v>
      </c>
    </row>
    <row r="238" spans="1:10" ht="12" x14ac:dyDescent="0.2">
      <c r="A238" s="39" t="s">
        <v>494</v>
      </c>
      <c r="B238" s="74" t="s">
        <v>507</v>
      </c>
      <c r="C238" s="92" t="s">
        <v>508</v>
      </c>
      <c r="D238" s="39"/>
      <c r="E238" s="78"/>
      <c r="F238" s="80">
        <v>42936</v>
      </c>
      <c r="G238" s="39" t="s">
        <v>46</v>
      </c>
      <c r="H238" s="80"/>
      <c r="I238" s="80"/>
      <c r="J238" s="39" t="s">
        <v>526</v>
      </c>
    </row>
    <row r="239" spans="1:10" ht="12" x14ac:dyDescent="0.2">
      <c r="A239" s="39" t="s">
        <v>495</v>
      </c>
      <c r="B239" s="74" t="s">
        <v>514</v>
      </c>
      <c r="C239" s="39" t="s">
        <v>508</v>
      </c>
      <c r="D239" s="78"/>
      <c r="E239" s="92"/>
      <c r="F239" s="80">
        <v>42937</v>
      </c>
      <c r="G239" s="39" t="s">
        <v>47</v>
      </c>
      <c r="H239" s="80">
        <v>42942</v>
      </c>
      <c r="I239" s="80"/>
      <c r="J239" s="39" t="s">
        <v>526</v>
      </c>
    </row>
    <row r="240" spans="1:10" ht="12" x14ac:dyDescent="0.2">
      <c r="A240" s="39" t="s">
        <v>509</v>
      </c>
      <c r="B240" s="74" t="s">
        <v>517</v>
      </c>
      <c r="C240" s="78"/>
      <c r="D240" s="92"/>
      <c r="E240" s="39"/>
      <c r="F240" s="80">
        <v>42940</v>
      </c>
      <c r="G240" s="39" t="s">
        <v>52</v>
      </c>
      <c r="H240" s="80"/>
      <c r="I240" s="80"/>
      <c r="J240" s="39" t="s">
        <v>526</v>
      </c>
    </row>
    <row r="241" spans="1:10" ht="12" x14ac:dyDescent="0.2">
      <c r="A241" s="39" t="s">
        <v>510</v>
      </c>
      <c r="B241" s="74" t="s">
        <v>518</v>
      </c>
      <c r="C241" s="78"/>
      <c r="D241" s="39"/>
      <c r="E241" s="39"/>
      <c r="F241" s="80">
        <v>42940</v>
      </c>
      <c r="G241" s="39" t="s">
        <v>52</v>
      </c>
      <c r="H241" s="80"/>
      <c r="I241" s="80"/>
      <c r="J241" s="39" t="s">
        <v>526</v>
      </c>
    </row>
    <row r="242" spans="1:10" ht="12" x14ac:dyDescent="0.2">
      <c r="A242" s="39" t="s">
        <v>511</v>
      </c>
      <c r="B242" s="79"/>
      <c r="C242" s="78"/>
      <c r="D242" s="78"/>
      <c r="E242" s="78"/>
      <c r="F242" s="80"/>
      <c r="G242" s="78"/>
      <c r="H242" s="80"/>
      <c r="I242" s="80"/>
      <c r="J242" s="92" t="s">
        <v>526</v>
      </c>
    </row>
    <row r="243" spans="1:10" ht="12" x14ac:dyDescent="0.2">
      <c r="A243" s="39" t="s">
        <v>512</v>
      </c>
      <c r="B243" s="79"/>
      <c r="C243" s="78"/>
      <c r="D243" s="78"/>
      <c r="E243" s="78"/>
      <c r="F243" s="80"/>
      <c r="G243" s="78"/>
      <c r="H243" s="80"/>
      <c r="I243" s="80"/>
      <c r="J243" s="92" t="s">
        <v>526</v>
      </c>
    </row>
    <row r="244" spans="1:10" ht="12" x14ac:dyDescent="0.2">
      <c r="A244" s="39" t="s">
        <v>513</v>
      </c>
      <c r="B244" s="79"/>
      <c r="C244" s="78"/>
      <c r="D244" s="78"/>
      <c r="E244" s="78"/>
      <c r="F244" s="80"/>
      <c r="G244" s="78"/>
      <c r="H244" s="80"/>
      <c r="I244" s="80"/>
      <c r="J244" s="92" t="s">
        <v>526</v>
      </c>
    </row>
    <row r="245" spans="1:10" ht="12" x14ac:dyDescent="0.2">
      <c r="A245" s="39" t="s">
        <v>520</v>
      </c>
      <c r="B245" s="74" t="s">
        <v>487</v>
      </c>
      <c r="C245" s="78"/>
      <c r="D245" s="92"/>
      <c r="E245" s="92"/>
      <c r="F245" s="80">
        <v>42948</v>
      </c>
      <c r="G245" s="92" t="s">
        <v>46</v>
      </c>
      <c r="H245" s="80">
        <v>42978</v>
      </c>
      <c r="I245" s="80">
        <v>42978</v>
      </c>
      <c r="J245" s="92" t="s">
        <v>526</v>
      </c>
    </row>
    <row r="246" spans="1:10" ht="12" x14ac:dyDescent="0.2">
      <c r="A246" s="39" t="s">
        <v>79</v>
      </c>
      <c r="B246" s="74"/>
      <c r="C246" s="92" t="s">
        <v>49</v>
      </c>
      <c r="D246" s="92"/>
      <c r="E246" s="92"/>
      <c r="F246" s="61">
        <v>42814</v>
      </c>
      <c r="G246" s="92" t="s">
        <v>5</v>
      </c>
      <c r="H246" s="61"/>
      <c r="I246" s="61"/>
      <c r="J246" s="92" t="s">
        <v>526</v>
      </c>
    </row>
    <row r="247" spans="1:10" ht="12" x14ac:dyDescent="0.2">
      <c r="A247" s="39" t="s">
        <v>80</v>
      </c>
      <c r="B247" s="74"/>
      <c r="C247" s="92" t="s">
        <v>49</v>
      </c>
      <c r="D247" s="92"/>
      <c r="E247" s="92"/>
      <c r="F247" s="61">
        <v>42821</v>
      </c>
      <c r="G247" s="92" t="s">
        <v>5</v>
      </c>
      <c r="H247" s="61"/>
      <c r="I247" s="61"/>
      <c r="J247" s="92" t="s">
        <v>526</v>
      </c>
    </row>
    <row r="248" spans="1:10" ht="12" x14ac:dyDescent="0.2">
      <c r="A248" s="39" t="s">
        <v>99</v>
      </c>
      <c r="B248" s="74"/>
      <c r="C248" s="92" t="s">
        <v>49</v>
      </c>
      <c r="D248" s="92"/>
      <c r="E248" s="92"/>
      <c r="F248" s="61">
        <v>42840</v>
      </c>
      <c r="G248" s="39" t="s">
        <v>5</v>
      </c>
      <c r="H248" s="61"/>
      <c r="I248" s="61"/>
      <c r="J248" s="92" t="s">
        <v>526</v>
      </c>
    </row>
    <row r="249" spans="1:10" ht="12" x14ac:dyDescent="0.2">
      <c r="A249" s="39" t="s">
        <v>100</v>
      </c>
      <c r="B249" s="74"/>
      <c r="C249" s="92" t="s">
        <v>49</v>
      </c>
      <c r="D249" s="92"/>
      <c r="E249" s="92"/>
      <c r="F249" s="61">
        <v>42857</v>
      </c>
      <c r="G249" s="39" t="s">
        <v>5</v>
      </c>
      <c r="H249" s="61"/>
      <c r="I249" s="61"/>
      <c r="J249" s="92" t="s">
        <v>526</v>
      </c>
    </row>
    <row r="250" spans="1:10" ht="12" x14ac:dyDescent="0.2">
      <c r="A250" s="39" t="s">
        <v>101</v>
      </c>
      <c r="B250" s="74"/>
      <c r="C250" s="92" t="s">
        <v>49</v>
      </c>
      <c r="D250" s="92"/>
      <c r="E250" s="92"/>
      <c r="F250" s="61">
        <v>42871</v>
      </c>
      <c r="G250" s="39" t="s">
        <v>5</v>
      </c>
      <c r="H250" s="61"/>
      <c r="I250" s="61"/>
      <c r="J250" s="92" t="s">
        <v>526</v>
      </c>
    </row>
    <row r="251" spans="1:10" ht="12" x14ac:dyDescent="0.2">
      <c r="A251" s="39" t="s">
        <v>148</v>
      </c>
      <c r="B251" s="74"/>
      <c r="C251" s="92" t="s">
        <v>49</v>
      </c>
      <c r="D251" s="92"/>
      <c r="E251" s="92"/>
      <c r="F251" s="61">
        <v>42871</v>
      </c>
      <c r="G251" s="39" t="s">
        <v>5</v>
      </c>
      <c r="H251" s="61"/>
      <c r="I251" s="61"/>
      <c r="J251" s="92" t="s">
        <v>526</v>
      </c>
    </row>
    <row r="252" spans="1:10" ht="12" x14ac:dyDescent="0.2">
      <c r="A252" s="39" t="s">
        <v>149</v>
      </c>
      <c r="B252" s="74"/>
      <c r="C252" s="92" t="s">
        <v>49</v>
      </c>
      <c r="D252" s="92"/>
      <c r="E252" s="39"/>
      <c r="F252" s="61">
        <v>42871</v>
      </c>
      <c r="G252" s="39" t="s">
        <v>5</v>
      </c>
      <c r="H252" s="61"/>
      <c r="I252" s="61"/>
      <c r="J252" s="92" t="s">
        <v>526</v>
      </c>
    </row>
    <row r="253" spans="1:10" ht="12" x14ac:dyDescent="0.2">
      <c r="A253" s="39" t="s">
        <v>150</v>
      </c>
      <c r="B253" s="74"/>
      <c r="C253" s="92" t="s">
        <v>49</v>
      </c>
      <c r="D253" s="92"/>
      <c r="E253" s="92"/>
      <c r="F253" s="61">
        <v>42871</v>
      </c>
      <c r="G253" s="39" t="s">
        <v>5</v>
      </c>
      <c r="H253" s="61"/>
      <c r="I253" s="61"/>
      <c r="J253" s="92" t="s">
        <v>526</v>
      </c>
    </row>
    <row r="254" spans="1:10" ht="12" x14ac:dyDescent="0.2">
      <c r="A254" s="78" t="s">
        <v>145</v>
      </c>
      <c r="B254" s="79"/>
      <c r="C254" s="78"/>
      <c r="D254" s="39"/>
      <c r="E254" s="78"/>
      <c r="F254" s="80">
        <v>42912</v>
      </c>
      <c r="G254" s="78" t="s">
        <v>52</v>
      </c>
      <c r="H254" s="80"/>
      <c r="I254" s="80"/>
      <c r="J254" s="92" t="s">
        <v>526</v>
      </c>
    </row>
    <row r="255" spans="1:10" ht="12" x14ac:dyDescent="0.2">
      <c r="A255" s="39" t="s">
        <v>410</v>
      </c>
      <c r="B255" s="74"/>
      <c r="C255" s="92" t="s">
        <v>49</v>
      </c>
      <c r="D255" s="92"/>
      <c r="E255" s="39"/>
      <c r="F255" s="61">
        <v>42795</v>
      </c>
      <c r="G255" s="78" t="s">
        <v>52</v>
      </c>
      <c r="H255" s="61"/>
      <c r="I255" s="61"/>
      <c r="J255" s="92" t="s">
        <v>526</v>
      </c>
    </row>
    <row r="256" spans="1:10" ht="12" x14ac:dyDescent="0.2">
      <c r="A256" s="39" t="s">
        <v>146</v>
      </c>
      <c r="B256" s="74"/>
      <c r="C256" s="92" t="s">
        <v>49</v>
      </c>
      <c r="D256" s="92"/>
      <c r="E256" s="92"/>
      <c r="F256" s="61">
        <v>42857</v>
      </c>
      <c r="G256" s="40" t="s">
        <v>52</v>
      </c>
      <c r="H256" s="61"/>
      <c r="I256" s="61"/>
      <c r="J256" s="92" t="s">
        <v>526</v>
      </c>
    </row>
    <row r="257" spans="1:10" ht="12" x14ac:dyDescent="0.2">
      <c r="A257" s="39" t="s">
        <v>147</v>
      </c>
      <c r="B257" s="74"/>
      <c r="C257" s="92" t="s">
        <v>49</v>
      </c>
      <c r="D257" s="92"/>
      <c r="E257" s="39"/>
      <c r="F257" s="61">
        <v>42857</v>
      </c>
      <c r="G257" s="40" t="s">
        <v>5</v>
      </c>
      <c r="H257" s="61"/>
      <c r="I257" s="61"/>
      <c r="J257" s="92" t="s">
        <v>526</v>
      </c>
    </row>
    <row r="258" spans="1:10" ht="12" x14ac:dyDescent="0.2">
      <c r="A258" s="39" t="s">
        <v>85</v>
      </c>
      <c r="B258" s="74"/>
      <c r="C258" s="92" t="s">
        <v>49</v>
      </c>
      <c r="D258" s="92"/>
      <c r="E258" s="39"/>
      <c r="F258" s="61">
        <v>42795</v>
      </c>
      <c r="G258" s="40" t="s">
        <v>52</v>
      </c>
      <c r="H258" s="61"/>
      <c r="I258" s="61"/>
      <c r="J258" s="92" t="s">
        <v>526</v>
      </c>
    </row>
    <row r="259" spans="1:10" ht="12" customHeight="1" x14ac:dyDescent="0.2">
      <c r="A259" s="39" t="s">
        <v>86</v>
      </c>
      <c r="B259" s="74"/>
      <c r="C259" s="92" t="s">
        <v>49</v>
      </c>
      <c r="D259" s="92"/>
      <c r="E259" s="39"/>
      <c r="F259" s="61">
        <v>42795</v>
      </c>
      <c r="G259" s="40" t="s">
        <v>52</v>
      </c>
      <c r="H259" s="61"/>
      <c r="I259" s="61"/>
      <c r="J259" s="92" t="s">
        <v>526</v>
      </c>
    </row>
    <row r="260" spans="1:10" ht="12" x14ac:dyDescent="0.2">
      <c r="A260" s="39" t="s">
        <v>143</v>
      </c>
      <c r="B260" s="74"/>
      <c r="C260" s="92" t="s">
        <v>49</v>
      </c>
      <c r="D260" s="92"/>
      <c r="E260" s="92"/>
      <c r="F260" s="61">
        <v>42835</v>
      </c>
      <c r="G260" s="40" t="s">
        <v>52</v>
      </c>
      <c r="H260" s="61"/>
      <c r="I260" s="61"/>
      <c r="J260" s="92" t="s">
        <v>526</v>
      </c>
    </row>
    <row r="261" spans="1:10" ht="12" x14ac:dyDescent="0.2">
      <c r="A261" s="39" t="s">
        <v>155</v>
      </c>
      <c r="B261" s="74"/>
      <c r="C261" s="92"/>
      <c r="D261" s="89"/>
      <c r="E261" s="92"/>
      <c r="F261" s="61">
        <v>42979</v>
      </c>
      <c r="G261" s="92" t="s">
        <v>46</v>
      </c>
      <c r="H261" s="61"/>
      <c r="I261" s="61"/>
      <c r="J261" s="92" t="s">
        <v>526</v>
      </c>
    </row>
    <row r="262" spans="1:10" ht="12" x14ac:dyDescent="0.2">
      <c r="A262" s="39" t="s">
        <v>156</v>
      </c>
      <c r="B262" s="74"/>
      <c r="C262" s="92"/>
      <c r="D262" s="92"/>
      <c r="E262" s="92"/>
      <c r="F262" s="61">
        <v>42979</v>
      </c>
      <c r="G262" s="92" t="s">
        <v>46</v>
      </c>
      <c r="H262" s="61"/>
      <c r="I262" s="61"/>
      <c r="J262" s="92" t="s">
        <v>526</v>
      </c>
    </row>
    <row r="263" spans="1:10" ht="12" x14ac:dyDescent="0.2">
      <c r="A263" s="39" t="s">
        <v>157</v>
      </c>
      <c r="B263" s="74"/>
      <c r="C263" s="92" t="s">
        <v>115</v>
      </c>
      <c r="D263" s="92"/>
      <c r="E263" s="92"/>
      <c r="F263" s="61">
        <v>42887</v>
      </c>
      <c r="G263" s="92" t="s">
        <v>46</v>
      </c>
      <c r="H263" s="61"/>
      <c r="I263" s="61"/>
      <c r="J263" s="92" t="s">
        <v>526</v>
      </c>
    </row>
    <row r="264" spans="1:10" ht="12" x14ac:dyDescent="0.2">
      <c r="A264" s="39" t="s">
        <v>158</v>
      </c>
      <c r="B264" s="74"/>
      <c r="C264" s="92" t="s">
        <v>115</v>
      </c>
      <c r="D264" s="92"/>
      <c r="E264" s="92"/>
      <c r="F264" s="61">
        <v>42912</v>
      </c>
      <c r="G264" s="92" t="s">
        <v>46</v>
      </c>
      <c r="H264" s="61"/>
      <c r="I264" s="61"/>
      <c r="J264" s="92" t="s">
        <v>526</v>
      </c>
    </row>
    <row r="265" spans="1:10" ht="12" x14ac:dyDescent="0.2">
      <c r="A265" s="39" t="s">
        <v>159</v>
      </c>
      <c r="B265" s="74"/>
      <c r="C265" s="92"/>
      <c r="D265" s="39"/>
      <c r="E265" s="39"/>
      <c r="F265" s="61">
        <v>42917</v>
      </c>
      <c r="G265" s="39" t="s">
        <v>46</v>
      </c>
      <c r="H265" s="61"/>
      <c r="I265" s="61"/>
      <c r="J265" s="39" t="s">
        <v>526</v>
      </c>
    </row>
    <row r="266" spans="1:10" ht="12" x14ac:dyDescent="0.2">
      <c r="A266" s="39" t="s">
        <v>160</v>
      </c>
      <c r="B266" s="74"/>
      <c r="C266" s="92"/>
      <c r="D266" s="39"/>
      <c r="E266" s="39"/>
      <c r="F266" s="61">
        <v>42901</v>
      </c>
      <c r="G266" s="39" t="s">
        <v>46</v>
      </c>
      <c r="H266" s="61"/>
      <c r="I266" s="61"/>
      <c r="J266" s="39" t="s">
        <v>526</v>
      </c>
    </row>
    <row r="267" spans="1:10" ht="12" x14ac:dyDescent="0.2">
      <c r="A267" s="39" t="s">
        <v>161</v>
      </c>
      <c r="B267" s="74"/>
      <c r="C267" s="92"/>
      <c r="D267" s="39"/>
      <c r="E267" s="39"/>
      <c r="F267" s="61">
        <v>43009</v>
      </c>
      <c r="G267" s="39" t="s">
        <v>46</v>
      </c>
      <c r="H267" s="61"/>
      <c r="I267" s="61"/>
      <c r="J267" s="39" t="s">
        <v>526</v>
      </c>
    </row>
    <row r="268" spans="1:10" ht="12" x14ac:dyDescent="0.2">
      <c r="A268" s="39" t="s">
        <v>162</v>
      </c>
      <c r="B268" s="74"/>
      <c r="C268" s="92"/>
      <c r="D268" s="92"/>
      <c r="E268" s="39"/>
      <c r="F268" s="61">
        <v>42931</v>
      </c>
      <c r="G268" s="39" t="s">
        <v>46</v>
      </c>
      <c r="H268" s="61"/>
      <c r="I268" s="61"/>
      <c r="J268" s="39" t="s">
        <v>526</v>
      </c>
    </row>
    <row r="269" spans="1:10" ht="12" x14ac:dyDescent="0.2">
      <c r="A269" s="39" t="s">
        <v>163</v>
      </c>
      <c r="B269" s="74"/>
      <c r="C269" s="92"/>
      <c r="D269" s="39"/>
      <c r="E269" s="39"/>
      <c r="F269" s="61">
        <v>43009</v>
      </c>
      <c r="G269" s="39" t="s">
        <v>46</v>
      </c>
      <c r="H269" s="61"/>
      <c r="I269" s="61"/>
      <c r="J269" s="39" t="s">
        <v>526</v>
      </c>
    </row>
    <row r="270" spans="1:10" ht="12" x14ac:dyDescent="0.2">
      <c r="A270" s="39" t="s">
        <v>304</v>
      </c>
      <c r="B270" s="74"/>
      <c r="C270" s="92" t="s">
        <v>5</v>
      </c>
      <c r="D270" s="39"/>
      <c r="E270" s="39"/>
      <c r="F270" s="61">
        <v>43009</v>
      </c>
      <c r="G270" s="39" t="s">
        <v>46</v>
      </c>
      <c r="H270" s="61"/>
      <c r="I270" s="61"/>
      <c r="J270" s="39" t="s">
        <v>526</v>
      </c>
    </row>
    <row r="271" spans="1:10" ht="12" x14ac:dyDescent="0.2">
      <c r="A271" s="39" t="s">
        <v>164</v>
      </c>
      <c r="B271" s="74"/>
      <c r="C271" s="92" t="s">
        <v>5</v>
      </c>
      <c r="D271" s="39"/>
      <c r="E271" s="92"/>
      <c r="F271" s="61">
        <v>42887</v>
      </c>
      <c r="G271" s="39" t="s">
        <v>46</v>
      </c>
      <c r="H271" s="61"/>
      <c r="I271" s="61"/>
      <c r="J271" s="39" t="s">
        <v>526</v>
      </c>
    </row>
    <row r="272" spans="1:10" ht="12" x14ac:dyDescent="0.2">
      <c r="A272" s="39" t="s">
        <v>165</v>
      </c>
      <c r="B272" s="90"/>
      <c r="C272" s="89"/>
      <c r="D272" s="89"/>
      <c r="E272" s="89"/>
      <c r="F272" s="91">
        <v>42979</v>
      </c>
      <c r="G272" s="89" t="s">
        <v>46</v>
      </c>
      <c r="H272" s="91"/>
      <c r="I272" s="91"/>
      <c r="J272" s="92" t="s">
        <v>526</v>
      </c>
    </row>
    <row r="273" spans="1:10" ht="12" x14ac:dyDescent="0.2">
      <c r="A273" s="92" t="s">
        <v>166</v>
      </c>
      <c r="B273" s="90"/>
      <c r="C273" s="89"/>
      <c r="D273" s="89"/>
      <c r="E273" s="89"/>
      <c r="F273" s="91">
        <v>43009</v>
      </c>
      <c r="G273" s="89" t="s">
        <v>46</v>
      </c>
      <c r="H273" s="91"/>
      <c r="I273" s="91"/>
      <c r="J273" s="92" t="s">
        <v>526</v>
      </c>
    </row>
    <row r="274" spans="1:10" ht="12" x14ac:dyDescent="0.2">
      <c r="A274" s="39" t="s">
        <v>167</v>
      </c>
      <c r="B274" s="90"/>
      <c r="C274" s="89"/>
      <c r="D274" s="89"/>
      <c r="E274" s="89"/>
      <c r="F274" s="91">
        <v>43009</v>
      </c>
      <c r="G274" s="89" t="s">
        <v>46</v>
      </c>
      <c r="H274" s="91"/>
      <c r="I274" s="91"/>
      <c r="J274" s="92" t="s">
        <v>526</v>
      </c>
    </row>
    <row r="275" spans="1:10" ht="12" x14ac:dyDescent="0.2">
      <c r="A275" s="39" t="s">
        <v>168</v>
      </c>
      <c r="B275" s="90"/>
      <c r="C275" s="89"/>
      <c r="D275" s="89"/>
      <c r="E275" s="89"/>
      <c r="F275" s="91">
        <v>43009</v>
      </c>
      <c r="G275" s="89" t="s">
        <v>46</v>
      </c>
      <c r="H275" s="91"/>
      <c r="I275" s="91"/>
      <c r="J275" s="92" t="s">
        <v>526</v>
      </c>
    </row>
    <row r="276" spans="1:10" ht="12" x14ac:dyDescent="0.2">
      <c r="A276" s="39" t="s">
        <v>169</v>
      </c>
      <c r="B276" s="90"/>
      <c r="C276" s="89"/>
      <c r="D276" s="89"/>
      <c r="E276" s="89"/>
      <c r="F276" s="91">
        <v>43009</v>
      </c>
      <c r="G276" s="89" t="s">
        <v>46</v>
      </c>
      <c r="H276" s="91"/>
      <c r="I276" s="91"/>
      <c r="J276" s="92" t="s">
        <v>526</v>
      </c>
    </row>
    <row r="277" spans="1:10" ht="12" x14ac:dyDescent="0.2">
      <c r="A277" s="39" t="s">
        <v>170</v>
      </c>
      <c r="B277" s="90"/>
      <c r="C277" s="89"/>
      <c r="D277" s="89"/>
      <c r="E277" s="89"/>
      <c r="F277" s="91">
        <v>43040</v>
      </c>
      <c r="G277" s="89" t="s">
        <v>46</v>
      </c>
      <c r="H277" s="91"/>
      <c r="I277" s="91"/>
      <c r="J277" s="92" t="s">
        <v>526</v>
      </c>
    </row>
    <row r="278" spans="1:10" ht="12" x14ac:dyDescent="0.2">
      <c r="A278" s="39" t="s">
        <v>171</v>
      </c>
      <c r="B278" s="90"/>
      <c r="C278" s="89"/>
      <c r="D278" s="89"/>
      <c r="E278" s="89"/>
      <c r="F278" s="91">
        <v>43040</v>
      </c>
      <c r="G278" s="89" t="s">
        <v>46</v>
      </c>
      <c r="H278" s="91"/>
      <c r="I278" s="91"/>
      <c r="J278" s="92" t="s">
        <v>526</v>
      </c>
    </row>
    <row r="279" spans="1:10" ht="12" x14ac:dyDescent="0.2">
      <c r="A279" s="39" t="s">
        <v>172</v>
      </c>
      <c r="B279" s="90"/>
      <c r="C279" s="89"/>
      <c r="D279" s="89"/>
      <c r="E279" s="89"/>
      <c r="F279" s="91">
        <v>43040</v>
      </c>
      <c r="G279" s="89" t="s">
        <v>46</v>
      </c>
      <c r="H279" s="91"/>
      <c r="I279" s="91"/>
      <c r="J279" s="92" t="s">
        <v>526</v>
      </c>
    </row>
    <row r="280" spans="1:10" ht="12" x14ac:dyDescent="0.2">
      <c r="A280" s="92" t="s">
        <v>57</v>
      </c>
      <c r="B280" s="74"/>
      <c r="C280" s="92" t="s">
        <v>49</v>
      </c>
      <c r="D280" s="39"/>
      <c r="E280" s="92"/>
      <c r="F280" s="61">
        <v>42795</v>
      </c>
      <c r="G280" s="92" t="s">
        <v>5</v>
      </c>
      <c r="H280" s="61">
        <v>42855</v>
      </c>
      <c r="I280" s="61">
        <v>42855</v>
      </c>
      <c r="J280" s="92" t="s">
        <v>526</v>
      </c>
    </row>
    <row r="281" spans="1:10" ht="12" x14ac:dyDescent="0.2">
      <c r="A281" s="39" t="s">
        <v>76</v>
      </c>
      <c r="B281" s="74"/>
      <c r="C281" s="39" t="s">
        <v>49</v>
      </c>
      <c r="D281" s="92"/>
      <c r="E281" s="39"/>
      <c r="F281" s="61">
        <v>42795</v>
      </c>
      <c r="G281" s="39" t="s">
        <v>5</v>
      </c>
      <c r="H281" s="61"/>
      <c r="I281" s="61"/>
      <c r="J281" s="39" t="s">
        <v>526</v>
      </c>
    </row>
    <row r="282" spans="1:10" ht="12" x14ac:dyDescent="0.2">
      <c r="A282" s="39" t="s">
        <v>94</v>
      </c>
      <c r="B282" s="74"/>
      <c r="C282" s="39" t="s">
        <v>49</v>
      </c>
      <c r="D282" s="39"/>
      <c r="E282" s="39"/>
      <c r="F282" s="61">
        <v>42795</v>
      </c>
      <c r="G282" s="39" t="s">
        <v>5</v>
      </c>
      <c r="H282" s="61"/>
      <c r="I282" s="61"/>
      <c r="J282" s="39" t="s">
        <v>526</v>
      </c>
    </row>
    <row r="283" spans="1:10" ht="12" x14ac:dyDescent="0.2">
      <c r="A283" s="39" t="s">
        <v>96</v>
      </c>
      <c r="B283" s="74"/>
      <c r="C283" s="39" t="s">
        <v>49</v>
      </c>
      <c r="D283" s="39"/>
      <c r="E283" s="39"/>
      <c r="F283" s="61">
        <v>42795</v>
      </c>
      <c r="G283" s="39" t="s">
        <v>52</v>
      </c>
      <c r="H283" s="61"/>
      <c r="I283" s="61"/>
      <c r="J283" s="39" t="s">
        <v>526</v>
      </c>
    </row>
    <row r="284" spans="1:10" ht="12" x14ac:dyDescent="0.2">
      <c r="A284" s="39" t="s">
        <v>102</v>
      </c>
      <c r="B284" s="74"/>
      <c r="C284" s="39" t="s">
        <v>49</v>
      </c>
      <c r="D284" s="39"/>
      <c r="E284" s="39"/>
      <c r="F284" s="61">
        <v>42857</v>
      </c>
      <c r="G284" s="39" t="s">
        <v>5</v>
      </c>
      <c r="H284" s="61"/>
      <c r="I284" s="61"/>
      <c r="J284" s="39" t="s">
        <v>526</v>
      </c>
    </row>
    <row r="285" spans="1:10" ht="12" x14ac:dyDescent="0.2">
      <c r="A285" s="39" t="s">
        <v>139</v>
      </c>
      <c r="B285" s="72"/>
      <c r="C285" s="39" t="s">
        <v>49</v>
      </c>
      <c r="D285" s="39"/>
      <c r="E285" s="39"/>
      <c r="F285" s="61">
        <v>42858</v>
      </c>
      <c r="G285" s="40" t="s">
        <v>52</v>
      </c>
      <c r="H285" s="61"/>
      <c r="I285" s="61"/>
      <c r="J285" s="39" t="s">
        <v>526</v>
      </c>
    </row>
    <row r="286" spans="1:10" ht="12" x14ac:dyDescent="0.2">
      <c r="A286" s="39" t="s">
        <v>152</v>
      </c>
      <c r="B286" s="72"/>
      <c r="C286" s="39" t="s">
        <v>49</v>
      </c>
      <c r="D286" s="39"/>
      <c r="E286" s="39"/>
      <c r="F286" s="61"/>
      <c r="G286" s="39" t="s">
        <v>52</v>
      </c>
      <c r="H286" s="61"/>
      <c r="I286" s="61"/>
      <c r="J286" s="39" t="s">
        <v>526</v>
      </c>
    </row>
    <row r="287" spans="1:10" ht="12" x14ac:dyDescent="0.2">
      <c r="A287" s="39" t="s">
        <v>153</v>
      </c>
      <c r="B287" s="72"/>
      <c r="C287" s="39" t="s">
        <v>49</v>
      </c>
      <c r="D287" s="39"/>
      <c r="E287" s="39"/>
      <c r="F287" s="61"/>
      <c r="G287" s="39" t="s">
        <v>5</v>
      </c>
      <c r="H287" s="61"/>
      <c r="I287" s="61"/>
      <c r="J287" s="39" t="s">
        <v>526</v>
      </c>
    </row>
    <row r="288" spans="1:10" ht="12" customHeight="1" x14ac:dyDescent="0.2">
      <c r="A288" s="39" t="s">
        <v>154</v>
      </c>
      <c r="B288" s="72"/>
      <c r="C288" s="92" t="s">
        <v>49</v>
      </c>
      <c r="D288" s="92"/>
      <c r="E288" s="92"/>
      <c r="F288" s="61"/>
      <c r="G288" s="92" t="s">
        <v>52</v>
      </c>
      <c r="H288" s="61"/>
      <c r="I288" s="61"/>
      <c r="J288" s="92" t="s">
        <v>526</v>
      </c>
    </row>
    <row r="289" spans="1:10" ht="12" customHeight="1" x14ac:dyDescent="0.2">
      <c r="A289" s="39" t="s">
        <v>173</v>
      </c>
      <c r="B289" s="72"/>
      <c r="C289" s="92" t="s">
        <v>49</v>
      </c>
      <c r="D289" s="92"/>
      <c r="E289" s="92"/>
      <c r="F289" s="61"/>
      <c r="G289" s="92" t="s">
        <v>52</v>
      </c>
      <c r="H289" s="61"/>
      <c r="I289" s="61"/>
      <c r="J289" s="92" t="s">
        <v>526</v>
      </c>
    </row>
    <row r="290" spans="1:10" ht="12" customHeight="1" x14ac:dyDescent="0.2">
      <c r="A290" s="39" t="s">
        <v>438</v>
      </c>
      <c r="B290" s="72"/>
      <c r="C290" s="92" t="s">
        <v>49</v>
      </c>
      <c r="D290" s="92"/>
      <c r="E290" s="78"/>
      <c r="F290" s="80"/>
      <c r="G290" s="92" t="s">
        <v>5</v>
      </c>
      <c r="H290" s="80"/>
      <c r="I290" s="80"/>
      <c r="J290" s="92" t="s">
        <v>526</v>
      </c>
    </row>
    <row r="291" spans="1:10" ht="36" customHeight="1" x14ac:dyDescent="0.2">
      <c r="A291" s="39" t="s">
        <v>58</v>
      </c>
      <c r="B291" s="72"/>
      <c r="C291" s="92" t="s">
        <v>49</v>
      </c>
      <c r="D291" s="92"/>
      <c r="E291" s="92"/>
      <c r="F291" s="61">
        <v>42795</v>
      </c>
      <c r="G291" s="92" t="s">
        <v>5</v>
      </c>
      <c r="H291" s="61">
        <v>42855</v>
      </c>
      <c r="I291" s="61"/>
      <c r="J291" s="92" t="s">
        <v>526</v>
      </c>
    </row>
    <row r="292" spans="1:10" ht="12" customHeight="1" x14ac:dyDescent="0.2">
      <c r="A292" s="39" t="s">
        <v>59</v>
      </c>
      <c r="B292" s="72"/>
      <c r="C292" s="92" t="s">
        <v>49</v>
      </c>
      <c r="D292" s="92"/>
      <c r="E292" s="92"/>
      <c r="F292" s="61">
        <v>42795</v>
      </c>
      <c r="G292" s="92" t="s">
        <v>5</v>
      </c>
      <c r="H292" s="61">
        <v>42855</v>
      </c>
      <c r="I292" s="61"/>
      <c r="J292" s="92" t="s">
        <v>526</v>
      </c>
    </row>
    <row r="293" spans="1:10" ht="12" customHeight="1" x14ac:dyDescent="0.2">
      <c r="A293" s="39" t="s">
        <v>78</v>
      </c>
      <c r="B293" s="72"/>
      <c r="C293" s="92" t="s">
        <v>49</v>
      </c>
      <c r="D293" s="92"/>
      <c r="E293" s="92"/>
      <c r="F293" s="61">
        <v>42795</v>
      </c>
      <c r="G293" s="92" t="s">
        <v>5</v>
      </c>
      <c r="H293" s="61">
        <v>42855</v>
      </c>
      <c r="I293" s="61"/>
      <c r="J293" s="92" t="s">
        <v>526</v>
      </c>
    </row>
    <row r="294" spans="1:10" ht="12" customHeight="1" x14ac:dyDescent="0.2">
      <c r="A294" s="39" t="s">
        <v>83</v>
      </c>
      <c r="B294" s="72"/>
      <c r="C294" s="92" t="s">
        <v>49</v>
      </c>
      <c r="D294" s="92"/>
      <c r="E294" s="92"/>
      <c r="F294" s="61">
        <v>42795</v>
      </c>
      <c r="G294" s="92" t="s">
        <v>5</v>
      </c>
      <c r="H294" s="61">
        <v>42855</v>
      </c>
      <c r="I294" s="61"/>
      <c r="J294" s="92" t="s">
        <v>526</v>
      </c>
    </row>
    <row r="295" spans="1:10" ht="12" customHeight="1" x14ac:dyDescent="0.2">
      <c r="A295" s="39" t="s">
        <v>84</v>
      </c>
      <c r="B295" s="72"/>
      <c r="C295" s="92" t="s">
        <v>49</v>
      </c>
      <c r="D295" s="92"/>
      <c r="E295" s="92"/>
      <c r="F295" s="61">
        <v>42795</v>
      </c>
      <c r="G295" s="92" t="s">
        <v>5</v>
      </c>
      <c r="H295" s="61">
        <v>42855</v>
      </c>
      <c r="I295" s="61"/>
      <c r="J295" s="92" t="s">
        <v>526</v>
      </c>
    </row>
    <row r="296" spans="1:10" ht="12" customHeight="1" x14ac:dyDescent="0.2">
      <c r="A296" s="39"/>
      <c r="B296" s="79"/>
      <c r="C296" s="78"/>
      <c r="D296" s="78"/>
      <c r="E296" s="78"/>
      <c r="F296" s="80"/>
      <c r="G296" s="78"/>
      <c r="H296" s="80"/>
      <c r="I296" s="80"/>
      <c r="J296" s="92" t="s">
        <v>526</v>
      </c>
    </row>
    <row r="297" spans="1:10" ht="12" customHeight="1" x14ac:dyDescent="0.2">
      <c r="A297" s="78"/>
      <c r="B297" s="79"/>
      <c r="C297" s="78"/>
      <c r="D297" s="78"/>
      <c r="E297" s="78"/>
      <c r="F297" s="80"/>
      <c r="G297" s="78"/>
      <c r="H297" s="80"/>
      <c r="I297" s="80"/>
      <c r="J297" s="92" t="s">
        <v>526</v>
      </c>
    </row>
    <row r="298" spans="1:10" ht="12" customHeight="1" x14ac:dyDescent="0.2">
      <c r="A298" s="78"/>
      <c r="B298" s="79"/>
      <c r="C298" s="78"/>
      <c r="D298" s="78"/>
      <c r="E298" s="78"/>
      <c r="F298" s="80"/>
      <c r="G298" s="78"/>
      <c r="H298" s="80"/>
      <c r="I298" s="80"/>
      <c r="J298" s="92" t="s">
        <v>526</v>
      </c>
    </row>
  </sheetData>
  <conditionalFormatting sqref="A2:J298">
    <cfRule type="expression" dxfId="17" priority="1610">
      <formula>OR(#REF!="KO", #REF!="KO")</formula>
    </cfRule>
    <cfRule type="expression" dxfId="16" priority="1611">
      <formula>OR(#REF!="Attention", #REF!="Attention")</formula>
    </cfRule>
    <cfRule type="expression" dxfId="15" priority="1612">
      <formula>$G2="Validée"</formula>
    </cfRule>
    <cfRule type="expression" dxfId="14" priority="1613">
      <formula>$G2="Facturée"</formula>
    </cfRule>
    <cfRule type="expression" dxfId="13" priority="1614">
      <formula>$G2="Livrée"</formula>
    </cfRule>
    <cfRule type="expression" dxfId="12" priority="1615">
      <formula>$G2="Prévisionnelle"</formula>
    </cfRule>
  </conditionalFormatting>
  <pageMargins left="0.7" right="0.7" top="0.75" bottom="0.75" header="0.3" footer="0.3"/>
  <pageSetup paperSize="9" orientation="portrait" r:id="rId1"/>
  <ignoredErrors>
    <ignoredError sqref="G1" listDataValidation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Juin</vt:lpstr>
      <vt:lpstr>Liste_UO</vt:lpstr>
    </vt:vector>
  </TitlesOfParts>
  <Company>Vertex42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Gantt Chart Template</dc:title>
  <dc:creator>Aurelien Philippon</dc:creator>
  <dc:description>(c) 2006-2015 Vertex42 LLC. All Rights Reserved.</dc:description>
  <cp:lastModifiedBy>PHILIPPON, Aurélien</cp:lastModifiedBy>
  <cp:lastPrinted>2011-03-03T22:17:07Z</cp:lastPrinted>
  <dcterms:created xsi:type="dcterms:W3CDTF">2010-06-09T16:05:03Z</dcterms:created>
  <dcterms:modified xsi:type="dcterms:W3CDTF">2017-08-24T15:49:10Z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2015 Vertex42 LLC</vt:lpwstr>
  </property>
  <property fmtid="{D5CDD505-2E9C-101B-9397-08002B2CF9AE}" pid="3" name="Version">
    <vt:lpwstr>3.0.2</vt:lpwstr>
  </property>
</Properties>
</file>