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20115" windowHeight="8445"/>
  </bookViews>
  <sheets>
    <sheet name="Flux" sheetId="1" r:id="rId1"/>
    <sheet name="Grille tarifaire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2" i="2"/>
  <c r="J9" i="1" l="1"/>
  <c r="L15" i="1"/>
  <c r="K14" i="1"/>
  <c r="J13" i="1"/>
  <c r="H13" i="1" s="1"/>
  <c r="L11" i="1"/>
  <c r="K10" i="1"/>
  <c r="L8" i="1"/>
  <c r="J7" i="1"/>
  <c r="J14" i="1"/>
  <c r="K11" i="1"/>
  <c r="K8" i="1"/>
  <c r="K7" i="1"/>
  <c r="J15" i="1"/>
  <c r="L13" i="1"/>
  <c r="K12" i="1"/>
  <c r="J11" i="1"/>
  <c r="H11" i="1" s="1"/>
  <c r="L9" i="1"/>
  <c r="J8" i="1"/>
  <c r="H8" i="1" s="1"/>
  <c r="K15" i="1"/>
  <c r="L12" i="1"/>
  <c r="J10" i="1"/>
  <c r="L7" i="1"/>
  <c r="L14" i="1"/>
  <c r="K13" i="1"/>
  <c r="J12" i="1"/>
  <c r="H12" i="1" s="1"/>
  <c r="L10" i="1"/>
  <c r="K9" i="1"/>
  <c r="H7" i="1"/>
  <c r="H15" i="1"/>
  <c r="F15" i="1"/>
  <c r="E15" i="1"/>
  <c r="C15" i="1"/>
  <c r="F14" i="1"/>
  <c r="E14" i="1"/>
  <c r="C14" i="1"/>
  <c r="F13" i="1"/>
  <c r="E13" i="1"/>
  <c r="C13" i="1"/>
  <c r="F12" i="1"/>
  <c r="E12" i="1"/>
  <c r="C12" i="1"/>
  <c r="F11" i="1"/>
  <c r="E11" i="1"/>
  <c r="C11" i="1"/>
  <c r="F10" i="1"/>
  <c r="E10" i="1"/>
  <c r="C10" i="1"/>
  <c r="F9" i="1"/>
  <c r="E9" i="1"/>
  <c r="C9" i="1"/>
  <c r="F8" i="1"/>
  <c r="E8" i="1"/>
  <c r="C8" i="1"/>
  <c r="F7" i="1"/>
  <c r="E7" i="1"/>
  <c r="C7" i="1"/>
  <c r="D15" i="1"/>
  <c r="D8" i="1"/>
  <c r="D11" i="1"/>
  <c r="D10" i="1"/>
  <c r="D14" i="1"/>
  <c r="D12" i="1"/>
  <c r="D7" i="1"/>
  <c r="D13" i="1"/>
  <c r="D9" i="1"/>
  <c r="H14" i="1" l="1"/>
  <c r="H10" i="1"/>
  <c r="H9" i="1"/>
  <c r="AB14" i="1"/>
  <c r="AG14" i="1"/>
  <c r="AH14" i="1"/>
  <c r="G7" i="1"/>
  <c r="G8" i="1"/>
  <c r="G9" i="1"/>
  <c r="G11" i="1"/>
  <c r="G12" i="1"/>
  <c r="G15" i="1"/>
  <c r="G10" i="1"/>
  <c r="G13" i="1"/>
  <c r="G14" i="1"/>
  <c r="AC13" i="1"/>
  <c r="AA14" i="1"/>
  <c r="Y14" i="1" l="1"/>
  <c r="AD14" i="1"/>
  <c r="AE14" i="1"/>
  <c r="AA12" i="1"/>
  <c r="AE12" i="1"/>
  <c r="AI12" i="1"/>
  <c r="AJ12" i="1"/>
  <c r="AB12" i="1"/>
  <c r="AF12" i="1"/>
  <c r="AC12" i="1"/>
  <c r="AG12" i="1"/>
  <c r="AH12" i="1"/>
  <c r="Z12" i="1"/>
  <c r="AD12" i="1"/>
  <c r="Y12" i="1"/>
  <c r="AJ15" i="1"/>
  <c r="AC15" i="1"/>
  <c r="AG15" i="1"/>
  <c r="Z15" i="1"/>
  <c r="AD15" i="1"/>
  <c r="AH15" i="1"/>
  <c r="AA15" i="1"/>
  <c r="AE15" i="1"/>
  <c r="AI15" i="1"/>
  <c r="Y15" i="1"/>
  <c r="AB15" i="1"/>
  <c r="AF15" i="1"/>
  <c r="AF13" i="1"/>
  <c r="AA13" i="1"/>
  <c r="Z13" i="1"/>
  <c r="AA8" i="1"/>
  <c r="AE8" i="1"/>
  <c r="AI8" i="1"/>
  <c r="AJ8" i="1"/>
  <c r="AB8" i="1"/>
  <c r="AF8" i="1"/>
  <c r="AC8" i="1"/>
  <c r="AG8" i="1"/>
  <c r="Z8" i="1"/>
  <c r="Y8" i="1"/>
  <c r="AD8" i="1"/>
  <c r="AH8" i="1"/>
  <c r="AJ11" i="1"/>
  <c r="AC11" i="1"/>
  <c r="AG11" i="1"/>
  <c r="Z11" i="1"/>
  <c r="AD11" i="1"/>
  <c r="AH11" i="1"/>
  <c r="AA11" i="1"/>
  <c r="AE11" i="1"/>
  <c r="AI11" i="1"/>
  <c r="Y11" i="1"/>
  <c r="AB11" i="1"/>
  <c r="AF11" i="1"/>
  <c r="AB13" i="1"/>
  <c r="AJ13" i="1"/>
  <c r="Y13" i="1"/>
  <c r="Z14" i="1"/>
  <c r="AC14" i="1"/>
  <c r="AI14" i="1"/>
  <c r="AI13" i="1"/>
  <c r="AH13" i="1"/>
  <c r="AG13" i="1"/>
  <c r="AJ7" i="1"/>
  <c r="AC7" i="1"/>
  <c r="AG7" i="1"/>
  <c r="Z7" i="1"/>
  <c r="AD7" i="1"/>
  <c r="AH7" i="1"/>
  <c r="AA7" i="1"/>
  <c r="AE7" i="1"/>
  <c r="AI7" i="1"/>
  <c r="AB7" i="1"/>
  <c r="AF7" i="1"/>
  <c r="Y7" i="1"/>
  <c r="AC9" i="1"/>
  <c r="AG9" i="1"/>
  <c r="Y9" i="1"/>
  <c r="Z9" i="1"/>
  <c r="AD9" i="1"/>
  <c r="AH9" i="1"/>
  <c r="AJ9" i="1"/>
  <c r="AA9" i="1"/>
  <c r="AE9" i="1"/>
  <c r="AI9" i="1"/>
  <c r="AF9" i="1"/>
  <c r="AB9" i="1"/>
  <c r="AA10" i="1"/>
  <c r="AE10" i="1"/>
  <c r="AI10" i="1"/>
  <c r="AB10" i="1"/>
  <c r="AF10" i="1"/>
  <c r="Y10" i="1"/>
  <c r="AC10" i="1"/>
  <c r="AG10" i="1"/>
  <c r="AJ10" i="1"/>
  <c r="Z10" i="1"/>
  <c r="AD10" i="1"/>
  <c r="AH10" i="1"/>
  <c r="AE13" i="1"/>
  <c r="AD13" i="1"/>
  <c r="AJ14" i="1"/>
  <c r="AF14" i="1"/>
</calcChain>
</file>

<file path=xl/sharedStrings.xml><?xml version="1.0" encoding="utf-8"?>
<sst xmlns="http://schemas.openxmlformats.org/spreadsheetml/2006/main" count="132" uniqueCount="73">
  <si>
    <t>Caractéristiques flux</t>
  </si>
  <si>
    <t>Grille tarifaire</t>
  </si>
  <si>
    <t>Flux</t>
  </si>
  <si>
    <t>Centre</t>
  </si>
  <si>
    <t>Flux + part</t>
  </si>
  <si>
    <t>Acheteur</t>
  </si>
  <si>
    <t>Vendeur</t>
  </si>
  <si>
    <t>Achat/Vente</t>
  </si>
  <si>
    <t>Interne/Externe</t>
  </si>
  <si>
    <t>Type tarif</t>
  </si>
  <si>
    <t>Part</t>
  </si>
  <si>
    <t>A charge Saur ?</t>
  </si>
  <si>
    <t>FORFAIT</t>
  </si>
  <si>
    <t>A161300-163100</t>
  </si>
  <si>
    <t>LIMOUSIN CHARENTE BERRY</t>
  </si>
  <si>
    <t>A161300-165600</t>
  </si>
  <si>
    <t>A161800-162500</t>
  </si>
  <si>
    <t>A162200-167000</t>
  </si>
  <si>
    <t>A162300-162200</t>
  </si>
  <si>
    <t>A161300-xxx</t>
  </si>
  <si>
    <t>A161700-yyy</t>
  </si>
  <si>
    <t>A161800-zzz</t>
  </si>
  <si>
    <t>A162200-aaa</t>
  </si>
  <si>
    <t>A charge  ?</t>
  </si>
  <si>
    <t xml:space="preserve">PU </t>
  </si>
  <si>
    <t>2017 - Volumes cumulés (m³)</t>
  </si>
  <si>
    <t>2017 - Montants cumulés (€)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</si>
  <si>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</si>
  <si>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</si>
  <si>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</si>
  <si>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</si>
  <si>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</si>
  <si>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</si>
  <si>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</si>
  <si>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</si>
  <si>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</si>
  <si>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</si>
  <si>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</si>
  <si>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</si>
  <si>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 final</t>
  </si>
  <si>
    <t>Compteur MIRE - Libellé court</t>
  </si>
  <si>
    <t>Flux + type part</t>
  </si>
  <si>
    <t>INDICATEUR</t>
  </si>
  <si>
    <t>PPTA01</t>
  </si>
  <si>
    <t>Importation extérieure</t>
  </si>
  <si>
    <t>Oui</t>
  </si>
  <si>
    <t>Non</t>
  </si>
  <si>
    <t>PU</t>
  </si>
  <si>
    <t>Importation intérieure</t>
  </si>
  <si>
    <t>S</t>
  </si>
  <si>
    <t>Collectivité</t>
  </si>
  <si>
    <t>PPTA02</t>
  </si>
  <si>
    <t>PPTA03</t>
  </si>
  <si>
    <t>PPTA04</t>
  </si>
  <si>
    <t>PPTA05</t>
  </si>
  <si>
    <t>PPTA06</t>
  </si>
  <si>
    <t>PPTA07</t>
  </si>
  <si>
    <t>PPTA08</t>
  </si>
  <si>
    <t>PPTA09</t>
  </si>
  <si>
    <t>PPTA10</t>
  </si>
  <si>
    <t>PPTA11</t>
  </si>
  <si>
    <t>PPTA12</t>
  </si>
  <si>
    <t>PPTA13</t>
  </si>
  <si>
    <t>PPTA14</t>
  </si>
  <si>
    <t>A161300-163100+</t>
  </si>
  <si>
    <t>A161300-165600+</t>
  </si>
  <si>
    <t>A161300-xxx+</t>
  </si>
  <si>
    <t>A161700-yyy+</t>
  </si>
  <si>
    <t>A161800-162500+</t>
  </si>
  <si>
    <t>A161800-zzz+</t>
  </si>
  <si>
    <t>A162200-167000+</t>
  </si>
  <si>
    <t>A162200-aaa+</t>
  </si>
  <si>
    <t>A162300-162200+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</si>
</sst>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[$-1040C]#,##0;\-\ #,##0"/>
    <numFmt numFmtId="166" formatCode="0.00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8"/>
      <name val="Times New Roman"/>
      <family val="1"/>
    </font>
    <font>
      <b/>
      <sz val="8"/>
      <color indexed="9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3CDDD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2A1C7"/>
        <bgColor rgb="FF000000"/>
      </patternFill>
    </fill>
    <fill>
      <patternFill patternType="solid">
        <fgColor rgb="FFC2D69A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1" fillId="0" borderId="0" xfId="0" applyFont="1"/>
    <xf numFmtId="0" fontId="0" fillId="0" borderId="1" xfId="0" applyBorder="1"/>
    <xf numFmtId="0" fontId="3" fillId="2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3" fontId="3" fillId="5" borderId="7" xfId="0" applyNumberFormat="1" applyFont="1" applyFill="1" applyBorder="1" applyAlignment="1" applyProtection="1">
      <alignment horizontal="center" vertical="center" textRotation="90" wrapText="1"/>
    </xf>
    <xf numFmtId="3" fontId="3" fillId="5" borderId="3" xfId="0" applyNumberFormat="1" applyFont="1" applyFill="1" applyBorder="1" applyAlignment="1" applyProtection="1">
      <alignment horizontal="center" vertical="center" textRotation="90" wrapText="1"/>
    </xf>
    <xf numFmtId="2" fontId="3" fillId="5" borderId="8" xfId="0" applyNumberFormat="1" applyFont="1" applyFill="1" applyBorder="1" applyAlignment="1" applyProtection="1">
      <alignment horizontal="center" vertical="center" textRotation="90" wrapText="1"/>
    </xf>
    <xf numFmtId="0" fontId="4" fillId="0" borderId="9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Border="1" applyAlignment="1" applyProtection="1">
      <alignment horizontal="center" vertical="center" wrapText="1" readingOrder="1"/>
      <protection locked="0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" xfId="0" applyFont="1" applyBorder="1"/>
    <xf numFmtId="0" fontId="3" fillId="0" borderId="0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164" fontId="3" fillId="9" borderId="15" xfId="0" applyNumberFormat="1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165" fontId="5" fillId="0" borderId="9" xfId="0" applyNumberFormat="1" applyFont="1" applyBorder="1" applyAlignment="1" applyProtection="1">
      <alignment horizontal="center" vertical="center" wrapText="1" readingOrder="1"/>
      <protection locked="0"/>
    </xf>
    <xf numFmtId="164" fontId="3" fillId="0" borderId="16" xfId="0" applyNumberFormat="1" applyFont="1" applyBorder="1"/>
    <xf numFmtId="3" fontId="7" fillId="10" borderId="17" xfId="1" applyNumberFormat="1" applyFont="1" applyFill="1" applyBorder="1" applyAlignment="1">
      <alignment horizontal="center" vertical="center" wrapText="1"/>
    </xf>
    <xf numFmtId="2" fontId="3" fillId="11" borderId="17" xfId="1" applyNumberFormat="1" applyFont="1" applyFill="1" applyBorder="1" applyAlignment="1" applyProtection="1">
      <alignment horizontal="center" vertical="center" textRotation="90" wrapText="1"/>
    </xf>
    <xf numFmtId="166" fontId="3" fillId="11" borderId="17" xfId="1" applyNumberFormat="1" applyFont="1" applyFill="1" applyBorder="1" applyAlignment="1" applyProtection="1">
      <alignment horizontal="center" vertical="center" textRotation="90" wrapText="1"/>
    </xf>
    <xf numFmtId="3" fontId="3" fillId="12" borderId="17" xfId="1" applyNumberFormat="1" applyFont="1" applyFill="1" applyBorder="1"/>
    <xf numFmtId="3" fontId="3" fillId="12" borderId="17" xfId="1" applyNumberFormat="1" applyFont="1" applyFill="1" applyBorder="1" applyAlignment="1"/>
    <xf numFmtId="3" fontId="3" fillId="12" borderId="17" xfId="1" applyNumberFormat="1" applyFont="1" applyFill="1" applyBorder="1" applyAlignment="1" applyProtection="1"/>
    <xf numFmtId="166" fontId="3" fillId="12" borderId="17" xfId="1" applyNumberFormat="1" applyFont="1" applyFill="1" applyBorder="1" applyAlignment="1" applyProtection="1"/>
    <xf numFmtId="0" fontId="8" fillId="0" borderId="17" xfId="0" applyFont="1" applyBorder="1"/>
  </cellXfs>
  <cellStyles count="2">
    <cellStyle name="Normal" xfId="0" builtinId="0"/>
    <cellStyle name="Normal 10" xfId="1"/>
  </cellStyles>
  <dxfs count="27"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  <dxf>
      <fill>
        <patternFill>
          <bgColor rgb="FFD9979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bourzac/Desktop/LCB_HAeau_2017%20version%20D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pteurs"/>
      <sheetName val="Plan 2017"/>
      <sheetName val="Graphiques"/>
      <sheetName val="Actu 2017"/>
      <sheetName val="ctrl M3"/>
      <sheetName val="Resultats flux"/>
      <sheetName val="Grille tarifaire"/>
      <sheetName val="A remplir par CDG"/>
      <sheetName val="TCD ACHATS EXTERNES"/>
      <sheetName val="Plan 17 externe"/>
      <sheetName val="TCD ACHATS INTERNES"/>
      <sheetName val="Plan 17 interne"/>
      <sheetName val="TCD VENTES"/>
      <sheetName val="CC LCB"/>
    </sheetNames>
    <definedNames>
      <definedName name="Bouton_ree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5"/>
  <sheetViews>
    <sheetView tabSelected="1" workbookViewId="0">
      <selection activeCell="AD24" sqref="AD24"/>
    </sheetView>
  </sheetViews>
  <sheetFormatPr baseColWidth="10" defaultRowHeight="15" x14ac:dyDescent="0.25"/>
  <cols>
    <col min="8" max="8" width="17" customWidth="1"/>
  </cols>
  <sheetData>
    <row r="1" spans="1:36" x14ac:dyDescent="0.25">
      <c r="A1" s="1"/>
      <c r="I1" s="2"/>
    </row>
    <row r="2" spans="1:36" x14ac:dyDescent="0.25">
      <c r="A2" s="1"/>
      <c r="I2" s="2"/>
    </row>
    <row r="3" spans="1:36" x14ac:dyDescent="0.25">
      <c r="A3" s="1"/>
      <c r="I3" s="2"/>
    </row>
    <row r="4" spans="1:36" ht="15.75" thickBot="1" x14ac:dyDescent="0.3">
      <c r="A4" s="1"/>
      <c r="I4" s="2"/>
      <c r="M4">
        <v>1</v>
      </c>
      <c r="N4">
        <v>2</v>
      </c>
      <c r="O4">
        <v>3</v>
      </c>
      <c r="P4">
        <v>4</v>
      </c>
      <c r="Q4">
        <v>5</v>
      </c>
      <c r="R4">
        <v>6</v>
      </c>
      <c r="S4">
        <v>7</v>
      </c>
      <c r="T4">
        <v>8</v>
      </c>
      <c r="U4">
        <v>9</v>
      </c>
      <c r="V4">
        <v>10</v>
      </c>
      <c r="W4">
        <v>11</v>
      </c>
      <c r="X4">
        <v>12</v>
      </c>
    </row>
    <row r="5" spans="1:36" ht="15.75" thickBot="1" x14ac:dyDescent="0.3">
      <c r="A5" s="18" t="s">
        <v>0</v>
      </c>
      <c r="B5" s="19"/>
      <c r="C5" s="19"/>
      <c r="D5" s="19"/>
      <c r="E5" s="19"/>
      <c r="F5" s="19"/>
      <c r="G5" s="19"/>
      <c r="H5" s="20"/>
      <c r="I5" s="21" t="s">
        <v>1</v>
      </c>
      <c r="J5" s="22"/>
      <c r="K5" s="22"/>
      <c r="L5" s="22"/>
      <c r="M5" s="23" t="s">
        <v>25</v>
      </c>
      <c r="N5" s="24"/>
      <c r="O5" s="24"/>
      <c r="P5" s="24"/>
      <c r="Q5" s="24"/>
      <c r="R5" s="24"/>
      <c r="S5" s="24"/>
      <c r="T5" s="25"/>
      <c r="U5" s="24"/>
      <c r="V5" s="24"/>
      <c r="W5" s="24"/>
      <c r="X5" s="26"/>
      <c r="Y5" s="27" t="s">
        <v>26</v>
      </c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</row>
    <row r="6" spans="1:36" ht="32.25" thickBot="1" x14ac:dyDescent="0.3">
      <c r="A6" s="3" t="s">
        <v>2</v>
      </c>
      <c r="B6" s="3" t="s">
        <v>3</v>
      </c>
      <c r="C6" s="3" t="s">
        <v>4</v>
      </c>
      <c r="D6" s="4" t="s">
        <v>5</v>
      </c>
      <c r="E6" s="5" t="s">
        <v>6</v>
      </c>
      <c r="F6" s="6" t="s">
        <v>7</v>
      </c>
      <c r="G6" s="6" t="s">
        <v>8</v>
      </c>
      <c r="H6" s="7" t="s">
        <v>9</v>
      </c>
      <c r="I6" s="8" t="s">
        <v>10</v>
      </c>
      <c r="J6" s="8" t="s">
        <v>23</v>
      </c>
      <c r="K6" s="9" t="s">
        <v>12</v>
      </c>
      <c r="L6" s="10" t="s">
        <v>24</v>
      </c>
      <c r="M6" s="29" t="s">
        <v>27</v>
      </c>
      <c r="N6" s="30" t="s">
        <v>28</v>
      </c>
      <c r="O6" s="30" t="s">
        <v>29</v>
      </c>
      <c r="P6" s="30" t="s">
        <v>30</v>
      </c>
      <c r="Q6" s="30" t="s">
        <v>31</v>
      </c>
      <c r="R6" s="30" t="s">
        <v>32</v>
      </c>
      <c r="S6" s="30" t="s">
        <v>33</v>
      </c>
      <c r="T6" s="30" t="s">
        <v>34</v>
      </c>
      <c r="U6" s="30" t="s">
        <v>35</v>
      </c>
      <c r="V6" s="30" t="s">
        <v>36</v>
      </c>
      <c r="W6" s="30" t="s">
        <v>37</v>
      </c>
      <c r="X6" s="31" t="s">
        <v>38</v>
      </c>
      <c r="Y6" s="32" t="s">
        <v>27</v>
      </c>
      <c r="Z6" s="33" t="s">
        <v>28</v>
      </c>
      <c r="AA6" s="33" t="s">
        <v>29</v>
      </c>
      <c r="AB6" s="33" t="s">
        <v>30</v>
      </c>
      <c r="AC6" s="33" t="s">
        <v>31</v>
      </c>
      <c r="AD6" s="33" t="s">
        <v>32</v>
      </c>
      <c r="AE6" s="33" t="s">
        <v>33</v>
      </c>
      <c r="AF6" s="33" t="s">
        <v>34</v>
      </c>
      <c r="AG6" s="33" t="s">
        <v>35</v>
      </c>
      <c r="AH6" s="33" t="s">
        <v>36</v>
      </c>
      <c r="AI6" s="33" t="s">
        <v>37</v>
      </c>
      <c r="AJ6" s="33" t="s">
        <v>38</v>
      </c>
    </row>
    <row r="7" spans="1:36" ht="27" x14ac:dyDescent="0.25">
      <c r="A7" s="11" t="s">
        <v>13</v>
      </c>
      <c r="B7" s="11" t="s">
        <v>14</v>
      </c>
      <c r="C7" s="12" t="str">
        <f>IF(A7&lt;&gt;"",A7&amp;I7,"")</f>
        <v>A161300-163100</v>
      </c>
      <c r="D7" s="13" t="str">
        <f ca="1">IF(A7&lt;&gt;"",IF(ISERR(estpair(LEFT(RIGHT(LEFT(A7,SEARCH("-",A7,1)-1),LEN(LEFT(A7,SEARCH("-",A7,1)-1))-1),6)))=FALSE,LEFT(RIGHT(LEFT(A7,SEARCH("-",A7,1)-1),LEN(LEFT(A7,SEARCH("-",A7,1)-1))-1),6),RIGHT(LEFT(A7,SEARCH("-",A7,1)-1),LEN(LEFT(A7,SEARCH("-",A7,1)-1))-1)),"")</f>
        <v>161300</v>
      </c>
      <c r="E7" s="14" t="str">
        <f t="shared" ref="E7:E15" si="0">IF(A7&lt;&gt;"",IF(ISERR(ISEVEN(LEFT(RIGHT(A7,LEN(A7)-SEARCH("-",A7,1)),6)))=FALSE,LEFT(RIGHT(A7,LEN(A7)-SEARCH("-",A7,1)),6),RIGHT(A7,LEN(A7)-SEARCH("-",A7,1))),"")</f>
        <v>163100</v>
      </c>
      <c r="F7" s="14" t="str">
        <f t="shared" ref="F7:F15" si="1">IF(A7&lt;&gt;"",IF(ISERR(ISEVEN(RIGHT(LEFT(A7,3),2)))=FALSE,"Achat","Vente"),"")</f>
        <v>Achat</v>
      </c>
      <c r="G7" s="14" t="str">
        <f t="shared" ref="G7:G15" ca="1" si="2">IF(A7&lt;&gt;"",IF(AND(ISERR(ISEVEN(LEFT(D7,6)))=FALSE,ISERR(ISEVEN(LEFT(E7,6)))=FALSE),"Interne","Externe"),"")</f>
        <v>Interne</v>
      </c>
      <c r="H7" s="15" t="e">
        <f>IF(A7&lt;&gt;"",IF(J7="Oui",IF(AND(K7&lt;&gt;0,L7&lt;&gt;""),"Tranches et forfait",IF(K7&lt;&gt;0,"Forfait",IF(L7&lt;&gt;"","Tranches","Prix unique"))),""),"")</f>
        <v>#N/A</v>
      </c>
      <c r="I7" s="16"/>
      <c r="J7" s="17" t="e">
        <f>IF($A7&lt;&gt;"",IF(VLOOKUP($C7,'Grille tarifaire'!$C$2:$H$15,4,FALSE)&lt;&gt;"",VLOOKUP($C7,'Grille tarifaire'!$C$2:$H$15,4,FALSE),""),"")</f>
        <v>#N/A</v>
      </c>
      <c r="K7" s="17" t="e">
        <f>IF($A7&lt;&gt;"",IF(VLOOKUP($C7,'Grille tarifaire'!$C$2:$H$15,5,FALSE)&lt;&gt;"",VLOOKUP($C7,'Grille tarifaire'!$C$2:$H$15,5,FALSE),""),"")</f>
        <v>#N/A</v>
      </c>
      <c r="L7" s="17" t="e">
        <f>IF($A7&lt;&gt;"",IF(VLOOKUP($C7,'Grille tarifaire'!$C$2:$H$15,6,FALSE)&lt;&gt;"",VLOOKUP($C7,'Grille tarifaire'!$C$2:$H$15,6,FALSE),""),"")</f>
        <v>#N/A</v>
      </c>
      <c r="M7" s="34">
        <v>3892</v>
      </c>
      <c r="N7" s="34">
        <v>9700</v>
      </c>
      <c r="O7" s="34">
        <v>14421</v>
      </c>
      <c r="P7" s="34">
        <v>19165</v>
      </c>
      <c r="Q7" s="34">
        <v>25493</v>
      </c>
      <c r="R7" s="34">
        <v>30284</v>
      </c>
      <c r="S7" s="34">
        <v>35520</v>
      </c>
      <c r="T7" s="34">
        <v>38578</v>
      </c>
      <c r="U7" s="34">
        <v>41228</v>
      </c>
      <c r="V7" s="34">
        <v>45344</v>
      </c>
      <c r="W7" s="34">
        <v>49792</v>
      </c>
      <c r="X7" s="34">
        <v>55781</v>
      </c>
      <c r="Y7" s="35" t="e">
        <f>+($K7*$M$4/12)+M7*$L7</f>
        <v>#N/A</v>
      </c>
      <c r="Z7" s="35" t="e">
        <f t="shared" ref="Z7:AJ15" si="3">+($K7*$M$4/12)+N7*$L7</f>
        <v>#N/A</v>
      </c>
      <c r="AA7" s="35" t="e">
        <f t="shared" si="3"/>
        <v>#N/A</v>
      </c>
      <c r="AB7" s="35" t="e">
        <f t="shared" si="3"/>
        <v>#N/A</v>
      </c>
      <c r="AC7" s="35" t="e">
        <f t="shared" si="3"/>
        <v>#N/A</v>
      </c>
      <c r="AD7" s="35" t="e">
        <f t="shared" si="3"/>
        <v>#N/A</v>
      </c>
      <c r="AE7" s="35" t="e">
        <f t="shared" si="3"/>
        <v>#N/A</v>
      </c>
      <c r="AF7" s="35" t="e">
        <f t="shared" si="3"/>
        <v>#N/A</v>
      </c>
      <c r="AG7" s="35" t="e">
        <f t="shared" si="3"/>
        <v>#N/A</v>
      </c>
      <c r="AH7" s="35" t="e">
        <f t="shared" si="3"/>
        <v>#N/A</v>
      </c>
      <c r="AI7" s="35" t="e">
        <f t="shared" si="3"/>
        <v>#N/A</v>
      </c>
      <c r="AJ7" s="35" t="e">
        <f>+($K7*$M$4/12)+X7*$L7</f>
        <v>#N/A</v>
      </c>
    </row>
    <row r="8" spans="1:36" ht="27" x14ac:dyDescent="0.25">
      <c r="A8" s="11" t="s">
        <v>15</v>
      </c>
      <c r="B8" s="11" t="s">
        <v>14</v>
      </c>
      <c r="C8" s="12" t="str">
        <f>IF(A8&lt;&gt;"",A8&amp;I8,"")</f>
        <v>A161300-165600</v>
      </c>
      <c r="D8" s="13" t="str">
        <f ca="1">IF(A8&lt;&gt;"",IF(ISERR(estpair(LEFT(RIGHT(LEFT(A8,SEARCH("-",A8,1)-1),LEN(LEFT(A8,SEARCH("-",A8,1)-1))-1),6)))=FALSE,LEFT(RIGHT(LEFT(A8,SEARCH("-",A8,1)-1),LEN(LEFT(A8,SEARCH("-",A8,1)-1))-1),6),RIGHT(LEFT(A8,SEARCH("-",A8,1)-1),LEN(LEFT(A8,SEARCH("-",A8,1)-1))-1)),"")</f>
        <v>161300</v>
      </c>
      <c r="E8" s="14" t="str">
        <f t="shared" si="0"/>
        <v>165600</v>
      </c>
      <c r="F8" s="14" t="str">
        <f t="shared" si="1"/>
        <v>Achat</v>
      </c>
      <c r="G8" s="14" t="str">
        <f t="shared" ca="1" si="2"/>
        <v>Interne</v>
      </c>
      <c r="H8" s="15" t="e">
        <f t="shared" ref="H8:H15" si="4">IF(A8&lt;&gt;"",IF(J8="Oui",IF(AND(K8&lt;&gt;0,L8&lt;&gt;""),"Tranches et forfait",IF(K8&lt;&gt;0,"Forfait",IF(L8&lt;&gt;"","Tranches","Prix unique"))),""),"")</f>
        <v>#N/A</v>
      </c>
      <c r="I8" s="16"/>
      <c r="J8" s="17" t="e">
        <f>IF($A8&lt;&gt;"",IF(VLOOKUP($C8,'Grille tarifaire'!$C$2:$H$15,4,FALSE)&lt;&gt;"",VLOOKUP($C8,'Grille tarifaire'!$C$2:$H$15,4,FALSE),""),"")</f>
        <v>#N/A</v>
      </c>
      <c r="K8" s="17" t="e">
        <f>IF($A8&lt;&gt;"",IF(VLOOKUP($C8,'Grille tarifaire'!$C$2:$H$15,5,FALSE)&lt;&gt;"",VLOOKUP($C8,'Grille tarifaire'!$C$2:$H$15,5,FALSE),""),"")</f>
        <v>#N/A</v>
      </c>
      <c r="L8" s="17" t="e">
        <f>IF($A8&lt;&gt;"",IF(VLOOKUP($C8,'Grille tarifaire'!$C$2:$H$15,6,FALSE)&lt;&gt;"",VLOOKUP($C8,'Grille tarifaire'!$C$2:$H$15,6,FALSE),""),"")</f>
        <v>#N/A</v>
      </c>
      <c r="M8" s="34">
        <v>3892</v>
      </c>
      <c r="N8" s="34">
        <v>9700</v>
      </c>
      <c r="O8" s="34">
        <v>14421</v>
      </c>
      <c r="P8" s="34">
        <v>19165</v>
      </c>
      <c r="Q8" s="34">
        <v>25493</v>
      </c>
      <c r="R8" s="34">
        <v>30284</v>
      </c>
      <c r="S8" s="34">
        <v>35520</v>
      </c>
      <c r="T8" s="34">
        <v>38578</v>
      </c>
      <c r="U8" s="34">
        <v>41228</v>
      </c>
      <c r="V8" s="34">
        <v>45344</v>
      </c>
      <c r="W8" s="34">
        <v>49792</v>
      </c>
      <c r="X8" s="34">
        <v>55781</v>
      </c>
      <c r="Y8" s="35" t="e">
        <f t="shared" ref="Y8:Y15" si="5">+($K8*$M$4/12)+M8*$L8</f>
        <v>#N/A</v>
      </c>
      <c r="Z8" s="35" t="e">
        <f t="shared" si="3"/>
        <v>#N/A</v>
      </c>
      <c r="AA8" s="35" t="e">
        <f t="shared" si="3"/>
        <v>#N/A</v>
      </c>
      <c r="AB8" s="35" t="e">
        <f t="shared" si="3"/>
        <v>#N/A</v>
      </c>
      <c r="AC8" s="35" t="e">
        <f t="shared" si="3"/>
        <v>#N/A</v>
      </c>
      <c r="AD8" s="35" t="e">
        <f t="shared" si="3"/>
        <v>#N/A</v>
      </c>
      <c r="AE8" s="35" t="e">
        <f t="shared" si="3"/>
        <v>#N/A</v>
      </c>
      <c r="AF8" s="35" t="e">
        <f t="shared" si="3"/>
        <v>#N/A</v>
      </c>
      <c r="AG8" s="35" t="e">
        <f t="shared" si="3"/>
        <v>#N/A</v>
      </c>
      <c r="AH8" s="35" t="e">
        <f t="shared" si="3"/>
        <v>#N/A</v>
      </c>
      <c r="AI8" s="35" t="e">
        <f t="shared" si="3"/>
        <v>#N/A</v>
      </c>
      <c r="AJ8" s="35" t="e">
        <f t="shared" si="3"/>
        <v>#N/A</v>
      </c>
    </row>
    <row r="9" spans="1:36" ht="27" x14ac:dyDescent="0.25">
      <c r="A9" s="11" t="s">
        <v>19</v>
      </c>
      <c r="B9" s="11" t="s">
        <v>14</v>
      </c>
      <c r="C9" s="12" t="str">
        <f>IF(A9&lt;&gt;"",A9&amp;I9,"")</f>
        <v>A161300-xxx</v>
      </c>
      <c r="D9" s="13" t="str">
        <f ca="1">IF(A9&lt;&gt;"",IF(ISERR(estpair(LEFT(RIGHT(LEFT(A9,SEARCH("-",A9,1)-1),LEN(LEFT(A9,SEARCH("-",A9,1)-1))-1),6)))=FALSE,LEFT(RIGHT(LEFT(A9,SEARCH("-",A9,1)-1),LEN(LEFT(A9,SEARCH("-",A9,1)-1))-1),6),RIGHT(LEFT(A9,SEARCH("-",A9,1)-1),LEN(LEFT(A9,SEARCH("-",A9,1)-1))-1)),"")</f>
        <v>161300</v>
      </c>
      <c r="E9" s="14" t="str">
        <f t="shared" si="0"/>
        <v>xxx</v>
      </c>
      <c r="F9" s="14" t="str">
        <f t="shared" si="1"/>
        <v>Achat</v>
      </c>
      <c r="G9" s="14" t="str">
        <f t="shared" ca="1" si="2"/>
        <v>Externe</v>
      </c>
      <c r="H9" s="15" t="str">
        <f t="shared" si="4"/>
        <v>Tranches</v>
      </c>
      <c r="I9" s="16"/>
      <c r="J9" s="17" t="str">
        <f>IF($A9&lt;&gt;"",IF(VLOOKUP($C9,'Grille tarifaire'!$C$2:$H$15,4,FALSE)&lt;&gt;"",VLOOKUP($C9,'Grille tarifaire'!$C$2:$H$15,4,FALSE),""),"")</f>
        <v>Oui</v>
      </c>
      <c r="K9" s="17">
        <f>IF($A9&lt;&gt;"",IF(VLOOKUP($C9,'Grille tarifaire'!$C$2:$H$15,5,FALSE)&lt;&gt;"",VLOOKUP($C9,'Grille tarifaire'!$C$2:$H$15,5,FALSE),""),"")</f>
        <v>0</v>
      </c>
      <c r="L9" s="17">
        <f>IF($A9&lt;&gt;"",IF(VLOOKUP($C9,'Grille tarifaire'!$C$2:$H$15,6,FALSE)&lt;&gt;"",VLOOKUP($C9,'Grille tarifaire'!$C$2:$H$15,6,FALSE),""),"")</f>
        <v>0.77</v>
      </c>
      <c r="M9" s="34">
        <v>95</v>
      </c>
      <c r="N9" s="34">
        <v>148</v>
      </c>
      <c r="O9" s="34">
        <v>206</v>
      </c>
      <c r="P9" s="34">
        <v>299</v>
      </c>
      <c r="Q9" s="34">
        <v>379</v>
      </c>
      <c r="R9" s="34">
        <v>478</v>
      </c>
      <c r="S9" s="34">
        <v>582</v>
      </c>
      <c r="T9" s="34">
        <v>724</v>
      </c>
      <c r="U9" s="34">
        <v>911</v>
      </c>
      <c r="V9" s="34">
        <v>983</v>
      </c>
      <c r="W9" s="34">
        <v>1080</v>
      </c>
      <c r="X9" s="34">
        <v>1175</v>
      </c>
      <c r="Y9" s="35">
        <f t="shared" si="5"/>
        <v>73.150000000000006</v>
      </c>
      <c r="Z9" s="35">
        <f t="shared" si="3"/>
        <v>113.96000000000001</v>
      </c>
      <c r="AA9" s="35">
        <f t="shared" si="3"/>
        <v>158.62</v>
      </c>
      <c r="AB9" s="35">
        <f t="shared" si="3"/>
        <v>230.23000000000002</v>
      </c>
      <c r="AC9" s="35">
        <f t="shared" si="3"/>
        <v>291.83</v>
      </c>
      <c r="AD9" s="35">
        <f t="shared" si="3"/>
        <v>368.06</v>
      </c>
      <c r="AE9" s="35">
        <f t="shared" si="3"/>
        <v>448.14</v>
      </c>
      <c r="AF9" s="35">
        <f t="shared" si="3"/>
        <v>557.48</v>
      </c>
      <c r="AG9" s="35">
        <f t="shared" si="3"/>
        <v>701.47</v>
      </c>
      <c r="AH9" s="35">
        <f t="shared" si="3"/>
        <v>756.91</v>
      </c>
      <c r="AI9" s="35">
        <f t="shared" si="3"/>
        <v>831.6</v>
      </c>
      <c r="AJ9" s="35">
        <f t="shared" si="3"/>
        <v>904.75</v>
      </c>
    </row>
    <row r="10" spans="1:36" ht="27" x14ac:dyDescent="0.25">
      <c r="A10" s="11" t="s">
        <v>20</v>
      </c>
      <c r="B10" s="11" t="s">
        <v>14</v>
      </c>
      <c r="C10" s="12" t="str">
        <f>IF(A10&lt;&gt;"",A10&amp;I10,"")</f>
        <v>A161700-yyy</v>
      </c>
      <c r="D10" s="13" t="str">
        <f ca="1">IF(A10&lt;&gt;"",IF(ISERR(estpair(LEFT(RIGHT(LEFT(A10,SEARCH("-",A10,1)-1),LEN(LEFT(A10,SEARCH("-",A10,1)-1))-1),6)))=FALSE,LEFT(RIGHT(LEFT(A10,SEARCH("-",A10,1)-1),LEN(LEFT(A10,SEARCH("-",A10,1)-1))-1),6),RIGHT(LEFT(A10,SEARCH("-",A10,1)-1),LEN(LEFT(A10,SEARCH("-",A10,1)-1))-1)),"")</f>
        <v>161700</v>
      </c>
      <c r="E10" s="14" t="str">
        <f t="shared" si="0"/>
        <v>yyy</v>
      </c>
      <c r="F10" s="14" t="str">
        <f t="shared" si="1"/>
        <v>Achat</v>
      </c>
      <c r="G10" s="14" t="str">
        <f t="shared" ca="1" si="2"/>
        <v>Externe</v>
      </c>
      <c r="H10" s="15" t="str">
        <f t="shared" si="4"/>
        <v>Tranches</v>
      </c>
      <c r="I10" s="16"/>
      <c r="J10" s="17" t="str">
        <f>IF($A10&lt;&gt;"",IF(VLOOKUP($C10,'Grille tarifaire'!$C$2:$H$15,4,FALSE)&lt;&gt;"",VLOOKUP($C10,'Grille tarifaire'!$C$2:$H$15,4,FALSE),""),"")</f>
        <v>Oui</v>
      </c>
      <c r="K10" s="17">
        <f>IF($A10&lt;&gt;"",IF(VLOOKUP($C10,'Grille tarifaire'!$C$2:$H$15,5,FALSE)&lt;&gt;"",VLOOKUP($C10,'Grille tarifaire'!$C$2:$H$15,5,FALSE),""),"")</f>
        <v>0</v>
      </c>
      <c r="L10" s="17">
        <f>IF($A10&lt;&gt;"",IF(VLOOKUP($C10,'Grille tarifaire'!$C$2:$H$15,6,FALSE)&lt;&gt;"",VLOOKUP($C10,'Grille tarifaire'!$C$2:$H$15,6,FALSE),""),"")</f>
        <v>0.66320000000000001</v>
      </c>
      <c r="M10" s="34">
        <v>95</v>
      </c>
      <c r="N10" s="34">
        <v>148</v>
      </c>
      <c r="O10" s="34">
        <v>206</v>
      </c>
      <c r="P10" s="34">
        <v>299</v>
      </c>
      <c r="Q10" s="34">
        <v>379</v>
      </c>
      <c r="R10" s="34">
        <v>478</v>
      </c>
      <c r="S10" s="34">
        <v>582</v>
      </c>
      <c r="T10" s="34">
        <v>724</v>
      </c>
      <c r="U10" s="34">
        <v>911</v>
      </c>
      <c r="V10" s="34">
        <v>983</v>
      </c>
      <c r="W10" s="34">
        <v>1080</v>
      </c>
      <c r="X10" s="34">
        <v>1175</v>
      </c>
      <c r="Y10" s="35">
        <f t="shared" si="5"/>
        <v>63.003999999999998</v>
      </c>
      <c r="Z10" s="35">
        <f t="shared" si="3"/>
        <v>98.153599999999997</v>
      </c>
      <c r="AA10" s="35">
        <f t="shared" si="3"/>
        <v>136.61920000000001</v>
      </c>
      <c r="AB10" s="35">
        <f t="shared" si="3"/>
        <v>198.29679999999999</v>
      </c>
      <c r="AC10" s="35">
        <f t="shared" si="3"/>
        <v>251.3528</v>
      </c>
      <c r="AD10" s="35">
        <f t="shared" si="3"/>
        <v>317.00959999999998</v>
      </c>
      <c r="AE10" s="35">
        <f t="shared" si="3"/>
        <v>385.98239999999998</v>
      </c>
      <c r="AF10" s="35">
        <f t="shared" si="3"/>
        <v>480.15680000000003</v>
      </c>
      <c r="AG10" s="35">
        <f t="shared" si="3"/>
        <v>604.17520000000002</v>
      </c>
      <c r="AH10" s="35">
        <f t="shared" si="3"/>
        <v>651.92560000000003</v>
      </c>
      <c r="AI10" s="35">
        <f t="shared" si="3"/>
        <v>716.25599999999997</v>
      </c>
      <c r="AJ10" s="35">
        <f t="shared" si="3"/>
        <v>779.26</v>
      </c>
    </row>
    <row r="11" spans="1:36" ht="27" x14ac:dyDescent="0.25">
      <c r="A11" s="11" t="s">
        <v>16</v>
      </c>
      <c r="B11" s="11" t="s">
        <v>14</v>
      </c>
      <c r="C11" s="12" t="str">
        <f>IF(A11&lt;&gt;"",A11&amp;I11,"")</f>
        <v>A161800-162500</v>
      </c>
      <c r="D11" s="13" t="str">
        <f ca="1">IF(A11&lt;&gt;"",IF(ISERR(estpair(LEFT(RIGHT(LEFT(A11,SEARCH("-",A11,1)-1),LEN(LEFT(A11,SEARCH("-",A11,1)-1))-1),6)))=FALSE,LEFT(RIGHT(LEFT(A11,SEARCH("-",A11,1)-1),LEN(LEFT(A11,SEARCH("-",A11,1)-1))-1),6),RIGHT(LEFT(A11,SEARCH("-",A11,1)-1),LEN(LEFT(A11,SEARCH("-",A11,1)-1))-1)),"")</f>
        <v>161800</v>
      </c>
      <c r="E11" s="14" t="str">
        <f t="shared" si="0"/>
        <v>162500</v>
      </c>
      <c r="F11" s="14" t="str">
        <f t="shared" si="1"/>
        <v>Achat</v>
      </c>
      <c r="G11" s="14" t="str">
        <f t="shared" ca="1" si="2"/>
        <v>Interne</v>
      </c>
      <c r="H11" s="15" t="e">
        <f t="shared" si="4"/>
        <v>#N/A</v>
      </c>
      <c r="I11" s="16"/>
      <c r="J11" s="17" t="e">
        <f>IF($A11&lt;&gt;"",IF(VLOOKUP($C11,'Grille tarifaire'!$C$2:$H$15,4,FALSE)&lt;&gt;"",VLOOKUP($C11,'Grille tarifaire'!$C$2:$H$15,4,FALSE),""),"")</f>
        <v>#N/A</v>
      </c>
      <c r="K11" s="17" t="e">
        <f>IF($A11&lt;&gt;"",IF(VLOOKUP($C11,'Grille tarifaire'!$C$2:$H$15,5,FALSE)&lt;&gt;"",VLOOKUP($C11,'Grille tarifaire'!$C$2:$H$15,5,FALSE),""),"")</f>
        <v>#N/A</v>
      </c>
      <c r="L11" s="17" t="e">
        <f>IF($A11&lt;&gt;"",IF(VLOOKUP($C11,'Grille tarifaire'!$C$2:$H$15,6,FALSE)&lt;&gt;"",VLOOKUP($C11,'Grille tarifaire'!$C$2:$H$15,6,FALSE),""),"")</f>
        <v>#N/A</v>
      </c>
      <c r="M11" s="34">
        <v>60160</v>
      </c>
      <c r="N11" s="34">
        <v>108580</v>
      </c>
      <c r="O11" s="34">
        <v>150690</v>
      </c>
      <c r="P11" s="34">
        <v>191397</v>
      </c>
      <c r="Q11" s="34">
        <v>252160</v>
      </c>
      <c r="R11" s="34">
        <v>307550</v>
      </c>
      <c r="S11" s="34">
        <v>383500</v>
      </c>
      <c r="T11" s="34">
        <v>445630</v>
      </c>
      <c r="U11" s="34">
        <v>507840</v>
      </c>
      <c r="V11" s="34">
        <v>555650</v>
      </c>
      <c r="W11" s="34">
        <v>616080</v>
      </c>
      <c r="X11" s="34">
        <v>656130</v>
      </c>
      <c r="Y11" s="35" t="e">
        <f t="shared" si="5"/>
        <v>#N/A</v>
      </c>
      <c r="Z11" s="35" t="e">
        <f t="shared" si="3"/>
        <v>#N/A</v>
      </c>
      <c r="AA11" s="35" t="e">
        <f t="shared" si="3"/>
        <v>#N/A</v>
      </c>
      <c r="AB11" s="35" t="e">
        <f t="shared" si="3"/>
        <v>#N/A</v>
      </c>
      <c r="AC11" s="35" t="e">
        <f t="shared" si="3"/>
        <v>#N/A</v>
      </c>
      <c r="AD11" s="35" t="e">
        <f t="shared" si="3"/>
        <v>#N/A</v>
      </c>
      <c r="AE11" s="35" t="e">
        <f t="shared" si="3"/>
        <v>#N/A</v>
      </c>
      <c r="AF11" s="35" t="e">
        <f t="shared" si="3"/>
        <v>#N/A</v>
      </c>
      <c r="AG11" s="35" t="e">
        <f t="shared" si="3"/>
        <v>#N/A</v>
      </c>
      <c r="AH11" s="35" t="e">
        <f t="shared" si="3"/>
        <v>#N/A</v>
      </c>
      <c r="AI11" s="35" t="e">
        <f t="shared" si="3"/>
        <v>#N/A</v>
      </c>
      <c r="AJ11" s="35" t="e">
        <f t="shared" si="3"/>
        <v>#N/A</v>
      </c>
    </row>
    <row r="12" spans="1:36" ht="27" x14ac:dyDescent="0.25">
      <c r="A12" s="11" t="s">
        <v>21</v>
      </c>
      <c r="B12" s="11" t="s">
        <v>14</v>
      </c>
      <c r="C12" s="12" t="str">
        <f>IF(A12&lt;&gt;"",A12&amp;I12,"")</f>
        <v>A161800-zzz</v>
      </c>
      <c r="D12" s="13" t="str">
        <f ca="1">IF(A12&lt;&gt;"",IF(ISERR(estpair(LEFT(RIGHT(LEFT(A12,SEARCH("-",A12,1)-1),LEN(LEFT(A12,SEARCH("-",A12,1)-1))-1),6)))=FALSE,LEFT(RIGHT(LEFT(A12,SEARCH("-",A12,1)-1),LEN(LEFT(A12,SEARCH("-",A12,1)-1))-1),6),RIGHT(LEFT(A12,SEARCH("-",A12,1)-1),LEN(LEFT(A12,SEARCH("-",A12,1)-1))-1)),"")</f>
        <v>161800</v>
      </c>
      <c r="E12" s="14" t="str">
        <f t="shared" si="0"/>
        <v>zzz</v>
      </c>
      <c r="F12" s="14" t="str">
        <f t="shared" si="1"/>
        <v>Achat</v>
      </c>
      <c r="G12" s="14" t="str">
        <f t="shared" ca="1" si="2"/>
        <v>Externe</v>
      </c>
      <c r="H12" s="15" t="str">
        <f t="shared" si="4"/>
        <v/>
      </c>
      <c r="I12" s="16"/>
      <c r="J12" s="17" t="str">
        <f>IF($A12&lt;&gt;"",IF(VLOOKUP($C12,'Grille tarifaire'!$C$2:$H$15,4,FALSE)&lt;&gt;"",VLOOKUP($C12,'Grille tarifaire'!$C$2:$H$15,4,FALSE),""),"")</f>
        <v>Non</v>
      </c>
      <c r="K12" s="17">
        <f>IF($A12&lt;&gt;"",IF(VLOOKUP($C12,'Grille tarifaire'!$C$2:$H$15,5,FALSE)&lt;&gt;"",VLOOKUP($C12,'Grille tarifaire'!$C$2:$H$15,5,FALSE),""),"")</f>
        <v>0</v>
      </c>
      <c r="L12" s="17">
        <f>IF($A12&lt;&gt;"",IF(VLOOKUP($C12,'Grille tarifaire'!$C$2:$H$15,6,FALSE)&lt;&gt;"",VLOOKUP($C12,'Grille tarifaire'!$C$2:$H$15,6,FALSE),""),"")</f>
        <v>0.26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5">
        <f t="shared" si="5"/>
        <v>0</v>
      </c>
      <c r="Z12" s="35">
        <f t="shared" si="3"/>
        <v>0</v>
      </c>
      <c r="AA12" s="35">
        <f t="shared" si="3"/>
        <v>0</v>
      </c>
      <c r="AB12" s="35">
        <f t="shared" si="3"/>
        <v>0</v>
      </c>
      <c r="AC12" s="35">
        <f t="shared" si="3"/>
        <v>0</v>
      </c>
      <c r="AD12" s="35">
        <f t="shared" si="3"/>
        <v>0</v>
      </c>
      <c r="AE12" s="35">
        <f t="shared" si="3"/>
        <v>0</v>
      </c>
      <c r="AF12" s="35">
        <f t="shared" si="3"/>
        <v>0</v>
      </c>
      <c r="AG12" s="35">
        <f t="shared" si="3"/>
        <v>0</v>
      </c>
      <c r="AH12" s="35">
        <f t="shared" si="3"/>
        <v>0</v>
      </c>
      <c r="AI12" s="35">
        <f t="shared" si="3"/>
        <v>0</v>
      </c>
      <c r="AJ12" s="35">
        <f t="shared" si="3"/>
        <v>0</v>
      </c>
    </row>
    <row r="13" spans="1:36" ht="27" x14ac:dyDescent="0.25">
      <c r="A13" s="11" t="s">
        <v>17</v>
      </c>
      <c r="B13" s="11" t="s">
        <v>14</v>
      </c>
      <c r="C13" s="12" t="str">
        <f>IF(A13&lt;&gt;"",A13&amp;I13,"")</f>
        <v>A162200-167000</v>
      </c>
      <c r="D13" s="13" t="str">
        <f ca="1">IF(A13&lt;&gt;"",IF(ISERR(estpair(LEFT(RIGHT(LEFT(A13,SEARCH("-",A13,1)-1),LEN(LEFT(A13,SEARCH("-",A13,1)-1))-1),6)))=FALSE,LEFT(RIGHT(LEFT(A13,SEARCH("-",A13,1)-1),LEN(LEFT(A13,SEARCH("-",A13,1)-1))-1),6),RIGHT(LEFT(A13,SEARCH("-",A13,1)-1),LEN(LEFT(A13,SEARCH("-",A13,1)-1))-1)),"")</f>
        <v>162200</v>
      </c>
      <c r="E13" s="14" t="str">
        <f t="shared" si="0"/>
        <v>167000</v>
      </c>
      <c r="F13" s="14" t="str">
        <f t="shared" si="1"/>
        <v>Achat</v>
      </c>
      <c r="G13" s="14" t="str">
        <f t="shared" ca="1" si="2"/>
        <v>Interne</v>
      </c>
      <c r="H13" s="15" t="e">
        <f t="shared" si="4"/>
        <v>#N/A</v>
      </c>
      <c r="I13" s="16"/>
      <c r="J13" s="17" t="e">
        <f>IF($A13&lt;&gt;"",IF(VLOOKUP($C13,'Grille tarifaire'!$C$2:$H$15,4,FALSE)&lt;&gt;"",VLOOKUP($C13,'Grille tarifaire'!$C$2:$H$15,4,FALSE),""),"")</f>
        <v>#N/A</v>
      </c>
      <c r="K13" s="17" t="e">
        <f>IF($A13&lt;&gt;"",IF(VLOOKUP($C13,'Grille tarifaire'!$C$2:$H$15,5,FALSE)&lt;&gt;"",VLOOKUP($C13,'Grille tarifaire'!$C$2:$H$15,5,FALSE),""),"")</f>
        <v>#N/A</v>
      </c>
      <c r="L13" s="17" t="e">
        <f>IF($A13&lt;&gt;"",IF(VLOOKUP($C13,'Grille tarifaire'!$C$2:$H$15,6,FALSE)&lt;&gt;"",VLOOKUP($C13,'Grille tarifaire'!$C$2:$H$15,6,FALSE),""),"")</f>
        <v>#N/A</v>
      </c>
      <c r="M13" s="34">
        <v>370</v>
      </c>
      <c r="N13" s="34">
        <v>780</v>
      </c>
      <c r="O13" s="34">
        <v>1219</v>
      </c>
      <c r="P13" s="34">
        <v>1219</v>
      </c>
      <c r="Q13" s="34">
        <v>1219</v>
      </c>
      <c r="R13" s="34">
        <v>1219</v>
      </c>
      <c r="S13" s="34">
        <v>1219</v>
      </c>
      <c r="T13" s="34">
        <v>1219</v>
      </c>
      <c r="U13" s="34">
        <v>1219</v>
      </c>
      <c r="V13" s="34">
        <v>1219</v>
      </c>
      <c r="W13" s="34">
        <v>1219</v>
      </c>
      <c r="X13" s="34">
        <v>1219</v>
      </c>
      <c r="Y13" s="35" t="e">
        <f t="shared" si="5"/>
        <v>#N/A</v>
      </c>
      <c r="Z13" s="35" t="e">
        <f t="shared" si="3"/>
        <v>#N/A</v>
      </c>
      <c r="AA13" s="35" t="e">
        <f t="shared" si="3"/>
        <v>#N/A</v>
      </c>
      <c r="AB13" s="35" t="e">
        <f t="shared" si="3"/>
        <v>#N/A</v>
      </c>
      <c r="AC13" s="35" t="e">
        <f t="shared" si="3"/>
        <v>#N/A</v>
      </c>
      <c r="AD13" s="35" t="e">
        <f t="shared" si="3"/>
        <v>#N/A</v>
      </c>
      <c r="AE13" s="35" t="e">
        <f t="shared" si="3"/>
        <v>#N/A</v>
      </c>
      <c r="AF13" s="35" t="e">
        <f t="shared" si="3"/>
        <v>#N/A</v>
      </c>
      <c r="AG13" s="35" t="e">
        <f t="shared" si="3"/>
        <v>#N/A</v>
      </c>
      <c r="AH13" s="35" t="e">
        <f t="shared" si="3"/>
        <v>#N/A</v>
      </c>
      <c r="AI13" s="35" t="e">
        <f t="shared" si="3"/>
        <v>#N/A</v>
      </c>
      <c r="AJ13" s="35" t="e">
        <f t="shared" si="3"/>
        <v>#N/A</v>
      </c>
    </row>
    <row r="14" spans="1:36" ht="27" x14ac:dyDescent="0.25">
      <c r="A14" s="11" t="s">
        <v>22</v>
      </c>
      <c r="B14" s="11" t="s">
        <v>14</v>
      </c>
      <c r="C14" s="12" t="str">
        <f>IF(A14&lt;&gt;"",A14&amp;I14,"")</f>
        <v>A162200-aaa</v>
      </c>
      <c r="D14" s="13" t="str">
        <f ca="1">IF(A14&lt;&gt;"",IF(ISERR(estpair(LEFT(RIGHT(LEFT(A14,SEARCH("-",A14,1)-1),LEN(LEFT(A14,SEARCH("-",A14,1)-1))-1),6)))=FALSE,LEFT(RIGHT(LEFT(A14,SEARCH("-",A14,1)-1),LEN(LEFT(A14,SEARCH("-",A14,1)-1))-1),6),RIGHT(LEFT(A14,SEARCH("-",A14,1)-1),LEN(LEFT(A14,SEARCH("-",A14,1)-1))-1)),"")</f>
        <v>162200</v>
      </c>
      <c r="E14" s="14" t="str">
        <f t="shared" si="0"/>
        <v>aaa</v>
      </c>
      <c r="F14" s="14" t="str">
        <f t="shared" si="1"/>
        <v>Achat</v>
      </c>
      <c r="G14" s="14" t="str">
        <f t="shared" ca="1" si="2"/>
        <v>Externe</v>
      </c>
      <c r="H14" s="15" t="str">
        <f t="shared" si="4"/>
        <v>Tranches</v>
      </c>
      <c r="I14" s="16"/>
      <c r="J14" s="17" t="str">
        <f>IF($A14&lt;&gt;"",IF(VLOOKUP($C14,'Grille tarifaire'!$C$2:$H$15,4,FALSE)&lt;&gt;"",VLOOKUP($C14,'Grille tarifaire'!$C$2:$H$15,4,FALSE),""),"")</f>
        <v>Oui</v>
      </c>
      <c r="K14" s="17">
        <f>IF($A14&lt;&gt;"",IF(VLOOKUP($C14,'Grille tarifaire'!$C$2:$H$15,5,FALSE)&lt;&gt;"",VLOOKUP($C14,'Grille tarifaire'!$C$2:$H$15,5,FALSE),""),"")</f>
        <v>0</v>
      </c>
      <c r="L14" s="17">
        <f>IF($A14&lt;&gt;"",IF(VLOOKUP($C14,'Grille tarifaire'!$C$2:$H$15,6,FALSE)&lt;&gt;"",VLOOKUP($C14,'Grille tarifaire'!$C$2:$H$15,6,FALSE),""),"")</f>
        <v>0.1603</v>
      </c>
      <c r="M14" s="34">
        <v>370</v>
      </c>
      <c r="N14" s="34">
        <v>780</v>
      </c>
      <c r="O14" s="34">
        <v>1219</v>
      </c>
      <c r="P14" s="34">
        <v>1219</v>
      </c>
      <c r="Q14" s="34">
        <v>1219</v>
      </c>
      <c r="R14" s="34">
        <v>1219</v>
      </c>
      <c r="S14" s="34">
        <v>1219</v>
      </c>
      <c r="T14" s="34">
        <v>1219</v>
      </c>
      <c r="U14" s="34">
        <v>1219</v>
      </c>
      <c r="V14" s="34">
        <v>1219</v>
      </c>
      <c r="W14" s="34">
        <v>1219</v>
      </c>
      <c r="X14" s="34">
        <v>1219</v>
      </c>
      <c r="Y14" s="35">
        <f t="shared" si="5"/>
        <v>59.311</v>
      </c>
      <c r="Z14" s="35">
        <f t="shared" si="3"/>
        <v>125.03399999999999</v>
      </c>
      <c r="AA14" s="35">
        <f t="shared" si="3"/>
        <v>195.4057</v>
      </c>
      <c r="AB14" s="35">
        <f t="shared" si="3"/>
        <v>195.4057</v>
      </c>
      <c r="AC14" s="35">
        <f t="shared" si="3"/>
        <v>195.4057</v>
      </c>
      <c r="AD14" s="35">
        <f t="shared" si="3"/>
        <v>195.4057</v>
      </c>
      <c r="AE14" s="35">
        <f t="shared" si="3"/>
        <v>195.4057</v>
      </c>
      <c r="AF14" s="35">
        <f t="shared" si="3"/>
        <v>195.4057</v>
      </c>
      <c r="AG14" s="35">
        <f t="shared" si="3"/>
        <v>195.4057</v>
      </c>
      <c r="AH14" s="35">
        <f t="shared" si="3"/>
        <v>195.4057</v>
      </c>
      <c r="AI14" s="35">
        <f t="shared" si="3"/>
        <v>195.4057</v>
      </c>
      <c r="AJ14" s="35">
        <f t="shared" si="3"/>
        <v>195.4057</v>
      </c>
    </row>
    <row r="15" spans="1:36" ht="27" x14ac:dyDescent="0.25">
      <c r="A15" s="11" t="s">
        <v>18</v>
      </c>
      <c r="B15" s="11" t="s">
        <v>14</v>
      </c>
      <c r="C15" s="12" t="str">
        <f>IF(A15&lt;&gt;"",A15&amp;I15,"")</f>
        <v>A162300-162200</v>
      </c>
      <c r="D15" s="13" t="str">
        <f ca="1">IF(A15&lt;&gt;"",IF(ISERR(estpair(LEFT(RIGHT(LEFT(A15,SEARCH("-",A15,1)-1),LEN(LEFT(A15,SEARCH("-",A15,1)-1))-1),6)))=FALSE,LEFT(RIGHT(LEFT(A15,SEARCH("-",A15,1)-1),LEN(LEFT(A15,SEARCH("-",A15,1)-1))-1),6),RIGHT(LEFT(A15,SEARCH("-",A15,1)-1),LEN(LEFT(A15,SEARCH("-",A15,1)-1))-1)),"")</f>
        <v>162300</v>
      </c>
      <c r="E15" s="14" t="str">
        <f t="shared" si="0"/>
        <v>162200</v>
      </c>
      <c r="F15" s="14" t="str">
        <f t="shared" si="1"/>
        <v>Achat</v>
      </c>
      <c r="G15" s="14" t="str">
        <f t="shared" ca="1" si="2"/>
        <v>Interne</v>
      </c>
      <c r="H15" s="15" t="e">
        <f t="shared" si="4"/>
        <v>#N/A</v>
      </c>
      <c r="I15" s="16"/>
      <c r="J15" s="17" t="e">
        <f>IF($A15&lt;&gt;"",IF(VLOOKUP($C15,'Grille tarifaire'!$C$2:$H$15,4,FALSE)&lt;&gt;"",VLOOKUP($C15,'Grille tarifaire'!$C$2:$H$15,4,FALSE),""),"")</f>
        <v>#N/A</v>
      </c>
      <c r="K15" s="17" t="e">
        <f>IF($A15&lt;&gt;"",IF(VLOOKUP($C15,'Grille tarifaire'!$C$2:$H$15,5,FALSE)&lt;&gt;"",VLOOKUP($C15,'Grille tarifaire'!$C$2:$H$15,5,FALSE),""),"")</f>
        <v>#N/A</v>
      </c>
      <c r="L15" s="17" t="e">
        <f>IF($A15&lt;&gt;"",IF(VLOOKUP($C15,'Grille tarifaire'!$C$2:$H$15,6,FALSE)&lt;&gt;"",VLOOKUP($C15,'Grille tarifaire'!$C$2:$H$15,6,FALSE),""),"")</f>
        <v>#N/A</v>
      </c>
      <c r="M15" s="34">
        <v>0</v>
      </c>
      <c r="N15" s="34">
        <v>0</v>
      </c>
      <c r="O15" s="34">
        <v>0</v>
      </c>
      <c r="P15" s="34">
        <v>329</v>
      </c>
      <c r="Q15" s="34">
        <v>720</v>
      </c>
      <c r="R15" s="34">
        <v>1100</v>
      </c>
      <c r="S15" s="34">
        <v>1537</v>
      </c>
      <c r="T15" s="34">
        <v>1932</v>
      </c>
      <c r="U15" s="34">
        <v>2342</v>
      </c>
      <c r="V15" s="34">
        <v>2712</v>
      </c>
      <c r="W15" s="34">
        <v>3032</v>
      </c>
      <c r="X15" s="34">
        <v>3373</v>
      </c>
      <c r="Y15" s="35" t="e">
        <f t="shared" si="5"/>
        <v>#N/A</v>
      </c>
      <c r="Z15" s="35" t="e">
        <f t="shared" si="3"/>
        <v>#N/A</v>
      </c>
      <c r="AA15" s="35" t="e">
        <f t="shared" si="3"/>
        <v>#N/A</v>
      </c>
      <c r="AB15" s="35" t="e">
        <f t="shared" si="3"/>
        <v>#N/A</v>
      </c>
      <c r="AC15" s="35" t="e">
        <f t="shared" si="3"/>
        <v>#N/A</v>
      </c>
      <c r="AD15" s="35" t="e">
        <f t="shared" si="3"/>
        <v>#N/A</v>
      </c>
      <c r="AE15" s="35" t="e">
        <f t="shared" si="3"/>
        <v>#N/A</v>
      </c>
      <c r="AF15" s="35" t="e">
        <f t="shared" si="3"/>
        <v>#N/A</v>
      </c>
      <c r="AG15" s="35" t="e">
        <f t="shared" si="3"/>
        <v>#N/A</v>
      </c>
      <c r="AH15" s="35" t="e">
        <f t="shared" si="3"/>
        <v>#N/A</v>
      </c>
      <c r="AI15" s="35" t="e">
        <f t="shared" si="3"/>
        <v>#N/A</v>
      </c>
      <c r="AJ15" s="35" t="e">
        <f t="shared" si="3"/>
        <v>#N/A</v>
      </c>
    </row>
  </sheetData>
  <mergeCells count="4">
    <mergeCell ref="A5:H5"/>
    <mergeCell ref="I5:L5"/>
    <mergeCell ref="M5:X5"/>
    <mergeCell ref="Y5:AJ5"/>
  </mergeCells>
  <conditionalFormatting sqref="A7">
    <cfRule type="expression" dxfId="26" priority="43">
      <formula>BF7&lt;&gt;#REF!</formula>
    </cfRule>
  </conditionalFormatting>
  <conditionalFormatting sqref="A13">
    <cfRule type="expression" dxfId="25" priority="42">
      <formula>BF13&lt;&gt;#REF!</formula>
    </cfRule>
  </conditionalFormatting>
  <conditionalFormatting sqref="A11">
    <cfRule type="expression" dxfId="24" priority="41">
      <formula>BF11&lt;&gt;#REF!</formula>
    </cfRule>
  </conditionalFormatting>
  <conditionalFormatting sqref="A15">
    <cfRule type="expression" dxfId="23" priority="40">
      <formula>BF15&lt;&gt;#REF!</formula>
    </cfRule>
  </conditionalFormatting>
  <conditionalFormatting sqref="A9">
    <cfRule type="expression" dxfId="22" priority="39">
      <formula>BF9&lt;&gt;#REF!</formula>
    </cfRule>
  </conditionalFormatting>
  <conditionalFormatting sqref="A12">
    <cfRule type="expression" dxfId="21" priority="38">
      <formula>BF12&lt;&gt;#REF!</formula>
    </cfRule>
  </conditionalFormatting>
  <conditionalFormatting sqref="A8">
    <cfRule type="expression" dxfId="20" priority="37">
      <formula>BF8&lt;&gt;#REF!</formula>
    </cfRule>
  </conditionalFormatting>
  <conditionalFormatting sqref="A10">
    <cfRule type="expression" dxfId="19" priority="36">
      <formula>BF10&lt;&gt;#REF!</formula>
    </cfRule>
  </conditionalFormatting>
  <conditionalFormatting sqref="A14">
    <cfRule type="expression" dxfId="18" priority="35">
      <formula>BF14&lt;&gt;#REF!</formula>
    </cfRule>
  </conditionalFormatting>
  <conditionalFormatting sqref="Y5:AJ15">
    <cfRule type="cellIs" dxfId="17" priority="30" stopIfTrue="1" operator="equal">
      <formula>"Absence Tarif"</formula>
    </cfRule>
  </conditionalFormatting>
  <conditionalFormatting sqref="M7:X7">
    <cfRule type="expression" dxfId="16" priority="29">
      <formula>$A7="A445600-IAV"</formula>
    </cfRule>
  </conditionalFormatting>
  <conditionalFormatting sqref="M13:X13">
    <cfRule type="expression" dxfId="14" priority="25">
      <formula>$A13="A445600-IAV"</formula>
    </cfRule>
  </conditionalFormatting>
  <conditionalFormatting sqref="M11:X11">
    <cfRule type="expression" dxfId="12" priority="21">
      <formula>$A11="A445600-IAV"</formula>
    </cfRule>
  </conditionalFormatting>
  <conditionalFormatting sqref="M9:X9">
    <cfRule type="expression" dxfId="10" priority="17">
      <formula>$A9="A445600-IAV"</formula>
    </cfRule>
  </conditionalFormatting>
  <conditionalFormatting sqref="M12:X12">
    <cfRule type="expression" dxfId="8" priority="15">
      <formula>$A12="A445600-IAV"</formula>
    </cfRule>
  </conditionalFormatting>
  <conditionalFormatting sqref="M8:X8">
    <cfRule type="expression" dxfId="6" priority="11">
      <formula>$A8="A445600-IAV"</formula>
    </cfRule>
  </conditionalFormatting>
  <conditionalFormatting sqref="M10:X10">
    <cfRule type="expression" dxfId="4" priority="9">
      <formula>$A10="A445600-IAV"</formula>
    </cfRule>
  </conditionalFormatting>
  <conditionalFormatting sqref="M14:X14">
    <cfRule type="expression" dxfId="2" priority="7">
      <formula>$A14="A445600-IAV"</formula>
    </cfRule>
  </conditionalFormatting>
  <conditionalFormatting sqref="M15:X15">
    <cfRule type="expression" dxfId="0" priority="1">
      <formula>$A15="A445600-IAV"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workbookViewId="0">
      <selection activeCell="A16" sqref="A16"/>
    </sheetView>
  </sheetViews>
  <sheetFormatPr baseColWidth="10" defaultRowHeight="15" x14ac:dyDescent="0.25"/>
  <cols>
    <col min="1" max="1" width="20" customWidth="1"/>
    <col min="3" max="3" width="21.7109375" customWidth="1"/>
    <col min="4" max="4" width="18.85546875" customWidth="1"/>
    <col min="5" max="5" width="15.85546875" customWidth="1"/>
  </cols>
  <sheetData>
    <row r="1" spans="1:8" ht="33.75" x14ac:dyDescent="0.25">
      <c r="A1" s="36" t="s">
        <v>39</v>
      </c>
      <c r="B1" s="36" t="s">
        <v>40</v>
      </c>
      <c r="C1" s="36" t="s">
        <v>41</v>
      </c>
      <c r="D1" s="36" t="s">
        <v>42</v>
      </c>
      <c r="E1" s="37" t="s">
        <v>10</v>
      </c>
      <c r="F1" s="37" t="s">
        <v>11</v>
      </c>
      <c r="G1" s="37" t="s">
        <v>12</v>
      </c>
      <c r="H1" s="38" t="s">
        <v>47</v>
      </c>
    </row>
    <row r="2" spans="1:8" x14ac:dyDescent="0.25">
      <c r="A2" s="39" t="s">
        <v>64</v>
      </c>
      <c r="B2" s="40" t="s">
        <v>43</v>
      </c>
      <c r="C2" s="40" t="str">
        <f>LEFT(A2,LEN(A2)-1)&amp;E2</f>
        <v>A161300-163100S</v>
      </c>
      <c r="D2" s="40" t="s">
        <v>48</v>
      </c>
      <c r="E2" s="40" t="s">
        <v>49</v>
      </c>
      <c r="F2" s="40" t="s">
        <v>45</v>
      </c>
      <c r="G2" s="41">
        <v>0</v>
      </c>
      <c r="H2" s="42">
        <v>0.40200000000000002</v>
      </c>
    </row>
    <row r="3" spans="1:8" x14ac:dyDescent="0.25">
      <c r="A3" s="39" t="s">
        <v>64</v>
      </c>
      <c r="B3" s="40" t="s">
        <v>51</v>
      </c>
      <c r="C3" s="40" t="str">
        <f>LEFT(A3,LEN(A3)-1)&amp;E3</f>
        <v>A161300-163100Collectivité</v>
      </c>
      <c r="D3" s="40" t="s">
        <v>48</v>
      </c>
      <c r="E3" s="40" t="s">
        <v>50</v>
      </c>
      <c r="F3" s="40" t="s">
        <v>45</v>
      </c>
      <c r="G3" s="41">
        <v>80.5</v>
      </c>
      <c r="H3" s="42">
        <v>0.05</v>
      </c>
    </row>
    <row r="4" spans="1:8" x14ac:dyDescent="0.25">
      <c r="A4" s="43" t="s">
        <v>65</v>
      </c>
      <c r="B4" s="40" t="s">
        <v>52</v>
      </c>
      <c r="C4" s="40" t="str">
        <f>LEFT(A4,LEN(A4)-1)&amp;E4</f>
        <v>A161300-165600S</v>
      </c>
      <c r="D4" s="40" t="s">
        <v>48</v>
      </c>
      <c r="E4" s="40" t="s">
        <v>49</v>
      </c>
      <c r="F4" s="43" t="s">
        <v>45</v>
      </c>
      <c r="G4" s="43">
        <v>0</v>
      </c>
      <c r="H4" s="43">
        <v>0.3</v>
      </c>
    </row>
    <row r="5" spans="1:8" x14ac:dyDescent="0.25">
      <c r="A5" s="43" t="s">
        <v>65</v>
      </c>
      <c r="B5" s="40" t="s">
        <v>53</v>
      </c>
      <c r="C5" s="40" t="str">
        <f>LEFT(A5,LEN(A5)-1)&amp;E5</f>
        <v>A161300-165600Collectivité</v>
      </c>
      <c r="D5" s="40" t="s">
        <v>48</v>
      </c>
      <c r="E5" s="40" t="s">
        <v>50</v>
      </c>
      <c r="F5" s="40" t="s">
        <v>45</v>
      </c>
      <c r="G5" s="43">
        <v>0</v>
      </c>
      <c r="H5" s="43">
        <v>1.05</v>
      </c>
    </row>
    <row r="6" spans="1:8" x14ac:dyDescent="0.25">
      <c r="A6" s="43" t="s">
        <v>66</v>
      </c>
      <c r="B6" s="40" t="s">
        <v>54</v>
      </c>
      <c r="C6" s="40" t="str">
        <f>LEFT(A6,LEN(A6)-1)&amp;E6</f>
        <v>A161300-xxx</v>
      </c>
      <c r="D6" s="40" t="s">
        <v>44</v>
      </c>
      <c r="E6" s="43"/>
      <c r="F6" s="43" t="s">
        <v>45</v>
      </c>
      <c r="G6" s="43">
        <v>0</v>
      </c>
      <c r="H6" s="43">
        <v>0.77</v>
      </c>
    </row>
    <row r="7" spans="1:8" x14ac:dyDescent="0.25">
      <c r="A7" s="43" t="s">
        <v>67</v>
      </c>
      <c r="B7" s="40" t="s">
        <v>55</v>
      </c>
      <c r="C7" s="40" t="str">
        <f>LEFT(A7,LEN(A7)-1)&amp;E7</f>
        <v>A161700-yyy</v>
      </c>
      <c r="D7" s="40" t="s">
        <v>44</v>
      </c>
      <c r="E7" s="43"/>
      <c r="F7" s="43" t="s">
        <v>45</v>
      </c>
      <c r="G7" s="43">
        <v>0</v>
      </c>
      <c r="H7" s="43">
        <v>0.66320000000000001</v>
      </c>
    </row>
    <row r="8" spans="1:8" x14ac:dyDescent="0.25">
      <c r="A8" s="43" t="s">
        <v>68</v>
      </c>
      <c r="B8" s="40" t="s">
        <v>56</v>
      </c>
      <c r="C8" s="40" t="str">
        <f>LEFT(A8,LEN(A8)-1)&amp;E8</f>
        <v>A161800-162500S</v>
      </c>
      <c r="D8" s="40" t="s">
        <v>48</v>
      </c>
      <c r="E8" s="40" t="s">
        <v>49</v>
      </c>
      <c r="F8" s="43" t="s">
        <v>45</v>
      </c>
      <c r="G8" s="43">
        <v>28530.2304</v>
      </c>
      <c r="H8" s="43">
        <v>4.2599999999999999E-2</v>
      </c>
    </row>
    <row r="9" spans="1:8" x14ac:dyDescent="0.25">
      <c r="A9" s="43" t="s">
        <v>68</v>
      </c>
      <c r="B9" s="40" t="s">
        <v>57</v>
      </c>
      <c r="C9" s="40" t="str">
        <f>LEFT(A9,LEN(A9)-1)&amp;E9</f>
        <v>A161800-162500Collectivité</v>
      </c>
      <c r="D9" s="40" t="s">
        <v>48</v>
      </c>
      <c r="E9" s="40" t="s">
        <v>50</v>
      </c>
      <c r="F9" s="40" t="s">
        <v>45</v>
      </c>
      <c r="G9" s="43">
        <v>0</v>
      </c>
      <c r="H9" s="43">
        <v>1.26</v>
      </c>
    </row>
    <row r="10" spans="1:8" x14ac:dyDescent="0.25">
      <c r="A10" s="43" t="s">
        <v>69</v>
      </c>
      <c r="B10" s="40" t="s">
        <v>58</v>
      </c>
      <c r="C10" s="40" t="str">
        <f>LEFT(A10,LEN(A10)-1)&amp;E10</f>
        <v>A161800-zzz</v>
      </c>
      <c r="D10" s="40" t="s">
        <v>44</v>
      </c>
      <c r="E10" s="43"/>
      <c r="F10" s="43" t="s">
        <v>46</v>
      </c>
      <c r="G10" s="43">
        <v>0</v>
      </c>
      <c r="H10" s="43">
        <v>0.26</v>
      </c>
    </row>
    <row r="11" spans="1:8" x14ac:dyDescent="0.25">
      <c r="A11" s="43" t="s">
        <v>70</v>
      </c>
      <c r="B11" s="40" t="s">
        <v>59</v>
      </c>
      <c r="C11" s="40" t="str">
        <f>LEFT(A11,LEN(A11)-1)&amp;E11</f>
        <v>A162200-167000S</v>
      </c>
      <c r="D11" s="40" t="s">
        <v>48</v>
      </c>
      <c r="E11" s="40" t="s">
        <v>49</v>
      </c>
      <c r="F11" s="43" t="s">
        <v>45</v>
      </c>
      <c r="G11" s="43">
        <v>0</v>
      </c>
      <c r="H11" s="43">
        <v>0.251</v>
      </c>
    </row>
    <row r="12" spans="1:8" x14ac:dyDescent="0.25">
      <c r="A12" s="43" t="s">
        <v>70</v>
      </c>
      <c r="B12" s="40" t="s">
        <v>60</v>
      </c>
      <c r="C12" s="40" t="str">
        <f>LEFT(A12,LEN(A12)-1)&amp;E12</f>
        <v>A162200-167000Collectivité</v>
      </c>
      <c r="D12" s="40" t="s">
        <v>48</v>
      </c>
      <c r="E12" s="40" t="s">
        <v>50</v>
      </c>
      <c r="F12" s="40" t="s">
        <v>45</v>
      </c>
      <c r="G12" s="43">
        <v>0</v>
      </c>
      <c r="H12" s="43">
        <v>5.5E-2</v>
      </c>
    </row>
    <row r="13" spans="1:8" x14ac:dyDescent="0.25">
      <c r="A13" s="43" t="s">
        <v>71</v>
      </c>
      <c r="B13" s="40" t="s">
        <v>61</v>
      </c>
      <c r="C13" s="40" t="str">
        <f>LEFT(A13,LEN(A13)-1)&amp;E13</f>
        <v>A162200-aaa</v>
      </c>
      <c r="D13" s="40" t="s">
        <v>44</v>
      </c>
      <c r="E13" s="43"/>
      <c r="F13" s="43" t="s">
        <v>45</v>
      </c>
      <c r="G13" s="43">
        <v>0</v>
      </c>
      <c r="H13" s="43">
        <v>0.1603</v>
      </c>
    </row>
    <row r="14" spans="1:8" x14ac:dyDescent="0.25">
      <c r="A14" s="43" t="s">
        <v>72</v>
      </c>
      <c r="B14" s="40" t="s">
        <v>62</v>
      </c>
      <c r="C14" s="40" t="str">
        <f>LEFT(A14,LEN(A14)-1)&amp;E14</f>
        <v>A162300-162200S</v>
      </c>
      <c r="D14" s="40" t="s">
        <v>48</v>
      </c>
      <c r="E14" s="40" t="s">
        <v>49</v>
      </c>
      <c r="F14" s="43" t="s">
        <v>45</v>
      </c>
      <c r="G14" s="43">
        <v>30.400000000000002</v>
      </c>
      <c r="H14" s="43">
        <v>1.1334000000000002</v>
      </c>
    </row>
    <row r="15" spans="1:8" x14ac:dyDescent="0.25">
      <c r="A15" s="43" t="s">
        <v>72</v>
      </c>
      <c r="B15" s="40" t="s">
        <v>63</v>
      </c>
      <c r="C15" s="40" t="str">
        <f>LEFT(A15,LEN(A15)-1)&amp;E15</f>
        <v>A162300-162200Collectivité</v>
      </c>
      <c r="D15" s="40" t="s">
        <v>48</v>
      </c>
      <c r="E15" s="40" t="s">
        <v>50</v>
      </c>
      <c r="F15" s="40" t="s">
        <v>45</v>
      </c>
      <c r="G15" s="43">
        <v>126.69</v>
      </c>
      <c r="H15" s="43">
        <v>3.5499999999999997E-2</v>
      </c>
    </row>
  </sheetData>
  <dataConsolidate/>
  <dataValidations disablePrompts="1" count="1">
    <dataValidation type="list" allowBlank="1" showInputMessage="1" showErrorMessage="1" sqref="F2:F3 F5 F9 F12 F15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Flux</vt:lpstr>
      <vt:lpstr>Grille tarifaire</vt:lpstr>
      <vt:lpstr>Feuil3</vt:lpstr>
    </vt:vector>
  </TitlesOfParts>
  <Company>Groupe SAUR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BOURZAC, David</dc:creator>
  <cp:lastModifiedBy>BOURZAC, David</cp:lastModifiedBy>
  <dcterms:created xsi:type="dcterms:W3CDTF">2017-08-08T07:11:43Z</dcterms:created>
  <dcterms:modified xsi:type="dcterms:W3CDTF">2017-08-11T09:27:45Z</dcterms:modified>
</cp:coreProperties>
</file>