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ien\Desktop\"/>
    </mc:Choice>
  </mc:AlternateContent>
  <bookViews>
    <workbookView xWindow="0" yWindow="0" windowWidth="23040" windowHeight="9060"/>
  </bookViews>
  <sheets>
    <sheet name="LISTE" sheetId="3" r:id="rId1"/>
    <sheet name="Feuil1" sheetId="1" state="hidden" r:id="rId2"/>
    <sheet name="barème" sheetId="2" state="hidden" r:id="rId3"/>
    <sheet name="Feuil2" sheetId="4" state="hidden" r:id="rId4"/>
    <sheet name="Feuil2 (2)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2" i="3" l="1"/>
  <c r="E41" i="3"/>
  <c r="E40" i="3"/>
  <c r="E39" i="3"/>
  <c r="E38" i="3"/>
  <c r="E37" i="3"/>
  <c r="E36" i="3"/>
  <c r="P54" i="6"/>
  <c r="D52" i="6"/>
  <c r="O43" i="6"/>
  <c r="P52" i="6" s="1"/>
  <c r="I43" i="6"/>
  <c r="J54" i="6" s="1"/>
  <c r="C43" i="6"/>
  <c r="D53" i="6" s="1"/>
  <c r="O12" i="6"/>
  <c r="P23" i="6" s="1"/>
  <c r="I12" i="6"/>
  <c r="J23" i="6" s="1"/>
  <c r="B28" i="4"/>
  <c r="B21" i="4" s="1"/>
  <c r="C12" i="6"/>
  <c r="D21" i="6" s="1"/>
  <c r="L17" i="4"/>
  <c r="M17" i="4"/>
  <c r="N17" i="4"/>
  <c r="L18" i="4"/>
  <c r="M18" i="4"/>
  <c r="N18" i="4"/>
  <c r="L19" i="4"/>
  <c r="M19" i="4"/>
  <c r="N19" i="4"/>
  <c r="L20" i="4"/>
  <c r="M20" i="4"/>
  <c r="N20" i="4"/>
  <c r="L21" i="4"/>
  <c r="M21" i="4"/>
  <c r="N21" i="4"/>
  <c r="L22" i="4"/>
  <c r="M22" i="4"/>
  <c r="N22" i="4"/>
  <c r="K18" i="4"/>
  <c r="K19" i="4"/>
  <c r="K20" i="4"/>
  <c r="K21" i="4"/>
  <c r="K22" i="4"/>
  <c r="K17" i="4"/>
  <c r="R17" i="6" l="1"/>
  <c r="I47" i="6"/>
  <c r="C48" i="6"/>
  <c r="C49" i="6"/>
  <c r="O49" i="6"/>
  <c r="L16" i="6"/>
  <c r="L17" i="6"/>
  <c r="L18" i="6"/>
  <c r="O16" i="6"/>
  <c r="O17" i="6"/>
  <c r="O18" i="6"/>
  <c r="P21" i="6"/>
  <c r="P29" i="6" s="1"/>
  <c r="D47" i="6"/>
  <c r="J47" i="6"/>
  <c r="P47" i="6"/>
  <c r="D48" i="6"/>
  <c r="J48" i="6"/>
  <c r="P48" i="6"/>
  <c r="D49" i="6"/>
  <c r="J49" i="6"/>
  <c r="P49" i="6"/>
  <c r="J52" i="6"/>
  <c r="J16" i="6"/>
  <c r="K16" i="6"/>
  <c r="K28" i="6" s="1"/>
  <c r="K17" i="6"/>
  <c r="K18" i="6"/>
  <c r="R16" i="6"/>
  <c r="R18" i="6"/>
  <c r="C47" i="6"/>
  <c r="O47" i="6"/>
  <c r="I48" i="6"/>
  <c r="O48" i="6"/>
  <c r="I49" i="6"/>
  <c r="I16" i="6"/>
  <c r="I17" i="6"/>
  <c r="I18" i="6"/>
  <c r="J22" i="6"/>
  <c r="P16" i="6"/>
  <c r="P17" i="6"/>
  <c r="P18" i="6"/>
  <c r="P22" i="6"/>
  <c r="E47" i="6"/>
  <c r="K47" i="6"/>
  <c r="Q47" i="6"/>
  <c r="Q59" i="6" s="1"/>
  <c r="E48" i="6"/>
  <c r="K48" i="6"/>
  <c r="Q48" i="6"/>
  <c r="E49" i="6"/>
  <c r="K49" i="6"/>
  <c r="Q49" i="6"/>
  <c r="J53" i="6"/>
  <c r="J17" i="6"/>
  <c r="J18" i="6"/>
  <c r="Q16" i="6"/>
  <c r="Q17" i="6"/>
  <c r="Q18" i="6"/>
  <c r="F47" i="6"/>
  <c r="L47" i="6"/>
  <c r="R47" i="6"/>
  <c r="R59" i="6" s="1"/>
  <c r="F48" i="6"/>
  <c r="L48" i="6"/>
  <c r="R48" i="6"/>
  <c r="F49" i="6"/>
  <c r="L49" i="6"/>
  <c r="R49" i="6"/>
  <c r="P53" i="6"/>
  <c r="P60" i="6" s="1"/>
  <c r="D54" i="6"/>
  <c r="D60" i="6" s="1"/>
  <c r="J21" i="6"/>
  <c r="J29" i="6" s="1"/>
  <c r="C17" i="6"/>
  <c r="F16" i="6"/>
  <c r="D18" i="6"/>
  <c r="D22" i="6"/>
  <c r="C18" i="6"/>
  <c r="D17" i="6"/>
  <c r="E18" i="6"/>
  <c r="D23" i="6"/>
  <c r="D29" i="6" s="1"/>
  <c r="D16" i="6"/>
  <c r="E17" i="6"/>
  <c r="F18" i="6"/>
  <c r="C16" i="6"/>
  <c r="C28" i="6" s="1"/>
  <c r="E16" i="6"/>
  <c r="F17" i="6"/>
  <c r="F28" i="6" s="1"/>
  <c r="M29" i="4"/>
  <c r="D36" i="4" s="1"/>
  <c r="G22" i="4"/>
  <c r="C18" i="4"/>
  <c r="G23" i="4"/>
  <c r="C19" i="4"/>
  <c r="G24" i="4"/>
  <c r="I19" i="4"/>
  <c r="H18" i="4"/>
  <c r="G17" i="4"/>
  <c r="I18" i="4"/>
  <c r="B18" i="4"/>
  <c r="F17" i="4"/>
  <c r="H19" i="4"/>
  <c r="G18" i="4"/>
  <c r="F19" i="4"/>
  <c r="H17" i="4"/>
  <c r="B19" i="4"/>
  <c r="F18" i="4"/>
  <c r="G19" i="4"/>
  <c r="I17" i="4"/>
  <c r="B20" i="4"/>
  <c r="L59" i="6" l="1"/>
  <c r="K59" i="6"/>
  <c r="R28" i="6"/>
  <c r="J28" i="6"/>
  <c r="P59" i="6"/>
  <c r="Q28" i="6"/>
  <c r="E59" i="6"/>
  <c r="I28" i="6"/>
  <c r="O59" i="6"/>
  <c r="J60" i="6"/>
  <c r="J59" i="6"/>
  <c r="L28" i="6"/>
  <c r="I59" i="6"/>
  <c r="F59" i="6"/>
  <c r="P28" i="6"/>
  <c r="C59" i="6"/>
  <c r="D59" i="6"/>
  <c r="O28" i="6"/>
  <c r="D28" i="6"/>
  <c r="E28" i="6"/>
  <c r="I29" i="4"/>
  <c r="H29" i="4"/>
  <c r="F29" i="4"/>
  <c r="G30" i="4"/>
  <c r="C36" i="4" s="1"/>
  <c r="G29" i="4"/>
  <c r="C22" i="4"/>
  <c r="C29" i="4"/>
  <c r="B22" i="4"/>
  <c r="B29" i="4"/>
  <c r="B36" i="4" l="1"/>
  <c r="E36" i="4" s="1"/>
  <c r="B6" i="2" l="1"/>
  <c r="C6" i="2"/>
  <c r="D6" i="2"/>
  <c r="E6" i="2"/>
  <c r="F6" i="2"/>
  <c r="B7" i="2"/>
  <c r="C7" i="2"/>
  <c r="D7" i="2"/>
  <c r="E7" i="2"/>
  <c r="F7" i="2"/>
  <c r="B8" i="2"/>
  <c r="C8" i="2"/>
  <c r="D8" i="2"/>
  <c r="E8" i="2"/>
  <c r="F8" i="2"/>
  <c r="B9" i="2"/>
  <c r="C9" i="2"/>
  <c r="D9" i="2"/>
  <c r="E9" i="2"/>
  <c r="F9" i="2"/>
  <c r="B10" i="2"/>
  <c r="C10" i="2"/>
  <c r="D10" i="2"/>
  <c r="E10" i="2"/>
  <c r="F10" i="2"/>
  <c r="C5" i="2"/>
  <c r="D5" i="2"/>
  <c r="E5" i="2"/>
  <c r="F5" i="2"/>
  <c r="B5" i="2"/>
</calcChain>
</file>

<file path=xl/sharedStrings.xml><?xml version="1.0" encoding="utf-8"?>
<sst xmlns="http://schemas.openxmlformats.org/spreadsheetml/2006/main" count="361" uniqueCount="211">
  <si>
    <t>POSITION DE DEPART :</t>
  </si>
  <si>
    <t>Avec Rvt ?</t>
  </si>
  <si>
    <t>prénom</t>
  </si>
  <si>
    <t>P</t>
  </si>
  <si>
    <t>V</t>
  </si>
  <si>
    <t>A</t>
  </si>
  <si>
    <t xml:space="preserve">N° montage (M1,M2…) </t>
  </si>
  <si>
    <t>N° du MODULE</t>
  </si>
  <si>
    <t>FIG 1</t>
  </si>
  <si>
    <t>O/N</t>
  </si>
  <si>
    <t>FIG 2</t>
  </si>
  <si>
    <t>FIG 3</t>
  </si>
  <si>
    <t>FIG 4</t>
  </si>
  <si>
    <t>FIG 5</t>
  </si>
  <si>
    <t>FIG 6</t>
  </si>
  <si>
    <t>Réalisations déséquilibrées/stables: 3 pts</t>
  </si>
  <si>
    <t>Rôles / DIFFICULTE FIGURE :5 pts</t>
  </si>
  <si>
    <t>PARADE/AIDE:4pts</t>
  </si>
  <si>
    <t>temps morts et variété liaisons: 3pts</t>
  </si>
  <si>
    <t>JUGES 3pts</t>
  </si>
  <si>
    <t>ESPACE / TENUE: 2pts</t>
  </si>
  <si>
    <t>valeur moyenne des figures</t>
  </si>
  <si>
    <t>BADOUARD</t>
  </si>
  <si>
    <t>Manon</t>
  </si>
  <si>
    <t>BARON</t>
  </si>
  <si>
    <t>BELLIARD</t>
  </si>
  <si>
    <t>Gladys</t>
  </si>
  <si>
    <t>BENOIST</t>
  </si>
  <si>
    <t>Sydney</t>
  </si>
  <si>
    <t>BRINGAULT</t>
  </si>
  <si>
    <t>Pauline</t>
  </si>
  <si>
    <t>CARRO</t>
  </si>
  <si>
    <t>Gabriel</t>
  </si>
  <si>
    <t>CHAÏR</t>
  </si>
  <si>
    <t>Orane</t>
  </si>
  <si>
    <t>CORBEL</t>
  </si>
  <si>
    <t>Elisa</t>
  </si>
  <si>
    <t>DABCHY</t>
  </si>
  <si>
    <t>Monia</t>
  </si>
  <si>
    <t>DEBEC</t>
  </si>
  <si>
    <t>Ines</t>
  </si>
  <si>
    <t>DEPAGNE</t>
  </si>
  <si>
    <t>Evan</t>
  </si>
  <si>
    <t>GALLEE</t>
  </si>
  <si>
    <t>Maï-Ly</t>
  </si>
  <si>
    <t>GAUDIN</t>
  </si>
  <si>
    <t>Lilian</t>
  </si>
  <si>
    <t>GAUDRY</t>
  </si>
  <si>
    <t>Ludovic</t>
  </si>
  <si>
    <t>GESNY</t>
  </si>
  <si>
    <t>Adrien</t>
  </si>
  <si>
    <t>GICQUEL</t>
  </si>
  <si>
    <t>Melvin</t>
  </si>
  <si>
    <t>GIRAULT</t>
  </si>
  <si>
    <t>Serena</t>
  </si>
  <si>
    <t>GOREGUES - FLORIT</t>
  </si>
  <si>
    <t>Carla</t>
  </si>
  <si>
    <t>GUERNIGOU</t>
  </si>
  <si>
    <t>Paol</t>
  </si>
  <si>
    <t>GUERNION</t>
  </si>
  <si>
    <t>Gurvan</t>
  </si>
  <si>
    <t>GUYOMARD</t>
  </si>
  <si>
    <t>Louna</t>
  </si>
  <si>
    <t>HENRY</t>
  </si>
  <si>
    <t>Laura</t>
  </si>
  <si>
    <t>KALIFA</t>
  </si>
  <si>
    <t>Ilona</t>
  </si>
  <si>
    <t>LAPIE</t>
  </si>
  <si>
    <t>Audrey</t>
  </si>
  <si>
    <t>LE CALLONNEC</t>
  </si>
  <si>
    <t>Elouan</t>
  </si>
  <si>
    <t>LE GUYADER</t>
  </si>
  <si>
    <t>Théo</t>
  </si>
  <si>
    <t>LE MINTER</t>
  </si>
  <si>
    <t>Dorian</t>
  </si>
  <si>
    <t>LEBRAS</t>
  </si>
  <si>
    <t>Nathan</t>
  </si>
  <si>
    <t>LECHATREUX</t>
  </si>
  <si>
    <t>Antoine</t>
  </si>
  <si>
    <t>LENOIR</t>
  </si>
  <si>
    <t>Jeanne</t>
  </si>
  <si>
    <t>MACE</t>
  </si>
  <si>
    <t>PIROU</t>
  </si>
  <si>
    <t>Titouan</t>
  </si>
  <si>
    <t>RAMOS</t>
  </si>
  <si>
    <t>ANDRE</t>
  </si>
  <si>
    <t>n° grpe</t>
  </si>
  <si>
    <t>valeur maj fig.</t>
  </si>
  <si>
    <t>nb fig</t>
  </si>
  <si>
    <t>renv &amp; aides</t>
  </si>
  <si>
    <t>qualité</t>
  </si>
  <si>
    <t>points fig</t>
  </si>
  <si>
    <t>points qualité</t>
  </si>
  <si>
    <t>niv ressource</t>
  </si>
  <si>
    <t>B</t>
  </si>
  <si>
    <t>C</t>
  </si>
  <si>
    <t>niveau de ressources motrices du groupe</t>
  </si>
  <si>
    <t>sportifs</t>
  </si>
  <si>
    <t>toniques</t>
  </si>
  <si>
    <t>neutre</t>
  </si>
  <si>
    <t xml:space="preserve"> maj B</t>
  </si>
  <si>
    <t>maj C</t>
  </si>
  <si>
    <t>dimension motrice</t>
  </si>
  <si>
    <t>dimension méthodologique</t>
  </si>
  <si>
    <t>dimension sociale</t>
  </si>
  <si>
    <t>NB MODULE</t>
  </si>
  <si>
    <t>secu maximal</t>
  </si>
  <si>
    <t>optimal</t>
  </si>
  <si>
    <t>total</t>
  </si>
  <si>
    <t>Identifie les éléments à améliorer:
1) jugement partiel
2)  éléments identifiés (moyenne écart score important) PARFOIS justifiés
3) éléments identifié ET justifié (écarts importants)
4) éléments identifiés ET justifiés (écarts faibles)</t>
  </si>
  <si>
    <r>
      <rPr>
        <b/>
        <u/>
        <sz val="11"/>
        <color theme="1"/>
        <rFont val="Calibri"/>
        <family val="2"/>
        <scheme val="minor"/>
      </rPr>
      <t>ENGAGEMENT COLLECTIF SUR TOUS LES MODULES:</t>
    </r>
    <r>
      <rPr>
        <sz val="11"/>
        <color theme="1"/>
        <rFont val="Calibri"/>
        <family val="2"/>
        <scheme val="minor"/>
      </rPr>
      <t xml:space="preserve">
1)  MINIMAL: Tous jouent les 2 rôles V&amp;P, plcts sécuritaires assurés.
2) SECU MAXIMALE sur les M/D = ne cpte pas les aides.
3) OPTIMAL sur les déplacements (économe) OU les placements (réduits nb d'aides).
4) TOTAL = optimal / placements &amp; déplacements.</t>
    </r>
  </si>
  <si>
    <t>Nb modules réalisés</t>
  </si>
  <si>
    <t xml:space="preserve"> minimal</t>
  </si>
  <si>
    <t>0: dos mal placé. Stabilité non assurée. CHUTE
1: Segments sécuritaires placés. CAFOUILLAGES &amp; INSTABILITE =&gt; 2 AIDES au montage&amp;démontage.
10: ARRETS COURTS, FREQUENTS, STABILITE =&gt; 2 AIDES M&amp;D en RENV
100:  DEPLACEMENTS ET PLACEMENTS PRECIS, MAITRISE =&gt; 1 AIDE au M&amp;D en RENV</t>
  </si>
  <si>
    <t>écart au score de l'équipe / critères observés.</t>
  </si>
  <si>
    <t>Pts</t>
  </si>
  <si>
    <t>nb d'écarts moyen
/groupe</t>
  </si>
  <si>
    <t>nb modules</t>
  </si>
  <si>
    <t xml:space="preserve">Chute. </t>
  </si>
  <si>
    <t>Montée lourde non accompagnée</t>
  </si>
  <si>
    <t xml:space="preserve">Sécurisé. </t>
  </si>
  <si>
    <t xml:space="preserve">Montée douce. </t>
  </si>
  <si>
    <t>Saisie respectée</t>
  </si>
  <si>
    <t xml:space="preserve">Réception contrôlée. </t>
  </si>
  <si>
    <t>Saisie assurée</t>
  </si>
  <si>
    <t>Non tenue +</t>
  </si>
  <si>
    <t>Abs forme sécuritaire</t>
  </si>
  <si>
    <t>Forme sécu+</t>
  </si>
  <si>
    <t>Tenue + déséquilibre</t>
  </si>
  <si>
    <t>Tenue 3’’</t>
  </si>
  <si>
    <t>Pas de déséquilibre</t>
  </si>
  <si>
    <t>Cafouillage / piétinement / arrêts longs et fréquents.</t>
  </si>
  <si>
    <t>hésitants, arrêts courts et fréquents</t>
  </si>
  <si>
    <t>FIG:</t>
  </si>
  <si>
    <t>DPLTS:</t>
  </si>
  <si>
    <t>ancienne version</t>
  </si>
  <si>
    <r>
      <t xml:space="preserve">0: dos mal placé. Stabilité non assurée. CHUTE
1: Segments sécuritaires placés. SECURITE COLLECTIVE M&amp;D 
10: SECURITE COLLECTIVE, AIDES M&amp;D en </t>
    </r>
    <r>
      <rPr>
        <b/>
        <sz val="11"/>
        <color theme="1"/>
        <rFont val="Calibri"/>
        <family val="2"/>
        <scheme val="minor"/>
      </rPr>
      <t>RENV</t>
    </r>
    <r>
      <rPr>
        <sz val="11"/>
        <color theme="1"/>
        <rFont val="Calibri"/>
        <family val="2"/>
        <scheme val="minor"/>
      </rPr>
      <t xml:space="preserve">
100:  SECURITE </t>
    </r>
    <r>
      <rPr>
        <b/>
        <sz val="11"/>
        <color theme="1"/>
        <rFont val="Calibri"/>
        <family val="2"/>
        <scheme val="minor"/>
      </rPr>
      <t>OPTIMISEE</t>
    </r>
    <r>
      <rPr>
        <sz val="11"/>
        <color theme="1"/>
        <rFont val="Calibri"/>
        <family val="2"/>
        <scheme val="minor"/>
      </rPr>
      <t xml:space="preserve"> AIDE au M&amp;D en RENV, module au </t>
    </r>
    <r>
      <rPr>
        <b/>
        <sz val="11"/>
        <color theme="1"/>
        <rFont val="Calibri"/>
        <family val="2"/>
        <scheme val="minor"/>
      </rPr>
      <t>tempo</t>
    </r>
  </si>
  <si>
    <t>Précis + PREP</t>
  </si>
  <si>
    <t>D:</t>
  </si>
  <si>
    <t>M:</t>
  </si>
  <si>
    <t>difficulté</t>
  </si>
  <si>
    <t>2  en difficulté</t>
  </si>
  <si>
    <t>score figure</t>
  </si>
  <si>
    <t>nb module</t>
  </si>
  <si>
    <t>score majoritaire</t>
  </si>
  <si>
    <t>% score</t>
  </si>
  <si>
    <t>VALEUR FIG</t>
  </si>
  <si>
    <t>% valeur fig.</t>
  </si>
  <si>
    <t>c</t>
  </si>
  <si>
    <t>dim° méthodo:</t>
  </si>
  <si>
    <t>M</t>
  </si>
  <si>
    <t>FIG</t>
  </si>
  <si>
    <t>D</t>
  </si>
  <si>
    <t>Dplt</t>
  </si>
  <si>
    <t>score majoritaire:</t>
  </si>
  <si>
    <t>dim sociale</t>
  </si>
  <si>
    <t>écarts trouvés</t>
  </si>
  <si>
    <t>nombre d'écarts moyen</t>
  </si>
  <si>
    <t>socre majoritaire au global</t>
  </si>
  <si>
    <t>score majoritaire global</t>
  </si>
  <si>
    <t>juges:</t>
  </si>
  <si>
    <t>maj 1-</t>
  </si>
  <si>
    <t>maj 1+</t>
  </si>
  <si>
    <t>maj 10+</t>
  </si>
  <si>
    <t>maj 0</t>
  </si>
  <si>
    <t>maj 10-</t>
  </si>
  <si>
    <t>point moteur</t>
  </si>
  <si>
    <t>niveau ressource</t>
  </si>
  <si>
    <t>ACROBATES:</t>
  </si>
  <si>
    <t>0/1/10/100</t>
  </si>
  <si>
    <t>1/10/100</t>
  </si>
  <si>
    <t>Nb modules</t>
  </si>
  <si>
    <t>observations prof:</t>
  </si>
  <si>
    <t>acrobates:</t>
  </si>
  <si>
    <t>point méthodo</t>
  </si>
  <si>
    <t>points social</t>
  </si>
  <si>
    <t>maj 100</t>
  </si>
  <si>
    <t>maj 1</t>
  </si>
  <si>
    <t>note:</t>
  </si>
  <si>
    <t>groupe réalisateur:</t>
  </si>
  <si>
    <t>Groupe 1</t>
  </si>
  <si>
    <t>Groupe 2</t>
  </si>
  <si>
    <t>Groupe 3</t>
  </si>
  <si>
    <t>Groupe 4</t>
  </si>
  <si>
    <t>Groupe 5</t>
  </si>
  <si>
    <t>Groupe 6</t>
  </si>
  <si>
    <t>Groupe 7</t>
  </si>
  <si>
    <t>nom 1 du groupe 1</t>
  </si>
  <si>
    <t>nom 2 du groupe 1</t>
  </si>
  <si>
    <t>nom 1 du groupe 2</t>
  </si>
  <si>
    <t>nom 2 du groupe 2</t>
  </si>
  <si>
    <t>nom 3 du groupe 1</t>
  </si>
  <si>
    <t>nom 4 du groupe 1</t>
  </si>
  <si>
    <t>nom 3 du groupe 2</t>
  </si>
  <si>
    <t>nom 4 du groupe 2</t>
  </si>
  <si>
    <t>nom 5 du groupe 2</t>
  </si>
  <si>
    <t>nom 5 du groupe 1</t>
  </si>
  <si>
    <t>nom 6 du groupe 1</t>
  </si>
  <si>
    <t>nom 6 du groupe 2</t>
  </si>
  <si>
    <t>gergegh</t>
  </si>
  <si>
    <t>hrertg</t>
  </si>
  <si>
    <t>fdgg</t>
  </si>
  <si>
    <t>hlhil</t>
  </si>
  <si>
    <t>jean</t>
  </si>
  <si>
    <t>luc</t>
  </si>
  <si>
    <t>marc</t>
  </si>
  <si>
    <t>sophie</t>
  </si>
  <si>
    <t>bob</t>
  </si>
  <si>
    <t>marcel</t>
  </si>
  <si>
    <t>zouzou</t>
  </si>
  <si>
    <t>fez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</si>
</sst>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0"/>
      <color theme="1"/>
      <name val="Comic Sans MS"/>
      <family val="4"/>
    </font>
    <font>
      <b/>
      <u/>
      <sz val="10"/>
      <color theme="1"/>
      <name val="Comic Sans MS"/>
      <family val="4"/>
    </font>
    <font>
      <sz val="8"/>
      <color theme="1"/>
      <name val="Comic Sans MS"/>
      <family val="4"/>
    </font>
    <font>
      <b/>
      <sz val="10"/>
      <color theme="1"/>
      <name val="Comic Sans MS"/>
      <family val="4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9"/>
      <color theme="1"/>
      <name val="Comic Sans MS"/>
      <family val="4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top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0" fillId="0" borderId="10" xfId="0" applyBorder="1"/>
    <xf numFmtId="0" fontId="0" fillId="0" borderId="10" xfId="0" applyFont="1" applyBorder="1"/>
    <xf numFmtId="0" fontId="0" fillId="0" borderId="10" xfId="0" applyFont="1" applyFill="1" applyBorder="1"/>
    <xf numFmtId="0" fontId="0" fillId="0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0" xfId="0" applyFill="1"/>
    <xf numFmtId="0" fontId="0" fillId="0" borderId="14" xfId="0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/>
    </xf>
    <xf numFmtId="0" fontId="9" fillId="0" borderId="10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8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2" fontId="0" fillId="0" borderId="10" xfId="0" applyNumberFormat="1" applyBorder="1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5" fillId="0" borderId="10" xfId="0" applyFont="1" applyBorder="1"/>
    <xf numFmtId="0" fontId="0" fillId="0" borderId="0" xfId="0" applyBorder="1" applyAlignment="1">
      <alignment horizontal="center"/>
    </xf>
    <xf numFmtId="0" fontId="5" fillId="0" borderId="0" xfId="0" applyFont="1" applyBorder="1"/>
    <xf numFmtId="2" fontId="0" fillId="0" borderId="0" xfId="0" applyNumberFormat="1" applyBorder="1" applyAlignment="1">
      <alignment horizontal="center"/>
    </xf>
    <xf numFmtId="0" fontId="0" fillId="0" borderId="0" xfId="0" applyBorder="1"/>
    <xf numFmtId="0" fontId="0" fillId="4" borderId="27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0" borderId="10" xfId="0" applyFill="1" applyBorder="1"/>
    <xf numFmtId="0" fontId="0" fillId="6" borderId="10" xfId="0" applyFill="1" applyBorder="1" applyAlignment="1">
      <alignment horizontal="center"/>
    </xf>
    <xf numFmtId="0" fontId="11" fillId="0" borderId="0" xfId="0" applyFont="1"/>
    <xf numFmtId="0" fontId="0" fillId="0" borderId="0" xfId="0" applyFill="1" applyBorder="1" applyAlignment="1">
      <alignment horizontal="center"/>
    </xf>
    <xf numFmtId="2" fontId="0" fillId="7" borderId="10" xfId="0" applyNumberForma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0" fillId="0" borderId="2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/>
    <xf numFmtId="0" fontId="0" fillId="0" borderId="37" xfId="0" applyBorder="1"/>
    <xf numFmtId="0" fontId="0" fillId="0" borderId="32" xfId="0" applyBorder="1"/>
    <xf numFmtId="2" fontId="0" fillId="7" borderId="35" xfId="0" applyNumberFormat="1" applyFill="1" applyBorder="1" applyAlignment="1">
      <alignment horizontal="center"/>
    </xf>
    <xf numFmtId="0" fontId="0" fillId="0" borderId="34" xfId="0" applyFill="1" applyBorder="1"/>
    <xf numFmtId="0" fontId="0" fillId="5" borderId="35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0" borderId="40" xfId="0" applyBorder="1"/>
    <xf numFmtId="0" fontId="0" fillId="0" borderId="41" xfId="0" applyBorder="1"/>
    <xf numFmtId="0" fontId="0" fillId="0" borderId="0" xfId="0" applyFont="1" applyBorder="1"/>
    <xf numFmtId="0" fontId="10" fillId="0" borderId="0" xfId="0" applyFont="1" applyAlignment="1">
      <alignment horizontal="center" vertical="center"/>
    </xf>
    <xf numFmtId="0" fontId="0" fillId="2" borderId="0" xfId="0" applyFont="1" applyFill="1" applyBorder="1"/>
    <xf numFmtId="0" fontId="0" fillId="2" borderId="0" xfId="0" applyFill="1" applyAlignment="1">
      <alignment horizontal="center"/>
    </xf>
    <xf numFmtId="0" fontId="0" fillId="8" borderId="0" xfId="0" applyFont="1" applyFill="1" applyBorder="1"/>
    <xf numFmtId="0" fontId="0" fillId="8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1" fillId="0" borderId="9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0" fillId="0" borderId="10" xfId="0" applyBorder="1" applyAlignment="1">
      <alignment horizontal="left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5" fillId="3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5" borderId="15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wrapText="1"/>
    </xf>
    <xf numFmtId="0" fontId="0" fillId="6" borderId="15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5" borderId="33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CC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</xdr:colOff>
      <xdr:row>3</xdr:row>
      <xdr:rowOff>68580</xdr:rowOff>
    </xdr:from>
    <xdr:to>
      <xdr:col>0</xdr:col>
      <xdr:colOff>332740</xdr:colOff>
      <xdr:row>4</xdr:row>
      <xdr:rowOff>123825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669D86A6-605F-422E-99B5-96663C220750}"/>
            </a:ext>
          </a:extLst>
        </xdr:cNvPr>
        <xdr:cNvSpPr/>
      </xdr:nvSpPr>
      <xdr:spPr>
        <a:xfrm>
          <a:off x="3592195" y="938530"/>
          <a:ext cx="195580" cy="26098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zoomScale="70" zoomScaleNormal="70" workbookViewId="0">
      <selection activeCell="D14" sqref="D14"/>
    </sheetView>
  </sheetViews>
  <sheetFormatPr baseColWidth="10" defaultRowHeight="14.4" x14ac:dyDescent="0.3"/>
  <cols>
    <col min="1" max="1" width="3" bestFit="1" customWidth="1"/>
    <col min="2" max="2" width="17.5546875" hidden="1" customWidth="1"/>
    <col min="3" max="3" width="0" hidden="1" customWidth="1"/>
    <col min="4" max="4" width="22.77734375" bestFit="1" customWidth="1"/>
    <col min="5" max="5" width="9.6640625" style="9" customWidth="1"/>
    <col min="6" max="6" width="11.6640625" bestFit="1" customWidth="1"/>
  </cols>
  <sheetData>
    <row r="1" spans="1:12" x14ac:dyDescent="0.3">
      <c r="E1" s="9" t="s">
        <v>86</v>
      </c>
      <c r="F1" s="9" t="s">
        <v>93</v>
      </c>
      <c r="G1" s="9" t="s">
        <v>87</v>
      </c>
      <c r="H1" s="9" t="s">
        <v>88</v>
      </c>
      <c r="I1" s="9" t="s">
        <v>89</v>
      </c>
      <c r="J1" s="9" t="s">
        <v>91</v>
      </c>
      <c r="K1" s="9" t="s">
        <v>90</v>
      </c>
      <c r="L1" s="9" t="s">
        <v>92</v>
      </c>
    </row>
    <row r="2" spans="1:12" x14ac:dyDescent="0.3">
      <c r="A2" s="13">
        <v>1</v>
      </c>
      <c r="B2" s="14" t="s">
        <v>22</v>
      </c>
      <c r="C2" s="14" t="s">
        <v>23</v>
      </c>
      <c r="D2" s="64" t="s">
        <v>203</v>
      </c>
      <c r="E2" s="65">
        <v>1</v>
      </c>
      <c r="J2" s="18"/>
      <c r="L2" s="18"/>
    </row>
    <row r="3" spans="1:12" x14ac:dyDescent="0.3">
      <c r="A3" s="13">
        <v>2</v>
      </c>
      <c r="B3" s="14" t="s">
        <v>24</v>
      </c>
      <c r="C3" s="14" t="s">
        <v>23</v>
      </c>
      <c r="D3" s="64" t="s">
        <v>204</v>
      </c>
      <c r="E3" s="65">
        <v>1</v>
      </c>
      <c r="J3" s="18"/>
      <c r="L3" s="18"/>
    </row>
    <row r="4" spans="1:12" x14ac:dyDescent="0.3">
      <c r="A4" s="13">
        <v>3</v>
      </c>
      <c r="B4" s="14" t="s">
        <v>25</v>
      </c>
      <c r="C4" s="14" t="s">
        <v>26</v>
      </c>
      <c r="D4" s="64" t="s">
        <v>205</v>
      </c>
      <c r="E4" s="65">
        <v>1</v>
      </c>
      <c r="J4" s="18"/>
      <c r="L4" s="18"/>
    </row>
    <row r="5" spans="1:12" x14ac:dyDescent="0.3">
      <c r="A5" s="13">
        <v>4</v>
      </c>
      <c r="B5" s="14" t="s">
        <v>27</v>
      </c>
      <c r="C5" s="14" t="s">
        <v>28</v>
      </c>
      <c r="D5" s="64" t="s">
        <v>206</v>
      </c>
      <c r="E5" s="65">
        <v>1</v>
      </c>
      <c r="J5" s="18"/>
      <c r="L5" s="18"/>
    </row>
    <row r="6" spans="1:12" x14ac:dyDescent="0.3">
      <c r="A6" s="13">
        <v>5</v>
      </c>
      <c r="B6" s="14" t="s">
        <v>29</v>
      </c>
      <c r="C6" s="14" t="s">
        <v>30</v>
      </c>
      <c r="D6" s="64" t="s">
        <v>207</v>
      </c>
      <c r="E6" s="65">
        <v>1</v>
      </c>
      <c r="J6" s="18"/>
      <c r="L6" s="18"/>
    </row>
    <row r="7" spans="1:12" x14ac:dyDescent="0.3">
      <c r="A7" s="13">
        <v>6</v>
      </c>
      <c r="B7" s="14" t="s">
        <v>31</v>
      </c>
      <c r="C7" s="14" t="s">
        <v>32</v>
      </c>
      <c r="D7" s="64" t="s">
        <v>208</v>
      </c>
      <c r="E7" s="65">
        <v>1</v>
      </c>
      <c r="J7" s="18"/>
      <c r="L7" s="18"/>
    </row>
    <row r="8" spans="1:12" x14ac:dyDescent="0.3">
      <c r="A8" s="13">
        <v>7</v>
      </c>
      <c r="B8" s="14" t="s">
        <v>33</v>
      </c>
      <c r="C8" s="14" t="s">
        <v>34</v>
      </c>
      <c r="D8" s="66" t="s">
        <v>209</v>
      </c>
      <c r="E8" s="67">
        <v>2</v>
      </c>
      <c r="J8" s="18"/>
      <c r="L8" s="18"/>
    </row>
    <row r="9" spans="1:12" x14ac:dyDescent="0.3">
      <c r="A9" s="13">
        <v>8</v>
      </c>
      <c r="B9" s="14" t="s">
        <v>35</v>
      </c>
      <c r="C9" s="14" t="s">
        <v>36</v>
      </c>
      <c r="D9" s="66" t="s">
        <v>210</v>
      </c>
      <c r="E9" s="67">
        <v>2</v>
      </c>
      <c r="J9" s="18"/>
      <c r="L9" s="18"/>
    </row>
    <row r="10" spans="1:12" x14ac:dyDescent="0.3">
      <c r="A10" s="13">
        <v>9</v>
      </c>
      <c r="B10" s="14" t="s">
        <v>37</v>
      </c>
      <c r="C10" s="14" t="s">
        <v>38</v>
      </c>
      <c r="D10" s="66" t="s">
        <v>199</v>
      </c>
      <c r="E10" s="67">
        <v>2</v>
      </c>
      <c r="J10" s="18"/>
      <c r="L10" s="18"/>
    </row>
    <row r="11" spans="1:12" x14ac:dyDescent="0.3">
      <c r="A11" s="13">
        <v>10</v>
      </c>
      <c r="B11" s="14" t="s">
        <v>39</v>
      </c>
      <c r="C11" s="14" t="s">
        <v>40</v>
      </c>
      <c r="D11" s="66" t="s">
        <v>202</v>
      </c>
      <c r="E11" s="67">
        <v>2</v>
      </c>
      <c r="J11" s="18"/>
      <c r="L11" s="18"/>
    </row>
    <row r="12" spans="1:12" x14ac:dyDescent="0.3">
      <c r="A12" s="13">
        <v>11</v>
      </c>
      <c r="B12" s="14" t="s">
        <v>41</v>
      </c>
      <c r="C12" s="14" t="s">
        <v>42</v>
      </c>
      <c r="D12" s="66" t="s">
        <v>200</v>
      </c>
      <c r="E12" s="67">
        <v>2</v>
      </c>
      <c r="J12" s="18"/>
      <c r="L12" s="18"/>
    </row>
    <row r="13" spans="1:12" x14ac:dyDescent="0.3">
      <c r="A13" s="13">
        <v>12</v>
      </c>
      <c r="B13" s="14" t="s">
        <v>43</v>
      </c>
      <c r="C13" s="14" t="s">
        <v>44</v>
      </c>
      <c r="D13" s="66" t="s">
        <v>201</v>
      </c>
      <c r="E13" s="67">
        <v>2</v>
      </c>
      <c r="J13" s="18"/>
      <c r="L13" s="18"/>
    </row>
    <row r="14" spans="1:12" x14ac:dyDescent="0.3">
      <c r="A14" s="13">
        <v>13</v>
      </c>
      <c r="B14" s="14" t="s">
        <v>45</v>
      </c>
      <c r="C14" s="14" t="s">
        <v>46</v>
      </c>
      <c r="D14" s="62"/>
      <c r="E14" s="9">
        <v>3</v>
      </c>
      <c r="J14" s="18"/>
      <c r="L14" s="18"/>
    </row>
    <row r="15" spans="1:12" x14ac:dyDescent="0.3">
      <c r="A15" s="13">
        <v>14</v>
      </c>
      <c r="B15" s="14" t="s">
        <v>47</v>
      </c>
      <c r="C15" s="14" t="s">
        <v>48</v>
      </c>
      <c r="D15" s="62"/>
      <c r="E15" s="9">
        <v>3</v>
      </c>
      <c r="J15" s="18"/>
      <c r="L15" s="18"/>
    </row>
    <row r="16" spans="1:12" x14ac:dyDescent="0.3">
      <c r="A16" s="13">
        <v>15</v>
      </c>
      <c r="B16" s="14" t="s">
        <v>49</v>
      </c>
      <c r="C16" s="14" t="s">
        <v>50</v>
      </c>
      <c r="D16" s="62"/>
      <c r="E16" s="9">
        <v>3</v>
      </c>
      <c r="J16" s="18"/>
      <c r="L16" s="18"/>
    </row>
    <row r="17" spans="1:12" x14ac:dyDescent="0.3">
      <c r="A17" s="13">
        <v>16</v>
      </c>
      <c r="B17" s="14" t="s">
        <v>51</v>
      </c>
      <c r="C17" s="14" t="s">
        <v>52</v>
      </c>
      <c r="D17" s="62"/>
      <c r="E17" s="9">
        <v>3</v>
      </c>
      <c r="J17" s="18"/>
      <c r="L17" s="18"/>
    </row>
    <row r="18" spans="1:12" x14ac:dyDescent="0.3">
      <c r="A18" s="13">
        <v>17</v>
      </c>
      <c r="B18" s="14" t="s">
        <v>53</v>
      </c>
      <c r="C18" s="14" t="s">
        <v>54</v>
      </c>
      <c r="D18" s="62"/>
      <c r="E18" s="9">
        <v>3</v>
      </c>
      <c r="J18" s="18"/>
      <c r="L18" s="18"/>
    </row>
    <row r="19" spans="1:12" x14ac:dyDescent="0.3">
      <c r="A19" s="13">
        <v>18</v>
      </c>
      <c r="B19" s="14" t="s">
        <v>55</v>
      </c>
      <c r="C19" s="14" t="s">
        <v>56</v>
      </c>
      <c r="D19" s="62"/>
      <c r="E19" s="9">
        <v>4</v>
      </c>
      <c r="J19" s="18"/>
      <c r="L19" s="18"/>
    </row>
    <row r="20" spans="1:12" x14ac:dyDescent="0.3">
      <c r="A20" s="13">
        <v>19</v>
      </c>
      <c r="B20" s="14" t="s">
        <v>57</v>
      </c>
      <c r="C20" s="14" t="s">
        <v>58</v>
      </c>
      <c r="D20" s="62"/>
      <c r="E20" s="9">
        <v>4</v>
      </c>
      <c r="J20" s="18"/>
      <c r="L20" s="18"/>
    </row>
    <row r="21" spans="1:12" x14ac:dyDescent="0.3">
      <c r="A21" s="13">
        <v>20</v>
      </c>
      <c r="B21" s="14" t="s">
        <v>59</v>
      </c>
      <c r="C21" s="14" t="s">
        <v>60</v>
      </c>
      <c r="D21" s="62"/>
      <c r="E21" s="9">
        <v>4</v>
      </c>
      <c r="J21" s="18"/>
      <c r="L21" s="18"/>
    </row>
    <row r="22" spans="1:12" x14ac:dyDescent="0.3">
      <c r="A22" s="13">
        <v>21</v>
      </c>
      <c r="B22" s="14" t="s">
        <v>61</v>
      </c>
      <c r="C22" s="14" t="s">
        <v>62</v>
      </c>
      <c r="D22" s="62"/>
      <c r="E22" s="9">
        <v>4</v>
      </c>
      <c r="J22" s="18"/>
      <c r="L22" s="18"/>
    </row>
    <row r="23" spans="1:12" x14ac:dyDescent="0.3">
      <c r="A23" s="13">
        <v>22</v>
      </c>
      <c r="B23" s="14" t="s">
        <v>63</v>
      </c>
      <c r="C23" s="14" t="s">
        <v>64</v>
      </c>
      <c r="D23" s="62"/>
      <c r="E23" s="9">
        <v>4</v>
      </c>
      <c r="J23" s="18"/>
      <c r="L23" s="18"/>
    </row>
    <row r="24" spans="1:12" x14ac:dyDescent="0.3">
      <c r="A24" s="13">
        <v>23</v>
      </c>
      <c r="B24" s="14" t="s">
        <v>65</v>
      </c>
      <c r="C24" s="14" t="s">
        <v>66</v>
      </c>
      <c r="D24" s="62"/>
      <c r="E24" s="9">
        <v>4</v>
      </c>
      <c r="J24" s="18"/>
      <c r="L24" s="18"/>
    </row>
    <row r="25" spans="1:12" x14ac:dyDescent="0.3">
      <c r="A25" s="13">
        <v>24</v>
      </c>
      <c r="B25" s="14" t="s">
        <v>67</v>
      </c>
      <c r="C25" s="14" t="s">
        <v>68</v>
      </c>
      <c r="D25" s="62"/>
      <c r="E25" s="9">
        <v>5</v>
      </c>
      <c r="J25" s="18"/>
      <c r="L25" s="18"/>
    </row>
    <row r="26" spans="1:12" x14ac:dyDescent="0.3">
      <c r="A26" s="13">
        <v>25</v>
      </c>
      <c r="B26" s="14" t="s">
        <v>69</v>
      </c>
      <c r="C26" s="14" t="s">
        <v>70</v>
      </c>
      <c r="D26" s="62"/>
      <c r="E26" s="9">
        <v>5</v>
      </c>
      <c r="J26" s="18"/>
      <c r="L26" s="18"/>
    </row>
    <row r="27" spans="1:12" x14ac:dyDescent="0.3">
      <c r="A27" s="13">
        <v>26</v>
      </c>
      <c r="B27" s="14" t="s">
        <v>71</v>
      </c>
      <c r="C27" s="14" t="s">
        <v>72</v>
      </c>
      <c r="D27" s="62"/>
      <c r="E27" s="9">
        <v>5</v>
      </c>
      <c r="J27" s="18"/>
      <c r="L27" s="18"/>
    </row>
    <row r="28" spans="1:12" x14ac:dyDescent="0.3">
      <c r="A28" s="13">
        <v>27</v>
      </c>
      <c r="B28" s="14" t="s">
        <v>73</v>
      </c>
      <c r="C28" s="14" t="s">
        <v>74</v>
      </c>
      <c r="D28" s="62"/>
      <c r="E28" s="9">
        <v>6</v>
      </c>
      <c r="J28" s="18"/>
      <c r="L28" s="18"/>
    </row>
    <row r="29" spans="1:12" x14ac:dyDescent="0.3">
      <c r="A29" s="13">
        <v>28</v>
      </c>
      <c r="B29" s="14" t="s">
        <v>75</v>
      </c>
      <c r="C29" s="14" t="s">
        <v>76</v>
      </c>
      <c r="D29" s="62"/>
      <c r="E29" s="9">
        <v>6</v>
      </c>
      <c r="J29" s="18"/>
      <c r="L29" s="18"/>
    </row>
    <row r="30" spans="1:12" x14ac:dyDescent="0.3">
      <c r="A30" s="13">
        <v>29</v>
      </c>
      <c r="B30" s="14" t="s">
        <v>77</v>
      </c>
      <c r="C30" s="14" t="s">
        <v>78</v>
      </c>
      <c r="D30" s="62"/>
      <c r="E30" s="9">
        <v>6</v>
      </c>
      <c r="J30" s="18"/>
      <c r="L30" s="18"/>
    </row>
    <row r="31" spans="1:12" x14ac:dyDescent="0.3">
      <c r="A31" s="13">
        <v>30</v>
      </c>
      <c r="B31" s="14" t="s">
        <v>79</v>
      </c>
      <c r="C31" s="14" t="s">
        <v>80</v>
      </c>
      <c r="D31" s="62"/>
      <c r="E31" s="9">
        <v>6</v>
      </c>
      <c r="J31" s="18"/>
      <c r="L31" s="18"/>
    </row>
    <row r="32" spans="1:12" x14ac:dyDescent="0.3">
      <c r="A32" s="13">
        <v>31</v>
      </c>
      <c r="B32" s="14" t="s">
        <v>81</v>
      </c>
      <c r="C32" s="14" t="s">
        <v>56</v>
      </c>
      <c r="D32" s="62"/>
      <c r="E32" s="9">
        <v>6</v>
      </c>
      <c r="J32" s="18"/>
      <c r="L32" s="18"/>
    </row>
    <row r="33" spans="1:12" x14ac:dyDescent="0.3">
      <c r="A33" s="13">
        <v>32</v>
      </c>
      <c r="B33" s="14" t="s">
        <v>82</v>
      </c>
      <c r="C33" s="14" t="s">
        <v>83</v>
      </c>
      <c r="D33" s="62"/>
      <c r="E33" s="9">
        <v>7</v>
      </c>
      <c r="J33" s="18"/>
      <c r="L33" s="18"/>
    </row>
    <row r="34" spans="1:12" x14ac:dyDescent="0.3">
      <c r="A34" s="13">
        <v>33</v>
      </c>
      <c r="B34" s="15" t="s">
        <v>84</v>
      </c>
      <c r="C34" s="15" t="s">
        <v>85</v>
      </c>
      <c r="D34" s="62"/>
      <c r="E34" s="9">
        <v>7</v>
      </c>
      <c r="J34" s="18"/>
      <c r="L34" s="18"/>
    </row>
    <row r="36" spans="1:12" x14ac:dyDescent="0.3">
      <c r="D36" t="s">
        <v>180</v>
      </c>
      <c r="E36" s="9">
        <f>COUNTIF($E$2:$E$34,1)</f>
        <v>6</v>
      </c>
    </row>
    <row r="37" spans="1:12" x14ac:dyDescent="0.3">
      <c r="D37" t="s">
        <v>181</v>
      </c>
      <c r="E37" s="9">
        <f>COUNTIF($E$2:$E$34,2)</f>
        <v>6</v>
      </c>
    </row>
    <row r="38" spans="1:12" x14ac:dyDescent="0.3">
      <c r="D38" t="s">
        <v>182</v>
      </c>
      <c r="E38" s="9">
        <f>COUNTIF($E$2:$E$34,3)</f>
        <v>5</v>
      </c>
    </row>
    <row r="39" spans="1:12" x14ac:dyDescent="0.3">
      <c r="D39" t="s">
        <v>183</v>
      </c>
      <c r="E39" s="9">
        <f>COUNTIF($E$2:$E$34,4)</f>
        <v>6</v>
      </c>
    </row>
    <row r="40" spans="1:12" x14ac:dyDescent="0.3">
      <c r="D40" t="s">
        <v>184</v>
      </c>
      <c r="E40" s="9">
        <f>COUNTIF($E$2:$E$34,5)</f>
        <v>3</v>
      </c>
    </row>
    <row r="41" spans="1:12" x14ac:dyDescent="0.3">
      <c r="D41" t="s">
        <v>185</v>
      </c>
      <c r="E41" s="9">
        <f>COUNTIF($E$2:$E$34,6)</f>
        <v>5</v>
      </c>
    </row>
    <row r="42" spans="1:12" x14ac:dyDescent="0.3">
      <c r="D42" t="s">
        <v>186</v>
      </c>
      <c r="E42" s="9">
        <f>COUNTIF($E$2:$E$34,7)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17"/>
  <sheetViews>
    <sheetView zoomScale="58" zoomScaleNormal="58" workbookViewId="0">
      <selection activeCell="F40" sqref="F40"/>
    </sheetView>
  </sheetViews>
  <sheetFormatPr baseColWidth="10" defaultRowHeight="14.4" x14ac:dyDescent="0.3"/>
  <cols>
    <col min="4" max="4" width="17.44140625" customWidth="1"/>
  </cols>
  <sheetData>
    <row r="2" spans="2:24" ht="15" thickBot="1" x14ac:dyDescent="0.35"/>
    <row r="3" spans="2:24" ht="17.399999999999999" thickBot="1" x14ac:dyDescent="0.35">
      <c r="B3" s="81"/>
      <c r="C3" s="83" t="s">
        <v>0</v>
      </c>
      <c r="D3" s="84"/>
      <c r="E3" s="79" t="s">
        <v>1</v>
      </c>
      <c r="F3" s="76" t="s">
        <v>2</v>
      </c>
      <c r="G3" s="77"/>
      <c r="H3" s="78"/>
      <c r="I3" s="76" t="s">
        <v>2</v>
      </c>
      <c r="J3" s="77"/>
      <c r="K3" s="78"/>
      <c r="L3" s="76" t="s">
        <v>2</v>
      </c>
      <c r="M3" s="77"/>
      <c r="N3" s="78"/>
      <c r="O3" s="76" t="s">
        <v>2</v>
      </c>
      <c r="P3" s="77"/>
      <c r="Q3" s="78"/>
      <c r="R3" s="76" t="s">
        <v>2</v>
      </c>
      <c r="S3" s="77"/>
      <c r="T3" s="78"/>
      <c r="U3" s="76" t="s">
        <v>2</v>
      </c>
      <c r="V3" s="77"/>
      <c r="W3" s="78"/>
      <c r="X3" s="1"/>
    </row>
    <row r="4" spans="2:24" ht="16.2" customHeight="1" thickBot="1" x14ac:dyDescent="0.35">
      <c r="B4" s="82"/>
      <c r="C4" s="85"/>
      <c r="D4" s="86"/>
      <c r="E4" s="80"/>
      <c r="F4" s="79" t="s">
        <v>3</v>
      </c>
      <c r="G4" s="79" t="s">
        <v>4</v>
      </c>
      <c r="H4" s="79" t="s">
        <v>5</v>
      </c>
      <c r="I4" s="79" t="s">
        <v>3</v>
      </c>
      <c r="J4" s="79" t="s">
        <v>4</v>
      </c>
      <c r="K4" s="79" t="s">
        <v>5</v>
      </c>
      <c r="L4" s="79" t="s">
        <v>3</v>
      </c>
      <c r="M4" s="79" t="s">
        <v>4</v>
      </c>
      <c r="N4" s="79" t="s">
        <v>5</v>
      </c>
      <c r="O4" s="79" t="s">
        <v>3</v>
      </c>
      <c r="P4" s="79" t="s">
        <v>4</v>
      </c>
      <c r="Q4" s="79" t="s">
        <v>5</v>
      </c>
      <c r="R4" s="79" t="s">
        <v>3</v>
      </c>
      <c r="S4" s="79" t="s">
        <v>4</v>
      </c>
      <c r="T4" s="79" t="s">
        <v>5</v>
      </c>
      <c r="U4" s="79" t="s">
        <v>3</v>
      </c>
      <c r="V4" s="79" t="s">
        <v>4</v>
      </c>
      <c r="W4" s="79" t="s">
        <v>5</v>
      </c>
      <c r="X4" s="1"/>
    </row>
    <row r="5" spans="2:24" ht="24.6" thickBot="1" x14ac:dyDescent="0.35">
      <c r="B5" s="2"/>
      <c r="C5" s="7" t="s">
        <v>6</v>
      </c>
      <c r="D5" s="7" t="s">
        <v>7</v>
      </c>
      <c r="E5" s="3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1"/>
    </row>
    <row r="6" spans="2:24" ht="17.399999999999999" thickBot="1" x14ac:dyDescent="0.35">
      <c r="B6" s="2" t="s">
        <v>8</v>
      </c>
      <c r="C6" s="4"/>
      <c r="D6" s="4"/>
      <c r="E6" s="5" t="s">
        <v>9</v>
      </c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"/>
    </row>
    <row r="7" spans="2:24" ht="17.399999999999999" thickBot="1" x14ac:dyDescent="0.35">
      <c r="B7" s="2" t="s">
        <v>10</v>
      </c>
      <c r="C7" s="4"/>
      <c r="D7" s="4"/>
      <c r="E7" s="5" t="s">
        <v>9</v>
      </c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"/>
    </row>
    <row r="8" spans="2:24" ht="17.399999999999999" thickBot="1" x14ac:dyDescent="0.35">
      <c r="B8" s="2" t="s">
        <v>11</v>
      </c>
      <c r="C8" s="4"/>
      <c r="D8" s="4"/>
      <c r="E8" s="5" t="s">
        <v>9</v>
      </c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"/>
    </row>
    <row r="9" spans="2:24" ht="17.399999999999999" thickBot="1" x14ac:dyDescent="0.35">
      <c r="B9" s="2" t="s">
        <v>12</v>
      </c>
      <c r="C9" s="4"/>
      <c r="D9" s="4"/>
      <c r="E9" s="5" t="s">
        <v>9</v>
      </c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1"/>
    </row>
    <row r="10" spans="2:24" ht="17.399999999999999" thickBot="1" x14ac:dyDescent="0.35">
      <c r="B10" s="2" t="s">
        <v>13</v>
      </c>
      <c r="C10" s="4"/>
      <c r="D10" s="4"/>
      <c r="E10" s="5" t="s">
        <v>9</v>
      </c>
      <c r="F10" s="5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1"/>
    </row>
    <row r="11" spans="2:24" ht="17.399999999999999" thickBot="1" x14ac:dyDescent="0.35">
      <c r="B11" s="2" t="s">
        <v>14</v>
      </c>
      <c r="C11" s="4"/>
      <c r="D11" s="4"/>
      <c r="E11" s="5" t="s">
        <v>9</v>
      </c>
      <c r="F11" s="5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1"/>
    </row>
    <row r="12" spans="2:24" ht="24" customHeight="1" thickBot="1" x14ac:dyDescent="0.35">
      <c r="B12" s="70" t="s">
        <v>16</v>
      </c>
      <c r="C12" s="71"/>
      <c r="D12" s="72"/>
      <c r="E12" s="5"/>
      <c r="F12" s="73"/>
      <c r="G12" s="74"/>
      <c r="H12" s="75"/>
      <c r="I12" s="73"/>
      <c r="J12" s="74"/>
      <c r="K12" s="75"/>
      <c r="L12" s="73"/>
      <c r="M12" s="74"/>
      <c r="N12" s="75"/>
      <c r="O12" s="73"/>
      <c r="P12" s="74"/>
      <c r="Q12" s="75"/>
      <c r="R12" s="73"/>
      <c r="S12" s="74"/>
      <c r="T12" s="75"/>
      <c r="U12" s="73"/>
      <c r="V12" s="74"/>
      <c r="W12" s="75"/>
      <c r="X12" s="1"/>
    </row>
    <row r="13" spans="2:24" ht="24" customHeight="1" thickBot="1" x14ac:dyDescent="0.35">
      <c r="B13" s="70" t="s">
        <v>15</v>
      </c>
      <c r="C13" s="71"/>
      <c r="D13" s="72"/>
      <c r="E13" s="5"/>
      <c r="F13" s="73"/>
      <c r="G13" s="74"/>
      <c r="H13" s="75"/>
      <c r="I13" s="73"/>
      <c r="J13" s="74"/>
      <c r="K13" s="75"/>
      <c r="L13" s="73"/>
      <c r="M13" s="74"/>
      <c r="N13" s="75"/>
      <c r="O13" s="73"/>
      <c r="P13" s="74"/>
      <c r="Q13" s="75"/>
      <c r="R13" s="73"/>
      <c r="S13" s="74"/>
      <c r="T13" s="75"/>
      <c r="U13" s="73"/>
      <c r="V13" s="74"/>
      <c r="W13" s="75"/>
      <c r="X13" s="1"/>
    </row>
    <row r="14" spans="2:24" ht="24" customHeight="1" thickBot="1" x14ac:dyDescent="0.35">
      <c r="B14" s="70" t="s">
        <v>17</v>
      </c>
      <c r="C14" s="71"/>
      <c r="D14" s="72"/>
      <c r="E14" s="5"/>
      <c r="F14" s="73"/>
      <c r="G14" s="74"/>
      <c r="H14" s="75"/>
      <c r="I14" s="73"/>
      <c r="J14" s="74"/>
      <c r="K14" s="75"/>
      <c r="L14" s="73"/>
      <c r="M14" s="74"/>
      <c r="N14" s="75"/>
      <c r="O14" s="73"/>
      <c r="P14" s="74"/>
      <c r="Q14" s="75"/>
      <c r="R14" s="73"/>
      <c r="S14" s="74"/>
      <c r="T14" s="75"/>
      <c r="U14" s="73"/>
      <c r="V14" s="74"/>
      <c r="W14" s="75"/>
      <c r="X14" s="1"/>
    </row>
    <row r="15" spans="2:24" ht="24" customHeight="1" thickBot="1" x14ac:dyDescent="0.35">
      <c r="B15" s="70" t="s">
        <v>18</v>
      </c>
      <c r="C15" s="71"/>
      <c r="D15" s="72"/>
      <c r="E15" s="5"/>
      <c r="F15" s="73"/>
      <c r="G15" s="74"/>
      <c r="H15" s="75"/>
      <c r="I15" s="73"/>
      <c r="J15" s="74"/>
      <c r="K15" s="75"/>
      <c r="L15" s="73"/>
      <c r="M15" s="74"/>
      <c r="N15" s="75"/>
      <c r="O15" s="73"/>
      <c r="P15" s="74"/>
      <c r="Q15" s="75"/>
      <c r="R15" s="73"/>
      <c r="S15" s="74"/>
      <c r="T15" s="75"/>
      <c r="U15" s="73"/>
      <c r="V15" s="74"/>
      <c r="W15" s="75"/>
      <c r="X15" s="1"/>
    </row>
    <row r="16" spans="2:24" ht="24" customHeight="1" thickBot="1" x14ac:dyDescent="0.35">
      <c r="B16" s="70" t="s">
        <v>20</v>
      </c>
      <c r="C16" s="71"/>
      <c r="D16" s="72"/>
      <c r="E16" s="5"/>
      <c r="F16" s="73"/>
      <c r="G16" s="74"/>
      <c r="H16" s="75"/>
      <c r="I16" s="73"/>
      <c r="J16" s="74"/>
      <c r="K16" s="75"/>
      <c r="L16" s="73"/>
      <c r="M16" s="74"/>
      <c r="N16" s="75"/>
      <c r="O16" s="73"/>
      <c r="P16" s="74"/>
      <c r="Q16" s="75"/>
      <c r="R16" s="73"/>
      <c r="S16" s="74"/>
      <c r="T16" s="75"/>
      <c r="U16" s="73"/>
      <c r="V16" s="74"/>
      <c r="W16" s="75"/>
      <c r="X16" s="1"/>
    </row>
    <row r="17" spans="2:24" ht="24" customHeight="1" thickBot="1" x14ac:dyDescent="0.35">
      <c r="B17" s="70" t="s">
        <v>19</v>
      </c>
      <c r="C17" s="71"/>
      <c r="D17" s="72"/>
      <c r="E17" s="5"/>
      <c r="F17" s="73"/>
      <c r="G17" s="74"/>
      <c r="H17" s="75"/>
      <c r="I17" s="73"/>
      <c r="J17" s="74"/>
      <c r="K17" s="75"/>
      <c r="L17" s="73"/>
      <c r="M17" s="74"/>
      <c r="N17" s="75"/>
      <c r="O17" s="73"/>
      <c r="P17" s="74"/>
      <c r="Q17" s="75"/>
      <c r="R17" s="73"/>
      <c r="S17" s="74"/>
      <c r="T17" s="75"/>
      <c r="U17" s="73"/>
      <c r="V17" s="74"/>
      <c r="W17" s="75"/>
      <c r="X17" s="1"/>
    </row>
  </sheetData>
  <mergeCells count="69">
    <mergeCell ref="N4:N5"/>
    <mergeCell ref="L3:N3"/>
    <mergeCell ref="O3:Q3"/>
    <mergeCell ref="K4:K5"/>
    <mergeCell ref="L4:L5"/>
    <mergeCell ref="M4:M5"/>
    <mergeCell ref="B3:B4"/>
    <mergeCell ref="C3:D4"/>
    <mergeCell ref="E3:E4"/>
    <mergeCell ref="F3:H3"/>
    <mergeCell ref="I3:K3"/>
    <mergeCell ref="F4:F5"/>
    <mergeCell ref="G4:G5"/>
    <mergeCell ref="H4:H5"/>
    <mergeCell ref="I4:I5"/>
    <mergeCell ref="J4:J5"/>
    <mergeCell ref="F14:H14"/>
    <mergeCell ref="F15:H15"/>
    <mergeCell ref="I14:K14"/>
    <mergeCell ref="I15:K15"/>
    <mergeCell ref="F12:H12"/>
    <mergeCell ref="F13:H13"/>
    <mergeCell ref="I12:K12"/>
    <mergeCell ref="I13:K13"/>
    <mergeCell ref="R3:T3"/>
    <mergeCell ref="U3:W3"/>
    <mergeCell ref="O4:O5"/>
    <mergeCell ref="P4:P5"/>
    <mergeCell ref="S4:S5"/>
    <mergeCell ref="T4:T5"/>
    <mergeCell ref="W4:W5"/>
    <mergeCell ref="Q4:Q5"/>
    <mergeCell ref="R4:R5"/>
    <mergeCell ref="U4:U5"/>
    <mergeCell ref="V4:V5"/>
    <mergeCell ref="L12:N12"/>
    <mergeCell ref="O12:Q12"/>
    <mergeCell ref="R12:T12"/>
    <mergeCell ref="U12:W12"/>
    <mergeCell ref="L13:N13"/>
    <mergeCell ref="O13:Q13"/>
    <mergeCell ref="R13:T13"/>
    <mergeCell ref="U13:W13"/>
    <mergeCell ref="L14:N14"/>
    <mergeCell ref="O14:Q14"/>
    <mergeCell ref="R14:T14"/>
    <mergeCell ref="U14:W14"/>
    <mergeCell ref="L15:N15"/>
    <mergeCell ref="O15:Q15"/>
    <mergeCell ref="R15:T15"/>
    <mergeCell ref="U15:W15"/>
    <mergeCell ref="B17:D17"/>
    <mergeCell ref="L16:N16"/>
    <mergeCell ref="O16:Q16"/>
    <mergeCell ref="R16:T16"/>
    <mergeCell ref="U16:W16"/>
    <mergeCell ref="L17:N17"/>
    <mergeCell ref="O17:Q17"/>
    <mergeCell ref="R17:T17"/>
    <mergeCell ref="U17:W17"/>
    <mergeCell ref="F17:H17"/>
    <mergeCell ref="I17:K17"/>
    <mergeCell ref="F16:H16"/>
    <mergeCell ref="I16:K16"/>
    <mergeCell ref="B15:D15"/>
    <mergeCell ref="B14:D14"/>
    <mergeCell ref="B13:D13"/>
    <mergeCell ref="B12:D12"/>
    <mergeCell ref="B16:D1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33"/>
  <sheetViews>
    <sheetView showGridLines="0" topLeftCell="B2" zoomScale="90" zoomScaleNormal="90" workbookViewId="0">
      <selection activeCell="O12" sqref="O12"/>
    </sheetView>
  </sheetViews>
  <sheetFormatPr baseColWidth="10" defaultRowHeight="14.4" x14ac:dyDescent="0.3"/>
  <cols>
    <col min="1" max="1" width="11.44140625" customWidth="1"/>
    <col min="2" max="2" width="12.21875" customWidth="1"/>
    <col min="3" max="3" width="16.5546875" customWidth="1"/>
    <col min="4" max="4" width="11.77734375" bestFit="1" customWidth="1"/>
    <col min="5" max="5" width="13.33203125" bestFit="1" customWidth="1"/>
    <col min="6" max="6" width="12.77734375" bestFit="1" customWidth="1"/>
    <col min="7" max="7" width="3.109375" customWidth="1"/>
    <col min="9" max="9" width="16.5546875" customWidth="1"/>
    <col min="10" max="10" width="15.5546875" customWidth="1"/>
    <col min="11" max="11" width="18.33203125" customWidth="1"/>
    <col min="12" max="12" width="16.44140625" customWidth="1"/>
    <col min="13" max="13" width="8.5546875" style="9" customWidth="1"/>
  </cols>
  <sheetData>
    <row r="2" spans="1:15" ht="18" x14ac:dyDescent="0.35">
      <c r="B2" s="98" t="s">
        <v>102</v>
      </c>
      <c r="C2" s="98"/>
      <c r="D2" s="98"/>
      <c r="E2" s="98"/>
      <c r="F2" s="98"/>
      <c r="I2" s="91" t="s">
        <v>103</v>
      </c>
      <c r="J2" s="99"/>
      <c r="K2" s="99"/>
      <c r="L2" s="92"/>
      <c r="N2" s="91" t="s">
        <v>104</v>
      </c>
      <c r="O2" s="92"/>
    </row>
    <row r="3" spans="1:15" ht="58.2" customHeight="1" thickBot="1" x14ac:dyDescent="0.35">
      <c r="B3" s="93" t="s">
        <v>136</v>
      </c>
      <c r="C3" s="93"/>
      <c r="D3" s="93"/>
      <c r="E3" s="93"/>
      <c r="F3" s="93"/>
      <c r="I3" s="24" t="s">
        <v>139</v>
      </c>
      <c r="J3" s="24" t="s">
        <v>133</v>
      </c>
      <c r="K3" s="24" t="s">
        <v>138</v>
      </c>
      <c r="L3" s="24" t="s">
        <v>134</v>
      </c>
      <c r="N3" s="90" t="s">
        <v>114</v>
      </c>
      <c r="O3" s="90"/>
    </row>
    <row r="4" spans="1:15" s="8" customFormat="1" ht="43.2" x14ac:dyDescent="0.3">
      <c r="A4" s="21" t="s">
        <v>105</v>
      </c>
      <c r="B4" s="17" t="s">
        <v>164</v>
      </c>
      <c r="C4" s="17" t="s">
        <v>161</v>
      </c>
      <c r="D4" s="17" t="s">
        <v>162</v>
      </c>
      <c r="E4" s="17" t="s">
        <v>165</v>
      </c>
      <c r="F4" s="17" t="s">
        <v>163</v>
      </c>
      <c r="H4" s="101">
        <v>1</v>
      </c>
      <c r="I4" s="25" t="s">
        <v>118</v>
      </c>
      <c r="J4" s="25" t="s">
        <v>125</v>
      </c>
      <c r="K4" s="25" t="s">
        <v>118</v>
      </c>
      <c r="L4" s="104" t="s">
        <v>131</v>
      </c>
      <c r="N4" s="11" t="s">
        <v>116</v>
      </c>
      <c r="O4" s="11" t="s">
        <v>115</v>
      </c>
    </row>
    <row r="5" spans="1:15" ht="27" thickBot="1" x14ac:dyDescent="0.35">
      <c r="A5" s="22">
        <v>1</v>
      </c>
      <c r="B5" s="17">
        <f t="shared" ref="B5:F10" si="0">B27*2</f>
        <v>1</v>
      </c>
      <c r="C5" s="17">
        <f t="shared" si="0"/>
        <v>1</v>
      </c>
      <c r="D5" s="17">
        <f t="shared" si="0"/>
        <v>1</v>
      </c>
      <c r="E5" s="17">
        <f t="shared" si="0"/>
        <v>1</v>
      </c>
      <c r="F5" s="17">
        <f t="shared" si="0"/>
        <v>1</v>
      </c>
      <c r="H5" s="102"/>
      <c r="I5" s="26" t="s">
        <v>119</v>
      </c>
      <c r="J5" s="26" t="s">
        <v>126</v>
      </c>
      <c r="K5" s="26" t="s">
        <v>119</v>
      </c>
      <c r="L5" s="105"/>
      <c r="N5" s="16">
        <v>0</v>
      </c>
      <c r="O5" s="12">
        <v>6</v>
      </c>
    </row>
    <row r="6" spans="1:15" x14ac:dyDescent="0.3">
      <c r="A6" s="22">
        <v>2</v>
      </c>
      <c r="B6" s="17">
        <f t="shared" si="0"/>
        <v>1</v>
      </c>
      <c r="C6" s="17">
        <f t="shared" si="0"/>
        <v>1</v>
      </c>
      <c r="D6" s="17">
        <f t="shared" si="0"/>
        <v>1</v>
      </c>
      <c r="E6" s="17">
        <f t="shared" si="0"/>
        <v>1</v>
      </c>
      <c r="F6" s="17">
        <f t="shared" si="0"/>
        <v>1</v>
      </c>
      <c r="H6" s="101">
        <v>10</v>
      </c>
      <c r="I6" s="25" t="s">
        <v>120</v>
      </c>
      <c r="J6" s="25" t="s">
        <v>127</v>
      </c>
      <c r="K6" s="25" t="s">
        <v>120</v>
      </c>
      <c r="L6" s="104" t="s">
        <v>132</v>
      </c>
      <c r="N6" s="16">
        <v>0.5</v>
      </c>
      <c r="O6" s="12">
        <v>5</v>
      </c>
    </row>
    <row r="7" spans="1:15" x14ac:dyDescent="0.3">
      <c r="A7" s="22">
        <v>3</v>
      </c>
      <c r="B7" s="17">
        <f t="shared" si="0"/>
        <v>1</v>
      </c>
      <c r="C7" s="17">
        <f t="shared" si="0"/>
        <v>2</v>
      </c>
      <c r="D7" s="17">
        <f t="shared" si="0"/>
        <v>2.8</v>
      </c>
      <c r="E7" s="17">
        <f t="shared" si="0"/>
        <v>4.2</v>
      </c>
      <c r="F7" s="17">
        <f t="shared" si="0"/>
        <v>1</v>
      </c>
      <c r="H7" s="103"/>
      <c r="I7" s="23" t="s">
        <v>121</v>
      </c>
      <c r="J7" s="106" t="s">
        <v>128</v>
      </c>
      <c r="K7" s="23" t="s">
        <v>121</v>
      </c>
      <c r="L7" s="108"/>
      <c r="N7" s="16">
        <v>1</v>
      </c>
      <c r="O7" s="12">
        <v>4</v>
      </c>
    </row>
    <row r="8" spans="1:15" ht="16.2" customHeight="1" thickBot="1" x14ac:dyDescent="0.35">
      <c r="A8" s="22">
        <v>4</v>
      </c>
      <c r="B8" s="17">
        <f t="shared" si="0"/>
        <v>1</v>
      </c>
      <c r="C8" s="17">
        <f t="shared" si="0"/>
        <v>2.2000000000000002</v>
      </c>
      <c r="D8" s="17">
        <f t="shared" si="0"/>
        <v>3.2</v>
      </c>
      <c r="E8" s="17">
        <f t="shared" si="0"/>
        <v>4.8</v>
      </c>
      <c r="F8" s="17">
        <f t="shared" si="0"/>
        <v>5.8</v>
      </c>
      <c r="H8" s="102"/>
      <c r="I8" s="26" t="s">
        <v>122</v>
      </c>
      <c r="J8" s="107"/>
      <c r="K8" s="26" t="s">
        <v>122</v>
      </c>
      <c r="L8" s="105"/>
      <c r="N8" s="16">
        <v>1.5</v>
      </c>
      <c r="O8" s="12">
        <v>3</v>
      </c>
    </row>
    <row r="9" spans="1:15" x14ac:dyDescent="0.3">
      <c r="A9" s="22">
        <v>5</v>
      </c>
      <c r="B9" s="17">
        <f t="shared" si="0"/>
        <v>1</v>
      </c>
      <c r="C9" s="17">
        <f t="shared" si="0"/>
        <v>2.4</v>
      </c>
      <c r="D9" s="17">
        <f t="shared" si="0"/>
        <v>3.6</v>
      </c>
      <c r="E9" s="17">
        <f t="shared" si="0"/>
        <v>5.4</v>
      </c>
      <c r="F9" s="17">
        <f t="shared" si="0"/>
        <v>6.4</v>
      </c>
      <c r="H9" s="101">
        <v>100</v>
      </c>
      <c r="I9" s="25" t="s">
        <v>120</v>
      </c>
      <c r="J9" s="25" t="s">
        <v>129</v>
      </c>
      <c r="K9" s="25" t="s">
        <v>120</v>
      </c>
      <c r="L9" s="104" t="s">
        <v>137</v>
      </c>
      <c r="N9" s="16">
        <v>2</v>
      </c>
      <c r="O9" s="12">
        <v>2</v>
      </c>
    </row>
    <row r="10" spans="1:15" ht="26.4" x14ac:dyDescent="0.3">
      <c r="A10" s="22">
        <v>6</v>
      </c>
      <c r="B10" s="17">
        <f t="shared" si="0"/>
        <v>1</v>
      </c>
      <c r="C10" s="17">
        <f t="shared" si="0"/>
        <v>2.6</v>
      </c>
      <c r="D10" s="17">
        <f t="shared" si="0"/>
        <v>4</v>
      </c>
      <c r="E10" s="17">
        <f t="shared" si="0"/>
        <v>6</v>
      </c>
      <c r="F10" s="17">
        <f t="shared" si="0"/>
        <v>7</v>
      </c>
      <c r="H10" s="103"/>
      <c r="I10" s="23" t="s">
        <v>123</v>
      </c>
      <c r="J10" s="106" t="s">
        <v>130</v>
      </c>
      <c r="K10" s="23" t="s">
        <v>123</v>
      </c>
      <c r="L10" s="108"/>
      <c r="N10" s="16">
        <v>2.5</v>
      </c>
      <c r="O10" s="12">
        <v>1</v>
      </c>
    </row>
    <row r="11" spans="1:15" ht="15" thickBot="1" x14ac:dyDescent="0.35">
      <c r="H11" s="102"/>
      <c r="I11" s="26" t="s">
        <v>124</v>
      </c>
      <c r="J11" s="107"/>
      <c r="K11" s="26" t="s">
        <v>124</v>
      </c>
      <c r="L11" s="105"/>
      <c r="N11" s="16">
        <v>3</v>
      </c>
      <c r="O11" s="12">
        <v>0.5</v>
      </c>
    </row>
    <row r="12" spans="1:15" ht="14.4" customHeight="1" x14ac:dyDescent="0.3">
      <c r="H12" s="27" t="s">
        <v>117</v>
      </c>
      <c r="I12" s="28" t="s">
        <v>177</v>
      </c>
      <c r="J12" s="17" t="s">
        <v>165</v>
      </c>
      <c r="K12" s="17" t="s">
        <v>163</v>
      </c>
      <c r="L12" s="29" t="s">
        <v>176</v>
      </c>
    </row>
    <row r="13" spans="1:15" x14ac:dyDescent="0.3">
      <c r="B13" s="94" t="s">
        <v>21</v>
      </c>
      <c r="C13" s="95"/>
      <c r="E13" s="96" t="s">
        <v>96</v>
      </c>
      <c r="F13" s="97"/>
      <c r="H13" s="22">
        <v>1</v>
      </c>
      <c r="I13" s="10">
        <v>0.5</v>
      </c>
      <c r="J13" s="10">
        <v>0.5</v>
      </c>
      <c r="K13" s="10">
        <v>0.5</v>
      </c>
      <c r="L13" s="10">
        <v>1</v>
      </c>
    </row>
    <row r="14" spans="1:15" x14ac:dyDescent="0.3">
      <c r="B14" s="17" t="s">
        <v>94</v>
      </c>
      <c r="C14" s="17">
        <v>1</v>
      </c>
      <c r="E14" s="17" t="s">
        <v>97</v>
      </c>
      <c r="F14" s="11">
        <v>1</v>
      </c>
      <c r="H14" s="22">
        <v>2</v>
      </c>
      <c r="I14" s="10">
        <v>0.5</v>
      </c>
      <c r="J14" s="10">
        <v>0.5</v>
      </c>
      <c r="K14" s="10">
        <v>1</v>
      </c>
      <c r="L14" s="10">
        <v>2</v>
      </c>
    </row>
    <row r="15" spans="1:15" x14ac:dyDescent="0.3">
      <c r="B15" s="17" t="s">
        <v>100</v>
      </c>
      <c r="C15" s="17">
        <v>1.05</v>
      </c>
      <c r="E15" s="17" t="s">
        <v>98</v>
      </c>
      <c r="F15" s="17">
        <v>1</v>
      </c>
      <c r="H15" s="22">
        <v>3</v>
      </c>
      <c r="I15" s="10">
        <v>0.5</v>
      </c>
      <c r="J15" s="10">
        <v>1</v>
      </c>
      <c r="K15" s="10">
        <v>2</v>
      </c>
      <c r="L15" s="10">
        <v>3</v>
      </c>
    </row>
    <row r="16" spans="1:15" x14ac:dyDescent="0.3">
      <c r="B16" s="17" t="s">
        <v>101</v>
      </c>
      <c r="C16" s="17">
        <v>1.1000000000000001</v>
      </c>
      <c r="E16" s="17" t="s">
        <v>99</v>
      </c>
      <c r="F16" s="19">
        <v>1.05</v>
      </c>
      <c r="H16" s="22">
        <v>4</v>
      </c>
      <c r="I16" s="10">
        <v>0.5</v>
      </c>
      <c r="J16" s="10">
        <v>2</v>
      </c>
      <c r="K16" s="10">
        <v>3</v>
      </c>
      <c r="L16" s="10">
        <v>4</v>
      </c>
    </row>
    <row r="17" spans="1:18" x14ac:dyDescent="0.3">
      <c r="B17" s="17" t="s">
        <v>95</v>
      </c>
      <c r="C17" s="17">
        <v>1.2</v>
      </c>
      <c r="E17" s="17" t="s">
        <v>140</v>
      </c>
      <c r="F17" s="30">
        <v>1.1000000000000001</v>
      </c>
      <c r="H17" s="22">
        <v>5</v>
      </c>
      <c r="I17" s="10">
        <v>0.5</v>
      </c>
      <c r="J17" s="10">
        <v>3</v>
      </c>
      <c r="K17" s="10">
        <v>4.5</v>
      </c>
      <c r="L17" s="10">
        <v>5.5</v>
      </c>
    </row>
    <row r="18" spans="1:18" x14ac:dyDescent="0.3">
      <c r="E18" s="19" t="s">
        <v>141</v>
      </c>
      <c r="F18" s="17">
        <v>1.2</v>
      </c>
      <c r="H18" s="22">
        <v>6</v>
      </c>
      <c r="I18" s="10">
        <v>0.5</v>
      </c>
      <c r="J18" s="10">
        <v>4</v>
      </c>
      <c r="K18" s="10">
        <v>6</v>
      </c>
      <c r="L18" s="10">
        <v>7</v>
      </c>
    </row>
    <row r="25" spans="1:18" hidden="1" x14ac:dyDescent="0.3"/>
    <row r="26" spans="1:18" ht="94.2" hidden="1" customHeight="1" x14ac:dyDescent="0.3">
      <c r="A26" s="100" t="s">
        <v>135</v>
      </c>
      <c r="B26" s="93" t="s">
        <v>113</v>
      </c>
      <c r="C26" s="93"/>
      <c r="D26" s="93"/>
      <c r="E26" s="93"/>
      <c r="F26" s="93"/>
      <c r="H26" s="109" t="s">
        <v>109</v>
      </c>
      <c r="I26" s="109"/>
      <c r="J26" s="109"/>
      <c r="K26" s="109"/>
      <c r="L26" s="109"/>
      <c r="N26" s="9"/>
      <c r="O26" s="87" t="s">
        <v>110</v>
      </c>
      <c r="P26" s="88"/>
      <c r="Q26" s="88"/>
      <c r="R26" s="89"/>
    </row>
    <row r="27" spans="1:18" ht="28.8" hidden="1" x14ac:dyDescent="0.3">
      <c r="A27" s="100"/>
      <c r="B27" s="10">
        <v>0.5</v>
      </c>
      <c r="C27" s="10">
        <v>0.5</v>
      </c>
      <c r="D27" s="10">
        <v>0.5</v>
      </c>
      <c r="E27" s="10">
        <v>0.5</v>
      </c>
      <c r="F27" s="10">
        <v>0.5</v>
      </c>
      <c r="N27" s="11" t="s">
        <v>111</v>
      </c>
      <c r="O27" s="11" t="s">
        <v>112</v>
      </c>
      <c r="P27" s="11" t="s">
        <v>106</v>
      </c>
      <c r="Q27" s="11" t="s">
        <v>107</v>
      </c>
      <c r="R27" s="11" t="s">
        <v>108</v>
      </c>
    </row>
    <row r="28" spans="1:18" hidden="1" x14ac:dyDescent="0.3">
      <c r="A28" s="100"/>
      <c r="B28" s="10">
        <v>0.5</v>
      </c>
      <c r="C28" s="10">
        <v>0.5</v>
      </c>
      <c r="D28" s="10">
        <v>0.5</v>
      </c>
      <c r="E28" s="10">
        <v>0.5</v>
      </c>
      <c r="F28" s="10">
        <v>0.5</v>
      </c>
      <c r="N28" s="16">
        <v>1</v>
      </c>
      <c r="O28" s="12">
        <v>0.5</v>
      </c>
      <c r="P28" s="12">
        <v>0.5</v>
      </c>
      <c r="Q28" s="12">
        <v>0.5</v>
      </c>
      <c r="R28" s="12">
        <v>1</v>
      </c>
    </row>
    <row r="29" spans="1:18" hidden="1" x14ac:dyDescent="0.3">
      <c r="A29" s="100"/>
      <c r="B29" s="10">
        <v>0.5</v>
      </c>
      <c r="C29" s="10">
        <v>1</v>
      </c>
      <c r="D29" s="10">
        <v>1.4</v>
      </c>
      <c r="E29" s="10">
        <v>2.1</v>
      </c>
      <c r="F29" s="10">
        <v>0.5</v>
      </c>
      <c r="N29" s="16">
        <v>2</v>
      </c>
      <c r="O29" s="12">
        <v>0.5</v>
      </c>
      <c r="P29" s="10">
        <v>1</v>
      </c>
      <c r="Q29" s="10">
        <v>1.5</v>
      </c>
      <c r="R29" s="20">
        <v>2</v>
      </c>
    </row>
    <row r="30" spans="1:18" hidden="1" x14ac:dyDescent="0.3">
      <c r="A30" s="100"/>
      <c r="B30" s="10">
        <v>0.5</v>
      </c>
      <c r="C30" s="10">
        <v>1.1000000000000001</v>
      </c>
      <c r="D30" s="10">
        <v>1.6</v>
      </c>
      <c r="E30" s="10">
        <v>2.4</v>
      </c>
      <c r="F30" s="10">
        <v>2.9</v>
      </c>
      <c r="N30" s="16">
        <v>3</v>
      </c>
      <c r="O30" s="12">
        <v>0.5</v>
      </c>
      <c r="P30" s="10">
        <v>1.5</v>
      </c>
      <c r="Q30" s="10">
        <v>2</v>
      </c>
      <c r="R30" s="20">
        <v>3</v>
      </c>
    </row>
    <row r="31" spans="1:18" hidden="1" x14ac:dyDescent="0.3">
      <c r="A31" s="100"/>
      <c r="B31" s="10">
        <v>0.5</v>
      </c>
      <c r="C31" s="10">
        <v>1.2</v>
      </c>
      <c r="D31" s="10">
        <v>1.8</v>
      </c>
      <c r="E31" s="10">
        <v>2.7</v>
      </c>
      <c r="F31" s="10">
        <v>3.2</v>
      </c>
      <c r="N31" s="16">
        <v>4</v>
      </c>
      <c r="O31" s="12">
        <v>1</v>
      </c>
      <c r="P31" s="10">
        <v>2</v>
      </c>
      <c r="Q31" s="10">
        <v>3</v>
      </c>
      <c r="R31" s="20">
        <v>4</v>
      </c>
    </row>
    <row r="32" spans="1:18" hidden="1" x14ac:dyDescent="0.3">
      <c r="A32" s="100"/>
      <c r="B32" s="10">
        <v>0.5</v>
      </c>
      <c r="C32" s="10">
        <v>1.3</v>
      </c>
      <c r="D32" s="10">
        <v>2</v>
      </c>
      <c r="E32" s="10">
        <v>3</v>
      </c>
      <c r="F32" s="10">
        <v>3.5</v>
      </c>
      <c r="N32" s="16">
        <v>5</v>
      </c>
      <c r="O32" s="12">
        <v>1</v>
      </c>
      <c r="P32" s="10">
        <v>2.5</v>
      </c>
      <c r="Q32" s="17">
        <v>4</v>
      </c>
      <c r="R32" s="20">
        <v>5</v>
      </c>
    </row>
    <row r="33" spans="14:18" hidden="1" x14ac:dyDescent="0.3">
      <c r="N33" s="16">
        <v>6</v>
      </c>
      <c r="O33" s="12">
        <v>1</v>
      </c>
      <c r="P33" s="17">
        <v>3</v>
      </c>
      <c r="Q33" s="17">
        <v>4.5</v>
      </c>
      <c r="R33" s="20">
        <v>6</v>
      </c>
    </row>
  </sheetData>
  <sortState ref="N5:O10">
    <sortCondition ref="N5"/>
  </sortState>
  <mergeCells count="19">
    <mergeCell ref="A26:A32"/>
    <mergeCell ref="H4:H5"/>
    <mergeCell ref="H6:H8"/>
    <mergeCell ref="H9:H11"/>
    <mergeCell ref="L4:L5"/>
    <mergeCell ref="J7:J8"/>
    <mergeCell ref="L6:L8"/>
    <mergeCell ref="J10:J11"/>
    <mergeCell ref="L9:L11"/>
    <mergeCell ref="H26:L26"/>
    <mergeCell ref="O26:R26"/>
    <mergeCell ref="N3:O3"/>
    <mergeCell ref="N2:O2"/>
    <mergeCell ref="B26:F26"/>
    <mergeCell ref="B13:C13"/>
    <mergeCell ref="E13:F13"/>
    <mergeCell ref="B3:F3"/>
    <mergeCell ref="B2:F2"/>
    <mergeCell ref="I2:L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opLeftCell="A4" zoomScale="85" zoomScaleNormal="85" workbookViewId="0">
      <selection activeCell="F29" sqref="F29"/>
    </sheetView>
  </sheetViews>
  <sheetFormatPr baseColWidth="10" defaultRowHeight="14.4" x14ac:dyDescent="0.3"/>
  <cols>
    <col min="1" max="1" width="20.21875" customWidth="1"/>
    <col min="2" max="2" width="18" customWidth="1"/>
    <col min="3" max="3" width="22.6640625" customWidth="1"/>
    <col min="5" max="5" width="15.44140625" customWidth="1"/>
    <col min="6" max="6" width="15.44140625" bestFit="1" customWidth="1"/>
    <col min="11" max="11" width="15.44140625" bestFit="1" customWidth="1"/>
    <col min="14" max="14" width="16.44140625" customWidth="1"/>
    <col min="15" max="15" width="18.109375" customWidth="1"/>
  </cols>
  <sheetData>
    <row r="1" spans="1:15" ht="21" x14ac:dyDescent="0.4">
      <c r="C1" s="45" t="s">
        <v>168</v>
      </c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</row>
    <row r="2" spans="1:15" ht="21" x14ac:dyDescent="0.4">
      <c r="C2" s="45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4" spans="1:15" x14ac:dyDescent="0.3">
      <c r="A4" s="113" t="s">
        <v>102</v>
      </c>
      <c r="B4" s="113"/>
      <c r="C4" s="113"/>
      <c r="D4" s="37"/>
      <c r="E4" s="37"/>
      <c r="F4" s="117" t="s">
        <v>149</v>
      </c>
      <c r="G4" s="117"/>
      <c r="H4" s="117"/>
      <c r="I4" s="117"/>
      <c r="K4" s="118" t="s">
        <v>155</v>
      </c>
      <c r="L4" s="118"/>
      <c r="M4" s="118"/>
      <c r="N4" s="118"/>
    </row>
    <row r="5" spans="1:15" ht="66" customHeight="1" x14ac:dyDescent="0.3">
      <c r="A5" s="87" t="s">
        <v>136</v>
      </c>
      <c r="B5" s="88"/>
      <c r="C5" s="89"/>
      <c r="D5" s="37"/>
      <c r="E5" s="37"/>
      <c r="F5" s="112" t="s">
        <v>170</v>
      </c>
      <c r="G5" s="112"/>
      <c r="H5" s="112"/>
      <c r="I5" s="112"/>
      <c r="K5" s="114" t="s">
        <v>172</v>
      </c>
      <c r="L5" s="114"/>
      <c r="M5" s="114"/>
      <c r="N5" s="114"/>
    </row>
    <row r="6" spans="1:15" x14ac:dyDescent="0.3">
      <c r="B6" s="111" t="s">
        <v>169</v>
      </c>
      <c r="C6" s="111"/>
      <c r="D6" s="37"/>
      <c r="E6" s="9" t="s">
        <v>160</v>
      </c>
      <c r="F6" s="10" t="s">
        <v>150</v>
      </c>
      <c r="G6" s="10" t="s">
        <v>151</v>
      </c>
      <c r="H6" s="10" t="s">
        <v>152</v>
      </c>
      <c r="I6" s="10" t="s">
        <v>153</v>
      </c>
      <c r="K6" s="10" t="s">
        <v>150</v>
      </c>
      <c r="L6" s="10" t="s">
        <v>151</v>
      </c>
      <c r="M6" s="10" t="s">
        <v>152</v>
      </c>
      <c r="N6" s="10" t="s">
        <v>153</v>
      </c>
    </row>
    <row r="7" spans="1:15" x14ac:dyDescent="0.3">
      <c r="A7" s="10" t="s">
        <v>171</v>
      </c>
      <c r="B7" s="13" t="s">
        <v>142</v>
      </c>
      <c r="C7" s="10" t="s">
        <v>146</v>
      </c>
      <c r="D7" s="37"/>
      <c r="F7" s="10">
        <v>1</v>
      </c>
      <c r="G7" s="10">
        <v>10</v>
      </c>
      <c r="H7" s="10">
        <v>1</v>
      </c>
      <c r="I7" s="10">
        <v>1</v>
      </c>
      <c r="K7" s="10"/>
      <c r="L7" s="10"/>
      <c r="M7" s="10"/>
      <c r="N7" s="10"/>
    </row>
    <row r="8" spans="1:15" x14ac:dyDescent="0.3">
      <c r="A8" s="10">
        <v>1</v>
      </c>
      <c r="B8" s="10">
        <v>0</v>
      </c>
      <c r="C8" s="10" t="s">
        <v>94</v>
      </c>
      <c r="D8" s="37"/>
      <c r="F8" s="10">
        <v>10</v>
      </c>
      <c r="G8" s="10">
        <v>100</v>
      </c>
      <c r="H8" s="10">
        <v>10</v>
      </c>
      <c r="I8" s="10">
        <v>1</v>
      </c>
      <c r="K8" s="10"/>
      <c r="L8" s="10"/>
      <c r="M8" s="10"/>
      <c r="N8" s="10"/>
    </row>
    <row r="9" spans="1:15" x14ac:dyDescent="0.3">
      <c r="A9" s="10">
        <v>2</v>
      </c>
      <c r="B9" s="10">
        <v>0</v>
      </c>
      <c r="C9" s="10" t="s">
        <v>94</v>
      </c>
      <c r="D9" s="37"/>
      <c r="F9" s="10">
        <v>1</v>
      </c>
      <c r="G9" s="10">
        <v>10</v>
      </c>
      <c r="H9" s="10">
        <v>1</v>
      </c>
      <c r="I9" s="10">
        <v>1</v>
      </c>
      <c r="K9" s="10"/>
      <c r="L9" s="10"/>
      <c r="M9" s="10"/>
      <c r="N9" s="10"/>
    </row>
    <row r="10" spans="1:15" x14ac:dyDescent="0.3">
      <c r="A10" s="10">
        <v>3</v>
      </c>
      <c r="B10" s="10">
        <v>1</v>
      </c>
      <c r="C10" s="10" t="s">
        <v>148</v>
      </c>
      <c r="D10" s="37"/>
      <c r="F10" s="10">
        <v>10</v>
      </c>
      <c r="G10" s="10">
        <v>1</v>
      </c>
      <c r="H10" s="10">
        <v>10</v>
      </c>
      <c r="I10" s="10">
        <v>1</v>
      </c>
      <c r="K10" s="10"/>
      <c r="L10" s="10"/>
      <c r="M10" s="10"/>
      <c r="N10" s="10"/>
    </row>
    <row r="11" spans="1:15" x14ac:dyDescent="0.3">
      <c r="A11" s="10">
        <v>4</v>
      </c>
      <c r="B11" s="10">
        <v>100</v>
      </c>
      <c r="C11" s="10" t="s">
        <v>95</v>
      </c>
      <c r="D11" s="37"/>
      <c r="F11" s="10">
        <v>100</v>
      </c>
      <c r="G11" s="10">
        <v>1</v>
      </c>
      <c r="H11" s="10">
        <v>100</v>
      </c>
      <c r="I11" s="10">
        <v>10</v>
      </c>
      <c r="K11" s="10"/>
      <c r="L11" s="10"/>
      <c r="M11" s="10"/>
      <c r="N11" s="10"/>
    </row>
    <row r="12" spans="1:15" x14ac:dyDescent="0.3">
      <c r="A12" s="10">
        <v>5</v>
      </c>
      <c r="B12" s="10">
        <v>10</v>
      </c>
      <c r="C12" s="10" t="s">
        <v>94</v>
      </c>
      <c r="D12" s="37"/>
      <c r="F12" s="10">
        <v>100</v>
      </c>
      <c r="G12" s="10">
        <v>1</v>
      </c>
      <c r="H12" s="10">
        <v>100</v>
      </c>
      <c r="I12" s="10">
        <v>100</v>
      </c>
      <c r="K12" s="10"/>
      <c r="L12" s="10"/>
      <c r="M12" s="10"/>
      <c r="N12" s="10"/>
    </row>
    <row r="13" spans="1:15" x14ac:dyDescent="0.3">
      <c r="A13" s="10">
        <v>6</v>
      </c>
      <c r="B13" s="10">
        <v>10</v>
      </c>
      <c r="C13" s="10" t="s">
        <v>95</v>
      </c>
      <c r="D13" s="37"/>
    </row>
    <row r="15" spans="1:15" x14ac:dyDescent="0.3">
      <c r="K15" s="119" t="s">
        <v>156</v>
      </c>
      <c r="L15" s="119"/>
      <c r="M15" s="119"/>
      <c r="N15" s="119"/>
    </row>
    <row r="16" spans="1:15" x14ac:dyDescent="0.3">
      <c r="F16" s="34" t="s">
        <v>150</v>
      </c>
      <c r="G16" s="34" t="s">
        <v>151</v>
      </c>
      <c r="H16" s="34" t="s">
        <v>152</v>
      </c>
      <c r="I16" s="34" t="s">
        <v>153</v>
      </c>
      <c r="K16" s="10" t="s">
        <v>150</v>
      </c>
      <c r="L16" s="10" t="s">
        <v>151</v>
      </c>
      <c r="M16" s="10" t="s">
        <v>152</v>
      </c>
      <c r="N16" s="10" t="s">
        <v>153</v>
      </c>
    </row>
    <row r="17" spans="1:14" x14ac:dyDescent="0.3">
      <c r="A17" s="13"/>
      <c r="B17" s="12" t="s">
        <v>145</v>
      </c>
      <c r="C17" s="36" t="s">
        <v>147</v>
      </c>
      <c r="D17" s="38"/>
      <c r="E17" s="10">
        <v>1</v>
      </c>
      <c r="F17" s="47">
        <f>COUNTIF(F7:F12,1)/$B$28</f>
        <v>0.33333333333333331</v>
      </c>
      <c r="G17" s="47">
        <f>COUNTIF(G7:G12,1)/$B$28</f>
        <v>0.5</v>
      </c>
      <c r="H17" s="47">
        <f>COUNTIF(H7:H12,1)/$B$28</f>
        <v>0.33333333333333331</v>
      </c>
      <c r="I17" s="47">
        <f>COUNTIF(I7:I12,1)/$B$28</f>
        <v>0.66666666666666663</v>
      </c>
      <c r="K17">
        <f t="shared" ref="K17:N22" si="0">IF(F7=K7,0,1)</f>
        <v>1</v>
      </c>
      <c r="L17">
        <f t="shared" si="0"/>
        <v>1</v>
      </c>
      <c r="M17">
        <f t="shared" si="0"/>
        <v>1</v>
      </c>
      <c r="N17">
        <f t="shared" si="0"/>
        <v>1</v>
      </c>
    </row>
    <row r="18" spans="1:14" x14ac:dyDescent="0.3">
      <c r="A18" s="10">
        <v>0</v>
      </c>
      <c r="B18" s="31">
        <f>IF(B8="","",COUNTIF($B$8:$B$13,0)/B28)</f>
        <v>0.33333333333333331</v>
      </c>
      <c r="C18" s="31">
        <f>IF(C8="","",COUNTIF($C$8:$C$13,"C")/B28)</f>
        <v>0.5</v>
      </c>
      <c r="D18" s="39"/>
      <c r="E18" s="10">
        <v>10</v>
      </c>
      <c r="F18" s="47">
        <f>COUNTIF(F7:F12,10)/$B$28</f>
        <v>0.33333333333333331</v>
      </c>
      <c r="G18" s="47">
        <f>COUNTIF(G7:G12,10)/$B$28</f>
        <v>0.33333333333333331</v>
      </c>
      <c r="H18" s="47">
        <f>COUNTIF(H7:H12,10)/$B$28</f>
        <v>0.33333333333333331</v>
      </c>
      <c r="I18" s="47">
        <f>COUNTIF(I7:I12,10)/$B$28</f>
        <v>0.16666666666666666</v>
      </c>
      <c r="K18">
        <f t="shared" si="0"/>
        <v>1</v>
      </c>
      <c r="L18">
        <f t="shared" si="0"/>
        <v>1</v>
      </c>
      <c r="M18">
        <f t="shared" si="0"/>
        <v>1</v>
      </c>
      <c r="N18">
        <f t="shared" si="0"/>
        <v>1</v>
      </c>
    </row>
    <row r="19" spans="1:14" x14ac:dyDescent="0.3">
      <c r="A19" s="10">
        <v>1</v>
      </c>
      <c r="B19" s="31">
        <f>IF(B8="","",COUNTIF($B$8:$B$13,1)/B28)</f>
        <v>0.16666666666666666</v>
      </c>
      <c r="C19" s="31">
        <f>IF(C8="","",COUNTIF($C$8:$C$13,"B")/B28)</f>
        <v>0.5</v>
      </c>
      <c r="D19" s="39"/>
      <c r="E19" s="10">
        <v>100</v>
      </c>
      <c r="F19" s="47">
        <f>COUNTIF(F7:F12,100)/$B$28</f>
        <v>0.33333333333333331</v>
      </c>
      <c r="G19" s="47">
        <f>COUNTIF(G7:G12,100)/$B$28</f>
        <v>0.16666666666666666</v>
      </c>
      <c r="H19" s="47">
        <f>COUNTIF(H7:H12,100)/$B$28</f>
        <v>0.33333333333333331</v>
      </c>
      <c r="I19" s="47">
        <f>COUNTIF(I7:I12,100)/$B$28</f>
        <v>0.16666666666666666</v>
      </c>
      <c r="K19">
        <f t="shared" si="0"/>
        <v>1</v>
      </c>
      <c r="L19">
        <f t="shared" si="0"/>
        <v>1</v>
      </c>
      <c r="M19">
        <f t="shared" si="0"/>
        <v>1</v>
      </c>
      <c r="N19">
        <f t="shared" si="0"/>
        <v>1</v>
      </c>
    </row>
    <row r="20" spans="1:14" x14ac:dyDescent="0.3">
      <c r="A20" s="10">
        <v>10</v>
      </c>
      <c r="B20" s="31">
        <f>IF(B8="","",COUNTIF($B$8:$B$13,10)/B28)</f>
        <v>0.33333333333333331</v>
      </c>
      <c r="C20" s="13"/>
      <c r="D20" s="40"/>
      <c r="K20">
        <f t="shared" si="0"/>
        <v>1</v>
      </c>
      <c r="L20">
        <f t="shared" si="0"/>
        <v>1</v>
      </c>
      <c r="M20">
        <f t="shared" si="0"/>
        <v>1</v>
      </c>
      <c r="N20">
        <f t="shared" si="0"/>
        <v>1</v>
      </c>
    </row>
    <row r="21" spans="1:14" ht="15" thickBot="1" x14ac:dyDescent="0.35">
      <c r="A21" s="34">
        <v>100</v>
      </c>
      <c r="B21" s="35">
        <f>IF(B8="","",COUNTIF($B$8:$B$13,100)/B28)</f>
        <v>0.16666666666666666</v>
      </c>
      <c r="C21" s="13"/>
      <c r="D21" s="40"/>
      <c r="F21" t="s">
        <v>158</v>
      </c>
      <c r="K21">
        <f t="shared" si="0"/>
        <v>1</v>
      </c>
      <c r="L21">
        <f t="shared" si="0"/>
        <v>1</v>
      </c>
      <c r="M21">
        <f t="shared" si="0"/>
        <v>1</v>
      </c>
      <c r="N21">
        <f t="shared" si="0"/>
        <v>1</v>
      </c>
    </row>
    <row r="22" spans="1:14" ht="15" thickBot="1" x14ac:dyDescent="0.35">
      <c r="A22" s="32" t="s">
        <v>144</v>
      </c>
      <c r="B22" s="41" t="str">
        <f>IF(B8="","",IF(B18&gt;(B19+B20+B21),"maj 0",IF(B21&gt;(B18+B19+B20),"maj 10+",IF((B18+B19)&gt;(B19+B20+B21),"maj 1-",IF((B18+B19+B20)&gt;(B20+B21),"maj 10-",IF(AND((B20+B21)&gt;0.5,(B20+B21)&gt;(B18+B19)),"maj 10+",))))))</f>
        <v>maj 10-</v>
      </c>
      <c r="C22" s="41" t="str">
        <f>IF(C8="","",IF(C18&gt;0.49,"maj C",IF(C19&gt;0.49,"maj B",IF(C18&gt;0.9,"C",IF(C19&gt;0.9,"B")))))</f>
        <v>maj C</v>
      </c>
      <c r="D22" s="37"/>
      <c r="F22" s="10">
        <v>1</v>
      </c>
      <c r="G22" s="47">
        <f>COUNTIF($F$7:$I$12,1)/(4*B28)</f>
        <v>0.45833333333333331</v>
      </c>
      <c r="K22">
        <f t="shared" si="0"/>
        <v>1</v>
      </c>
      <c r="L22">
        <f t="shared" si="0"/>
        <v>1</v>
      </c>
      <c r="M22">
        <f t="shared" si="0"/>
        <v>1</v>
      </c>
      <c r="N22">
        <f t="shared" si="0"/>
        <v>1</v>
      </c>
    </row>
    <row r="23" spans="1:14" x14ac:dyDescent="0.3">
      <c r="F23" s="10">
        <v>10</v>
      </c>
      <c r="G23" s="47">
        <f>COUNTIF($F$7:$I$12,10)/(4*B28)</f>
        <v>0.29166666666666669</v>
      </c>
    </row>
    <row r="24" spans="1:14" x14ac:dyDescent="0.3">
      <c r="F24" s="10">
        <v>100</v>
      </c>
      <c r="G24" s="47">
        <f>COUNTIF($F$7:$I$12,100)/(4*B28)</f>
        <v>0.25</v>
      </c>
    </row>
    <row r="27" spans="1:14" ht="15" thickBot="1" x14ac:dyDescent="0.35"/>
    <row r="28" spans="1:14" ht="15" thickBot="1" x14ac:dyDescent="0.35">
      <c r="A28" s="32" t="s">
        <v>143</v>
      </c>
      <c r="B28" s="33">
        <f>COUNTIF($B$8:$B$13,"&lt;&gt;")</f>
        <v>6</v>
      </c>
    </row>
    <row r="29" spans="1:14" ht="15" thickBot="1" x14ac:dyDescent="0.35">
      <c r="A29" s="32" t="s">
        <v>144</v>
      </c>
      <c r="B29" s="41" t="str">
        <f>IF(B8="","",IF(B18&gt;(B19+B20+B21),"maj 0",IF(B21&gt;(B18+B19+B20),"maj 10+",IF((B18+B19)&gt;(B19+B20+B21),"maj 1-",IF((B18+B19+B20)&gt;(B20+B21),"maj 10-",IF(AND((B20+B21)&gt;0.5,(B20+B21)&gt;(B18+B19)),"maj 10+",))))))</f>
        <v>maj 10-</v>
      </c>
      <c r="C29" s="41" t="str">
        <f>IF(C8="","",IF(C18&gt;0.49,"maj C",IF(C19&gt;0.49,"maj B",IF(C18&gt;0.9,"C",IF(C19&gt;0.9,"B")))))</f>
        <v>maj C</v>
      </c>
      <c r="E29" s="43" t="s">
        <v>154</v>
      </c>
      <c r="F29" s="42" t="str">
        <f>IF(AND(F17=0,F18=0,F19=0),"",IF(F17&gt;0.49,"maj 1",IF(F19&gt;0.49,"maj 100",IF(AND((F17+F18)&gt;0.5,(F17+F18)&gt;(F18+F19)),"maj 10-","maj 10+"))))</f>
        <v>maj 10+</v>
      </c>
      <c r="G29" s="42" t="str">
        <f>IF(AND(G17=0,G18=0,G19=0),"",IF(G17&gt;0.49,"maj 1",IF(G19&gt;0.49,"maj 100",IF(AND((G17+G18)&gt;0.5,(G17+G18)&gt;(G18+G19)),"maj 10-","maj 10+"))))</f>
        <v>maj 1</v>
      </c>
      <c r="H29" s="42" t="str">
        <f>IF(AND(H17=0,H18=0,H19=0),"",IF(H17&gt;0.49,"maj 1",IF(H19&gt;0.49,"maj 100",IF(AND((H17+H18)&gt;0.5,(H17+H18)&gt;(H18+H19)),"maj 10-","maj 10+"))))</f>
        <v>maj 10+</v>
      </c>
      <c r="I29" s="42" t="str">
        <f>IF(AND(I17=0,I18=0,I19=0),"",IF(I17&gt;0.49,"maj 1",IF(I19&gt;0.49,"maj 100",IF(AND((I17+I18)&gt;0.5,(I17+I18)&gt;(I18+I19)),"maj 10-","maj 10+"))))</f>
        <v>maj 1</v>
      </c>
      <c r="K29" s="115" t="s">
        <v>157</v>
      </c>
      <c r="L29" s="115"/>
      <c r="M29" s="44">
        <f>SUM(K17:N22)/4</f>
        <v>6</v>
      </c>
    </row>
    <row r="30" spans="1:14" x14ac:dyDescent="0.3">
      <c r="E30" s="116" t="s">
        <v>159</v>
      </c>
      <c r="F30" s="116"/>
      <c r="G30" s="42" t="str">
        <f>IF(AND(G22=0,G23=0,G24=0),"",IF(G22&gt;0.49,"maj 1",IF(G24&gt;0.49,"maj 100",IF(AND((G22+G23)&gt;0.5,(G22+G23)&gt;(G23+G24)),"maj 10-","maj 10+"))))</f>
        <v>maj 10-</v>
      </c>
    </row>
    <row r="32" spans="1:14" x14ac:dyDescent="0.3">
      <c r="A32" t="s">
        <v>167</v>
      </c>
      <c r="B32" t="s">
        <v>99</v>
      </c>
    </row>
    <row r="35" spans="1:5" x14ac:dyDescent="0.3">
      <c r="A35" t="s">
        <v>173</v>
      </c>
      <c r="B35" s="10" t="s">
        <v>166</v>
      </c>
      <c r="C35" s="20" t="s">
        <v>174</v>
      </c>
      <c r="D35" s="20" t="s">
        <v>175</v>
      </c>
      <c r="E35" s="20" t="s">
        <v>178</v>
      </c>
    </row>
    <row r="36" spans="1:5" x14ac:dyDescent="0.3">
      <c r="B36" s="10">
        <f>(INDEX(barème!$A$4:$F$10,MATCH(Feuil2!B28,barème!$A$4:$A$10,0),MATCH(Feuil2!B29,barème!$A$4:$F$4,0)))*(VLOOKUP(Feuil2!C29,barème!$B$14:$C$17,2))*(VLOOKUP(B32,barème!$E$14:$F$18,2))</f>
        <v>6.9300000000000006</v>
      </c>
      <c r="C36" s="10">
        <f>INDEX(barème!$H$12:$L$18,MATCH(Feuil2!B28,barème!$H$12:$H$18,0),MATCH(Feuil2!G30,barème!$H$12:$L$12,0))</f>
        <v>4</v>
      </c>
      <c r="D36" s="10">
        <f>VLOOKUP(M29,barème!$N$5:$O$11,2)</f>
        <v>0.5</v>
      </c>
      <c r="E36" s="10">
        <f>SUM(B36:D36)</f>
        <v>11.43</v>
      </c>
    </row>
  </sheetData>
  <mergeCells count="16">
    <mergeCell ref="K29:L29"/>
    <mergeCell ref="E30:F30"/>
    <mergeCell ref="D1:E1"/>
    <mergeCell ref="F1:G1"/>
    <mergeCell ref="H1:I1"/>
    <mergeCell ref="J1:K1"/>
    <mergeCell ref="L1:M1"/>
    <mergeCell ref="F4:I4"/>
    <mergeCell ref="K4:N4"/>
    <mergeCell ref="K15:N15"/>
    <mergeCell ref="N1:O1"/>
    <mergeCell ref="B6:C6"/>
    <mergeCell ref="F5:I5"/>
    <mergeCell ref="A5:C5"/>
    <mergeCell ref="A4:C4"/>
    <mergeCell ref="K5:N5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barème!$E$14:$E$18</xm:f>
          </x14:formula1>
          <xm:sqref>B32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1"/>
  <sheetViews>
    <sheetView zoomScale="85" zoomScaleNormal="85" workbookViewId="0">
      <selection activeCell="F31" sqref="F31"/>
    </sheetView>
  </sheetViews>
  <sheetFormatPr baseColWidth="10" defaultRowHeight="14.4" x14ac:dyDescent="0.3"/>
  <cols>
    <col min="2" max="2" width="17.109375" bestFit="1" customWidth="1"/>
    <col min="3" max="3" width="23.88671875" bestFit="1" customWidth="1"/>
    <col min="4" max="6" width="16.88671875" bestFit="1" customWidth="1"/>
    <col min="8" max="8" width="18.109375" customWidth="1"/>
    <col min="9" max="9" width="23.88671875" bestFit="1" customWidth="1"/>
    <col min="10" max="11" width="16.88671875" bestFit="1" customWidth="1"/>
  </cols>
  <sheetData>
    <row r="1" spans="1:18" x14ac:dyDescent="0.3">
      <c r="A1" s="37"/>
      <c r="B1" s="48" t="s">
        <v>179</v>
      </c>
      <c r="C1" s="68" t="s">
        <v>187</v>
      </c>
      <c r="D1" s="68" t="s">
        <v>188</v>
      </c>
      <c r="E1" s="68" t="s">
        <v>191</v>
      </c>
      <c r="F1" s="68" t="s">
        <v>192</v>
      </c>
      <c r="G1" s="37"/>
      <c r="H1" s="69" t="s">
        <v>189</v>
      </c>
      <c r="I1" s="69" t="s">
        <v>190</v>
      </c>
      <c r="J1" s="69" t="s">
        <v>193</v>
      </c>
      <c r="K1" s="69" t="s">
        <v>194</v>
      </c>
    </row>
    <row r="2" spans="1:18" ht="28.8" customHeight="1" thickBot="1" x14ac:dyDescent="0.35">
      <c r="B2" s="63">
        <v>1</v>
      </c>
      <c r="C2" s="68" t="s">
        <v>196</v>
      </c>
      <c r="D2" s="68" t="s">
        <v>197</v>
      </c>
      <c r="E2" s="68"/>
      <c r="F2" s="68"/>
      <c r="H2" s="69" t="s">
        <v>195</v>
      </c>
      <c r="I2" s="69" t="s">
        <v>198</v>
      </c>
      <c r="J2" s="69"/>
      <c r="K2" s="69"/>
    </row>
    <row r="3" spans="1:18" ht="15" thickTop="1" x14ac:dyDescent="0.3">
      <c r="A3" s="37"/>
      <c r="B3" s="49"/>
      <c r="C3" s="123" t="s">
        <v>149</v>
      </c>
      <c r="D3" s="123"/>
      <c r="E3" s="123"/>
      <c r="F3" s="124"/>
      <c r="H3" s="49"/>
      <c r="I3" s="123" t="s">
        <v>149</v>
      </c>
      <c r="J3" s="123"/>
      <c r="K3" s="123"/>
      <c r="L3" s="124"/>
      <c r="N3" s="49"/>
      <c r="O3" s="123" t="s">
        <v>149</v>
      </c>
      <c r="P3" s="123"/>
      <c r="Q3" s="123"/>
      <c r="R3" s="124"/>
    </row>
    <row r="4" spans="1:18" x14ac:dyDescent="0.3">
      <c r="A4" s="37"/>
      <c r="B4" s="50"/>
      <c r="C4" s="112" t="s">
        <v>170</v>
      </c>
      <c r="D4" s="112"/>
      <c r="E4" s="112"/>
      <c r="F4" s="120"/>
      <c r="H4" s="50"/>
      <c r="I4" s="112" t="s">
        <v>170</v>
      </c>
      <c r="J4" s="112"/>
      <c r="K4" s="112"/>
      <c r="L4" s="120"/>
      <c r="N4" s="50"/>
      <c r="O4" s="112" t="s">
        <v>170</v>
      </c>
      <c r="P4" s="112"/>
      <c r="Q4" s="112"/>
      <c r="R4" s="120"/>
    </row>
    <row r="5" spans="1:18" x14ac:dyDescent="0.3">
      <c r="A5" s="37"/>
      <c r="B5" s="51" t="s">
        <v>171</v>
      </c>
      <c r="C5" s="10" t="s">
        <v>150</v>
      </c>
      <c r="D5" s="10" t="s">
        <v>151</v>
      </c>
      <c r="E5" s="10" t="s">
        <v>152</v>
      </c>
      <c r="F5" s="52" t="s">
        <v>153</v>
      </c>
      <c r="H5" s="51" t="s">
        <v>171</v>
      </c>
      <c r="I5" s="10" t="s">
        <v>150</v>
      </c>
      <c r="J5" s="10" t="s">
        <v>151</v>
      </c>
      <c r="K5" s="10" t="s">
        <v>152</v>
      </c>
      <c r="L5" s="52" t="s">
        <v>153</v>
      </c>
      <c r="N5" s="51" t="s">
        <v>171</v>
      </c>
      <c r="O5" s="10" t="s">
        <v>150</v>
      </c>
      <c r="P5" s="10" t="s">
        <v>151</v>
      </c>
      <c r="Q5" s="10" t="s">
        <v>152</v>
      </c>
      <c r="R5" s="52" t="s">
        <v>153</v>
      </c>
    </row>
    <row r="6" spans="1:18" x14ac:dyDescent="0.3">
      <c r="A6" s="37"/>
      <c r="B6" s="51">
        <v>1</v>
      </c>
      <c r="C6" s="10"/>
      <c r="D6" s="10"/>
      <c r="E6" s="10"/>
      <c r="F6" s="52"/>
      <c r="H6" s="51">
        <v>1</v>
      </c>
      <c r="I6" s="10"/>
      <c r="J6" s="10"/>
      <c r="K6" s="10"/>
      <c r="L6" s="52"/>
      <c r="N6" s="51">
        <v>1</v>
      </c>
      <c r="O6" s="10"/>
      <c r="P6" s="10"/>
      <c r="Q6" s="10"/>
      <c r="R6" s="52"/>
    </row>
    <row r="7" spans="1:18" x14ac:dyDescent="0.3">
      <c r="A7" s="37"/>
      <c r="B7" s="51">
        <v>2</v>
      </c>
      <c r="C7" s="10"/>
      <c r="D7" s="10"/>
      <c r="E7" s="10"/>
      <c r="F7" s="52"/>
      <c r="H7" s="51">
        <v>2</v>
      </c>
      <c r="I7" s="10"/>
      <c r="J7" s="10"/>
      <c r="K7" s="10"/>
      <c r="L7" s="52"/>
      <c r="N7" s="51">
        <v>2</v>
      </c>
      <c r="O7" s="10"/>
      <c r="P7" s="10"/>
      <c r="Q7" s="10"/>
      <c r="R7" s="52"/>
    </row>
    <row r="8" spans="1:18" x14ac:dyDescent="0.3">
      <c r="A8" s="37"/>
      <c r="B8" s="51">
        <v>3</v>
      </c>
      <c r="C8" s="10"/>
      <c r="D8" s="10"/>
      <c r="E8" s="10"/>
      <c r="F8" s="52"/>
      <c r="H8" s="51">
        <v>3</v>
      </c>
      <c r="I8" s="10"/>
      <c r="J8" s="10"/>
      <c r="K8" s="10"/>
      <c r="L8" s="52"/>
      <c r="N8" s="51">
        <v>3</v>
      </c>
      <c r="O8" s="10"/>
      <c r="P8" s="10"/>
      <c r="Q8" s="10"/>
      <c r="R8" s="52"/>
    </row>
    <row r="9" spans="1:18" x14ac:dyDescent="0.3">
      <c r="A9" s="37"/>
      <c r="B9" s="51">
        <v>4</v>
      </c>
      <c r="C9" s="10"/>
      <c r="D9" s="10"/>
      <c r="E9" s="10"/>
      <c r="F9" s="52"/>
      <c r="H9" s="51">
        <v>4</v>
      </c>
      <c r="I9" s="10"/>
      <c r="J9" s="10"/>
      <c r="K9" s="10"/>
      <c r="L9" s="52"/>
      <c r="N9" s="51">
        <v>4</v>
      </c>
      <c r="O9" s="10"/>
      <c r="P9" s="10"/>
      <c r="Q9" s="10"/>
      <c r="R9" s="52"/>
    </row>
    <row r="10" spans="1:18" x14ac:dyDescent="0.3">
      <c r="A10" s="37"/>
      <c r="B10" s="51">
        <v>5</v>
      </c>
      <c r="C10" s="10"/>
      <c r="D10" s="10"/>
      <c r="E10" s="10"/>
      <c r="F10" s="52"/>
      <c r="H10" s="51">
        <v>5</v>
      </c>
      <c r="I10" s="10"/>
      <c r="J10" s="10"/>
      <c r="K10" s="10"/>
      <c r="L10" s="52"/>
      <c r="N10" s="51">
        <v>5</v>
      </c>
      <c r="O10" s="10"/>
      <c r="P10" s="10"/>
      <c r="Q10" s="10"/>
      <c r="R10" s="52"/>
    </row>
    <row r="11" spans="1:18" ht="15" thickBot="1" x14ac:dyDescent="0.35">
      <c r="A11" s="37"/>
      <c r="B11" s="51">
        <v>6</v>
      </c>
      <c r="C11" s="10"/>
      <c r="D11" s="10"/>
      <c r="E11" s="10"/>
      <c r="F11" s="52"/>
      <c r="H11" s="51">
        <v>6</v>
      </c>
      <c r="I11" s="10"/>
      <c r="J11" s="10"/>
      <c r="K11" s="10"/>
      <c r="L11" s="52"/>
      <c r="N11" s="51">
        <v>6</v>
      </c>
      <c r="O11" s="10"/>
      <c r="P11" s="10"/>
      <c r="Q11" s="10"/>
      <c r="R11" s="52"/>
    </row>
    <row r="12" spans="1:18" ht="15" thickBot="1" x14ac:dyDescent="0.35">
      <c r="A12" s="37"/>
      <c r="B12" s="53" t="s">
        <v>143</v>
      </c>
      <c r="C12" s="33">
        <f>COUNTIF($C$6:$C$11,"&lt;&gt;")</f>
        <v>0</v>
      </c>
      <c r="D12" s="40"/>
      <c r="E12" s="40"/>
      <c r="F12" s="54"/>
      <c r="H12" s="53" t="s">
        <v>143</v>
      </c>
      <c r="I12" s="33">
        <f>COUNTIF($C$6:$C$11,"&lt;&gt;")</f>
        <v>0</v>
      </c>
      <c r="J12" s="40"/>
      <c r="K12" s="40"/>
      <c r="L12" s="54"/>
      <c r="N12" s="53" t="s">
        <v>143</v>
      </c>
      <c r="O12" s="33">
        <f>COUNTIF($C$6:$C$11,"&lt;&gt;")</f>
        <v>0</v>
      </c>
      <c r="P12" s="40"/>
      <c r="Q12" s="40"/>
      <c r="R12" s="54"/>
    </row>
    <row r="13" spans="1:18" hidden="1" x14ac:dyDescent="0.3">
      <c r="B13" s="55"/>
      <c r="C13" s="40"/>
      <c r="D13" s="40"/>
      <c r="E13" s="40"/>
      <c r="F13" s="54"/>
      <c r="H13" s="55"/>
      <c r="I13" s="40"/>
      <c r="J13" s="40"/>
      <c r="K13" s="40"/>
      <c r="L13" s="54"/>
      <c r="N13" s="55"/>
      <c r="O13" s="40"/>
      <c r="P13" s="40"/>
      <c r="Q13" s="40"/>
      <c r="R13" s="54"/>
    </row>
    <row r="14" spans="1:18" hidden="1" x14ac:dyDescent="0.3">
      <c r="B14" s="55"/>
      <c r="C14" s="40"/>
      <c r="D14" s="40"/>
      <c r="E14" s="40"/>
      <c r="F14" s="54"/>
      <c r="H14" s="55"/>
      <c r="I14" s="40"/>
      <c r="J14" s="40"/>
      <c r="K14" s="40"/>
      <c r="L14" s="54"/>
      <c r="N14" s="55"/>
      <c r="O14" s="40"/>
      <c r="P14" s="40"/>
      <c r="Q14" s="40"/>
      <c r="R14" s="54"/>
    </row>
    <row r="15" spans="1:18" hidden="1" x14ac:dyDescent="0.3">
      <c r="B15" s="55"/>
      <c r="C15" s="10" t="s">
        <v>150</v>
      </c>
      <c r="D15" s="10" t="s">
        <v>151</v>
      </c>
      <c r="E15" s="10" t="s">
        <v>152</v>
      </c>
      <c r="F15" s="52" t="s">
        <v>153</v>
      </c>
      <c r="H15" s="55"/>
      <c r="I15" s="10" t="s">
        <v>150</v>
      </c>
      <c r="J15" s="10" t="s">
        <v>151</v>
      </c>
      <c r="K15" s="10" t="s">
        <v>152</v>
      </c>
      <c r="L15" s="52" t="s">
        <v>153</v>
      </c>
      <c r="N15" s="55"/>
      <c r="O15" s="10" t="s">
        <v>150</v>
      </c>
      <c r="P15" s="10" t="s">
        <v>151</v>
      </c>
      <c r="Q15" s="10" t="s">
        <v>152</v>
      </c>
      <c r="R15" s="52" t="s">
        <v>153</v>
      </c>
    </row>
    <row r="16" spans="1:18" hidden="1" x14ac:dyDescent="0.3">
      <c r="A16" s="38"/>
      <c r="B16" s="51">
        <v>1</v>
      </c>
      <c r="C16" s="47" t="str">
        <f>IF($C$12=0," ",(COUNTIF(C6:C11,1))/$C$12)</f>
        <v xml:space="preserve"> </v>
      </c>
      <c r="D16" s="47" t="str">
        <f t="shared" ref="D16:F16" si="0">IF($C$12=0," ",(COUNTIF(D6:D11,1))/$C$12)</f>
        <v xml:space="preserve"> </v>
      </c>
      <c r="E16" s="47" t="str">
        <f t="shared" si="0"/>
        <v xml:space="preserve"> </v>
      </c>
      <c r="F16" s="56" t="str">
        <f t="shared" si="0"/>
        <v xml:space="preserve"> </v>
      </c>
      <c r="H16" s="51">
        <v>1</v>
      </c>
      <c r="I16" s="47" t="str">
        <f>IF($C$12=0," ",(COUNTIF(I6:I11,1))/$C$12)</f>
        <v xml:space="preserve"> </v>
      </c>
      <c r="J16" s="47" t="str">
        <f t="shared" ref="J16:L16" si="1">IF($C$12=0," ",(COUNTIF(J6:J11,1))/$C$12)</f>
        <v xml:space="preserve"> </v>
      </c>
      <c r="K16" s="47" t="str">
        <f t="shared" si="1"/>
        <v xml:space="preserve"> </v>
      </c>
      <c r="L16" s="56" t="str">
        <f t="shared" si="1"/>
        <v xml:space="preserve"> </v>
      </c>
      <c r="N16" s="51">
        <v>1</v>
      </c>
      <c r="O16" s="47" t="str">
        <f>IF($C$12=0," ",(COUNTIF(O6:O11,1))/$C$12)</f>
        <v xml:space="preserve"> </v>
      </c>
      <c r="P16" s="47" t="str">
        <f t="shared" ref="P16:R16" si="2">IF($C$12=0," ",(COUNTIF(P6:P11,1))/$C$12)</f>
        <v xml:space="preserve"> </v>
      </c>
      <c r="Q16" s="47" t="str">
        <f t="shared" si="2"/>
        <v xml:space="preserve"> </v>
      </c>
      <c r="R16" s="56" t="str">
        <f t="shared" si="2"/>
        <v xml:space="preserve"> </v>
      </c>
    </row>
    <row r="17" spans="1:18" hidden="1" x14ac:dyDescent="0.3">
      <c r="A17" s="39"/>
      <c r="B17" s="51">
        <v>10</v>
      </c>
      <c r="C17" s="47" t="str">
        <f>IF($C$12=0," ",(COUNTIF(C6:C11,10))/$C$12)</f>
        <v xml:space="preserve"> </v>
      </c>
      <c r="D17" s="47" t="str">
        <f t="shared" ref="D17:F17" si="3">IF($C$12=0," ",(COUNTIF(D6:D11,10))/$C$12)</f>
        <v xml:space="preserve"> </v>
      </c>
      <c r="E17" s="47" t="str">
        <f t="shared" si="3"/>
        <v xml:space="preserve"> </v>
      </c>
      <c r="F17" s="56" t="str">
        <f t="shared" si="3"/>
        <v xml:space="preserve"> </v>
      </c>
      <c r="H17" s="51">
        <v>10</v>
      </c>
      <c r="I17" s="47" t="str">
        <f>IF($C$12=0," ",(COUNTIF(I6:I11,10))/$C$12)</f>
        <v xml:space="preserve"> </v>
      </c>
      <c r="J17" s="47" t="str">
        <f t="shared" ref="J17:L17" si="4">IF($C$12=0," ",(COUNTIF(J6:J11,10))/$C$12)</f>
        <v xml:space="preserve"> </v>
      </c>
      <c r="K17" s="47" t="str">
        <f t="shared" si="4"/>
        <v xml:space="preserve"> </v>
      </c>
      <c r="L17" s="56" t="str">
        <f t="shared" si="4"/>
        <v xml:space="preserve"> </v>
      </c>
      <c r="N17" s="51">
        <v>10</v>
      </c>
      <c r="O17" s="47" t="str">
        <f>IF($C$12=0," ",(COUNTIF(O6:O11,10))/$C$12)</f>
        <v xml:space="preserve"> </v>
      </c>
      <c r="P17" s="47" t="str">
        <f t="shared" ref="P17:R17" si="5">IF($C$12=0," ",(COUNTIF(P6:P11,10))/$C$12)</f>
        <v xml:space="preserve"> </v>
      </c>
      <c r="Q17" s="47" t="str">
        <f t="shared" si="5"/>
        <v xml:space="preserve"> </v>
      </c>
      <c r="R17" s="56" t="str">
        <f t="shared" si="5"/>
        <v xml:space="preserve"> </v>
      </c>
    </row>
    <row r="18" spans="1:18" hidden="1" x14ac:dyDescent="0.3">
      <c r="A18" s="39"/>
      <c r="B18" s="51">
        <v>100</v>
      </c>
      <c r="C18" s="47" t="str">
        <f>IF($C$12=0," ",(COUNTIF(C6:C11,100))/$C$12)</f>
        <v xml:space="preserve"> </v>
      </c>
      <c r="D18" s="47" t="str">
        <f t="shared" ref="D18:F18" si="6">IF($C$12=0," ",(COUNTIF(D6:D11,100))/$C$12)</f>
        <v xml:space="preserve"> </v>
      </c>
      <c r="E18" s="47" t="str">
        <f t="shared" si="6"/>
        <v xml:space="preserve"> </v>
      </c>
      <c r="F18" s="56" t="str">
        <f t="shared" si="6"/>
        <v xml:space="preserve"> </v>
      </c>
      <c r="H18" s="51">
        <v>100</v>
      </c>
      <c r="I18" s="47" t="str">
        <f>IF($C$12=0," ",(COUNTIF(I6:I11,100))/$C$12)</f>
        <v xml:space="preserve"> </v>
      </c>
      <c r="J18" s="47" t="str">
        <f t="shared" ref="J18:L18" si="7">IF($C$12=0," ",(COUNTIF(J6:J11,100))/$C$12)</f>
        <v xml:space="preserve"> </v>
      </c>
      <c r="K18" s="47" t="str">
        <f t="shared" si="7"/>
        <v xml:space="preserve"> </v>
      </c>
      <c r="L18" s="56" t="str">
        <f t="shared" si="7"/>
        <v xml:space="preserve"> </v>
      </c>
      <c r="N18" s="51">
        <v>100</v>
      </c>
      <c r="O18" s="47" t="str">
        <f>IF($C$12=0," ",(COUNTIF(O6:O11,100))/$C$12)</f>
        <v xml:space="preserve"> </v>
      </c>
      <c r="P18" s="47" t="str">
        <f t="shared" ref="P18:R18" si="8">IF($C$12=0," ",(COUNTIF(P6:P11,100))/$C$12)</f>
        <v xml:space="preserve"> </v>
      </c>
      <c r="Q18" s="47" t="str">
        <f t="shared" si="8"/>
        <v xml:space="preserve"> </v>
      </c>
      <c r="R18" s="56" t="str">
        <f t="shared" si="8"/>
        <v xml:space="preserve"> </v>
      </c>
    </row>
    <row r="19" spans="1:18" hidden="1" x14ac:dyDescent="0.3">
      <c r="A19" s="40"/>
      <c r="B19" s="55"/>
      <c r="C19" s="40"/>
      <c r="D19" s="40"/>
      <c r="E19" s="40"/>
      <c r="F19" s="54"/>
      <c r="H19" s="55"/>
      <c r="I19" s="40"/>
      <c r="J19" s="40"/>
      <c r="K19" s="40"/>
      <c r="L19" s="54"/>
      <c r="N19" s="55"/>
      <c r="O19" s="40"/>
      <c r="P19" s="40"/>
      <c r="Q19" s="40"/>
      <c r="R19" s="54"/>
    </row>
    <row r="20" spans="1:18" hidden="1" x14ac:dyDescent="0.3">
      <c r="A20" s="40"/>
      <c r="B20" s="55"/>
      <c r="C20" s="40" t="s">
        <v>158</v>
      </c>
      <c r="D20" s="40"/>
      <c r="E20" s="40"/>
      <c r="F20" s="54"/>
      <c r="H20" s="55"/>
      <c r="I20" s="40" t="s">
        <v>158</v>
      </c>
      <c r="J20" s="40"/>
      <c r="K20" s="40"/>
      <c r="L20" s="54"/>
      <c r="N20" s="55"/>
      <c r="O20" s="40" t="s">
        <v>158</v>
      </c>
      <c r="P20" s="40"/>
      <c r="Q20" s="40"/>
      <c r="R20" s="54"/>
    </row>
    <row r="21" spans="1:18" hidden="1" x14ac:dyDescent="0.3">
      <c r="A21" s="37"/>
      <c r="B21" s="55"/>
      <c r="C21" s="10">
        <v>1</v>
      </c>
      <c r="D21" s="47" t="str">
        <f>IF(C12=0," ",(COUNTIF($C$6:$F$11,1))/(4*C12))</f>
        <v xml:space="preserve"> </v>
      </c>
      <c r="E21" s="40"/>
      <c r="F21" s="54"/>
      <c r="H21" s="55"/>
      <c r="I21" s="10">
        <v>1</v>
      </c>
      <c r="J21" s="47" t="str">
        <f>IF(I12=0," ",(COUNTIF($C$6:$F$11,1))/(4*I12))</f>
        <v xml:space="preserve"> </v>
      </c>
      <c r="K21" s="40"/>
      <c r="L21" s="54"/>
      <c r="N21" s="55"/>
      <c r="O21" s="10">
        <v>1</v>
      </c>
      <c r="P21" s="47" t="str">
        <f>IF(O12=0," ",(COUNTIF($C$6:$F$11,1))/(4*O12))</f>
        <v xml:space="preserve"> </v>
      </c>
      <c r="Q21" s="40"/>
      <c r="R21" s="54"/>
    </row>
    <row r="22" spans="1:18" hidden="1" x14ac:dyDescent="0.3">
      <c r="B22" s="55"/>
      <c r="C22" s="10">
        <v>10</v>
      </c>
      <c r="D22" s="47" t="str">
        <f>IF(C12=0," ",(COUNTIF($C$6:$F$11,10))/(4*C12))</f>
        <v xml:space="preserve"> </v>
      </c>
      <c r="E22" s="40"/>
      <c r="F22" s="54"/>
      <c r="H22" s="55"/>
      <c r="I22" s="10">
        <v>10</v>
      </c>
      <c r="J22" s="47" t="str">
        <f>IF(I12=0," ",(COUNTIF($C$6:$F$11,10))/(4*I12))</f>
        <v xml:space="preserve"> </v>
      </c>
      <c r="K22" s="40"/>
      <c r="L22" s="54"/>
      <c r="N22" s="55"/>
      <c r="O22" s="10">
        <v>10</v>
      </c>
      <c r="P22" s="47" t="str">
        <f>IF(O12=0," ",(COUNTIF($C$6:$F$11,10))/(4*O12))</f>
        <v xml:space="preserve"> </v>
      </c>
      <c r="Q22" s="40"/>
      <c r="R22" s="54"/>
    </row>
    <row r="23" spans="1:18" hidden="1" x14ac:dyDescent="0.3">
      <c r="B23" s="55"/>
      <c r="C23" s="10">
        <v>100</v>
      </c>
      <c r="D23" s="47" t="str">
        <f>IF(C12=0," ",(COUNTIF($C$6:$F$11,100))/(4*C12))</f>
        <v xml:space="preserve"> </v>
      </c>
      <c r="E23" s="40"/>
      <c r="F23" s="54"/>
      <c r="H23" s="55"/>
      <c r="I23" s="10">
        <v>100</v>
      </c>
      <c r="J23" s="47" t="str">
        <f>IF(I12=0," ",(COUNTIF($C$6:$F$11,100))/(4*I12))</f>
        <v xml:space="preserve"> </v>
      </c>
      <c r="K23" s="40"/>
      <c r="L23" s="54"/>
      <c r="N23" s="55"/>
      <c r="O23" s="10">
        <v>100</v>
      </c>
      <c r="P23" s="47" t="str">
        <f>IF(O12=0," ",(COUNTIF($C$6:$F$11,100))/(4*O12))</f>
        <v xml:space="preserve"> </v>
      </c>
      <c r="Q23" s="40"/>
      <c r="R23" s="54"/>
    </row>
    <row r="24" spans="1:18" hidden="1" x14ac:dyDescent="0.3">
      <c r="B24" s="55"/>
      <c r="C24" s="40"/>
      <c r="D24" s="40"/>
      <c r="E24" s="40"/>
      <c r="F24" s="54"/>
      <c r="H24" s="55"/>
      <c r="I24" s="40"/>
      <c r="J24" s="40"/>
      <c r="K24" s="40"/>
      <c r="L24" s="54"/>
      <c r="N24" s="55"/>
      <c r="O24" s="40"/>
      <c r="P24" s="40"/>
      <c r="Q24" s="40"/>
      <c r="R24" s="54"/>
    </row>
    <row r="25" spans="1:18" hidden="1" x14ac:dyDescent="0.3">
      <c r="B25" s="55"/>
      <c r="C25" s="40"/>
      <c r="D25" s="40"/>
      <c r="E25" s="40"/>
      <c r="F25" s="54"/>
      <c r="H25" s="55"/>
      <c r="I25" s="40"/>
      <c r="J25" s="40"/>
      <c r="K25" s="40"/>
      <c r="L25" s="54"/>
      <c r="N25" s="55"/>
      <c r="O25" s="40"/>
      <c r="P25" s="40"/>
      <c r="Q25" s="40"/>
      <c r="R25" s="54"/>
    </row>
    <row r="26" spans="1:18" hidden="1" x14ac:dyDescent="0.3">
      <c r="B26" s="55"/>
      <c r="C26" s="40"/>
      <c r="D26" s="40"/>
      <c r="E26" s="40"/>
      <c r="F26" s="54"/>
      <c r="H26" s="55"/>
      <c r="I26" s="40"/>
      <c r="J26" s="40"/>
      <c r="K26" s="40"/>
      <c r="L26" s="54"/>
      <c r="N26" s="55"/>
      <c r="O26" s="40"/>
      <c r="P26" s="40"/>
      <c r="Q26" s="40"/>
      <c r="R26" s="54"/>
    </row>
    <row r="27" spans="1:18" hidden="1" x14ac:dyDescent="0.3">
      <c r="B27" s="55"/>
      <c r="C27" s="40"/>
      <c r="D27" s="40"/>
      <c r="E27" s="40"/>
      <c r="F27" s="54"/>
      <c r="H27" s="55"/>
      <c r="I27" s="40"/>
      <c r="J27" s="40"/>
      <c r="K27" s="40"/>
      <c r="L27" s="54"/>
      <c r="N27" s="55"/>
      <c r="O27" s="40"/>
      <c r="P27" s="40"/>
      <c r="Q27" s="40"/>
      <c r="R27" s="54"/>
    </row>
    <row r="28" spans="1:18" x14ac:dyDescent="0.3">
      <c r="B28" s="57" t="s">
        <v>154</v>
      </c>
      <c r="C28" s="42" t="str">
        <f>IF(AND(C16=" ",C17=" ",C18=" "),"",IF(C16&gt;0.49,"maj 1",IF(C18&gt;0.49,"maj 100",IF(AND((C16+C17)&gt;0.5,(C16+C17)&gt;(C17+C18)),"maj 10-","maj 10+"))))</f>
        <v/>
      </c>
      <c r="D28" s="42" t="str">
        <f>IF(AND(D16=" ",D17=" ",D18=" "),"",IF(D16&gt;0.49,"maj 1",IF(D18&gt;0.49,"maj 100",IF(AND((D16+D17)&gt;0.5,(D16+D17)&gt;(D17+D18)),"maj 10-","maj 10+"))))</f>
        <v/>
      </c>
      <c r="E28" s="42" t="str">
        <f>IF(AND(E16=" ",E17=" ",E18=" "),"",IF(E16&gt;0.49,"maj 1",IF(E18&gt;0.49,"maj 100",IF(AND((E16+E17)&gt;0.5,(E16+E17)&gt;(E17+E18)),"maj 10-","maj 10+"))))</f>
        <v/>
      </c>
      <c r="F28" s="58" t="str">
        <f>IF(AND(F16=" ",F17=" ",F18=" "),"",IF(F16&gt;0.49,"maj 1",IF(F18&gt;0.49,"maj 100",IF(AND((F16+F17)&gt;0.5,(F16+F17)&gt;(F17+F18)),"maj 10-","maj 10+"))))</f>
        <v/>
      </c>
      <c r="H28" s="57" t="s">
        <v>154</v>
      </c>
      <c r="I28" s="42" t="str">
        <f>IF(AND(I16=" ",I17=" ",I18=" "),"",IF(I16&gt;0.49,"maj 1",IF(I18&gt;0.49,"maj 100",IF(AND((I16+I17)&gt;0.5,(I16+I17)&gt;(I17+I18)),"maj 10-","maj 10+"))))</f>
        <v/>
      </c>
      <c r="J28" s="42" t="str">
        <f>IF(AND(J16=" ",J17=" ",J18=" "),"",IF(J16&gt;0.49,"maj 1",IF(J18&gt;0.49,"maj 100",IF(AND((J16+J17)&gt;0.5,(J16+J17)&gt;(J17+J18)),"maj 10-","maj 10+"))))</f>
        <v/>
      </c>
      <c r="K28" s="42" t="str">
        <f>IF(AND(K16=" ",K17=" ",K18=" "),"",IF(K16&gt;0.49,"maj 1",IF(K18&gt;0.49,"maj 100",IF(AND((K16+K17)&gt;0.5,(K16+K17)&gt;(K17+K18)),"maj 10-","maj 10+"))))</f>
        <v/>
      </c>
      <c r="L28" s="58" t="str">
        <f>IF(AND(L16=" ",L17=" ",L18=" "),"",IF(L16&gt;0.49,"maj 1",IF(L18&gt;0.49,"maj 100",IF(AND((L16+L17)&gt;0.5,(L16+L17)&gt;(L17+L18)),"maj 10-","maj 10+"))))</f>
        <v/>
      </c>
      <c r="N28" s="57" t="s">
        <v>154</v>
      </c>
      <c r="O28" s="42" t="str">
        <f>IF(AND(O16=" ",O17=" ",O18=" "),"",IF(O16&gt;0.49,"maj 1",IF(O18&gt;0.49,"maj 100",IF(AND((O16+O17)&gt;0.5,(O16+O17)&gt;(O17+O18)),"maj 10-","maj 10+"))))</f>
        <v/>
      </c>
      <c r="P28" s="42" t="str">
        <f>IF(AND(P16=" ",P17=" ",P18=" "),"",IF(P16&gt;0.49,"maj 1",IF(P18&gt;0.49,"maj 100",IF(AND((P16+P17)&gt;0.5,(P16+P17)&gt;(P17+P18)),"maj 10-","maj 10+"))))</f>
        <v/>
      </c>
      <c r="Q28" s="42" t="str">
        <f>IF(AND(Q16=" ",Q17=" ",Q18=" "),"",IF(Q16&gt;0.49,"maj 1",IF(Q18&gt;0.49,"maj 100",IF(AND((Q16+Q17)&gt;0.5,(Q16+Q17)&gt;(Q17+Q18)),"maj 10-","maj 10+"))))</f>
        <v/>
      </c>
      <c r="R28" s="58" t="str">
        <f>IF(AND(R16=" ",R17=" ",R18=" "),"",IF(R16&gt;0.49,"maj 1",IF(R18&gt;0.49,"maj 100",IF(AND((R16+R17)&gt;0.5,(R16+R17)&gt;(R17+R18)),"maj 10-","maj 10+"))))</f>
        <v/>
      </c>
    </row>
    <row r="29" spans="1:18" ht="15" thickBot="1" x14ac:dyDescent="0.35">
      <c r="B29" s="121" t="s">
        <v>159</v>
      </c>
      <c r="C29" s="122"/>
      <c r="D29" s="59" t="str">
        <f>IF(AND(D21=" ",D22=" ",D23=" "),"",IF(D21&gt;0.49,"maj 1",IF(D23&gt;0.49,"maj 100",IF(AND((D21+D22)&gt;0.5,(D21+D22)&gt;(D22+D23)),"maj 10-","maj 10+"))))</f>
        <v/>
      </c>
      <c r="E29" s="60"/>
      <c r="F29" s="61"/>
      <c r="H29" s="121" t="s">
        <v>159</v>
      </c>
      <c r="I29" s="122"/>
      <c r="J29" s="59" t="str">
        <f>IF(AND(J21=" ",J22=" ",J23=" "),"",IF(J21&gt;0.49,"maj 1",IF(J23&gt;0.49,"maj 100",IF(AND((J21+J22)&gt;0.5,(J21+J22)&gt;(J22+J23)),"maj 10-","maj 10+"))))</f>
        <v/>
      </c>
      <c r="K29" s="60"/>
      <c r="L29" s="61"/>
      <c r="N29" s="121" t="s">
        <v>159</v>
      </c>
      <c r="O29" s="122"/>
      <c r="P29" s="59" t="str">
        <f>IF(AND(P21=" ",P22=" ",P23=" "),"",IF(P21&gt;0.49,"maj 1",IF(P23&gt;0.49,"maj 100",IF(AND((P21+P22)&gt;0.5,(P21+P22)&gt;(P22+P23)),"maj 10-","maj 10+"))))</f>
        <v/>
      </c>
      <c r="Q29" s="60"/>
      <c r="R29" s="61"/>
    </row>
    <row r="30" spans="1:18" ht="15" thickTop="1" x14ac:dyDescent="0.3"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0"/>
    </row>
    <row r="31" spans="1:18" x14ac:dyDescent="0.3"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0"/>
    </row>
    <row r="33" spans="2:18" ht="15" thickBot="1" x14ac:dyDescent="0.35">
      <c r="B33" s="48" t="s">
        <v>179</v>
      </c>
    </row>
    <row r="34" spans="2:18" ht="15" thickTop="1" x14ac:dyDescent="0.3">
      <c r="B34" s="49"/>
      <c r="C34" s="123" t="s">
        <v>149</v>
      </c>
      <c r="D34" s="123"/>
      <c r="E34" s="123"/>
      <c r="F34" s="124"/>
      <c r="H34" s="49"/>
      <c r="I34" s="123" t="s">
        <v>149</v>
      </c>
      <c r="J34" s="123"/>
      <c r="K34" s="123"/>
      <c r="L34" s="124"/>
      <c r="N34" s="49"/>
      <c r="O34" s="123" t="s">
        <v>149</v>
      </c>
      <c r="P34" s="123"/>
      <c r="Q34" s="123"/>
      <c r="R34" s="124"/>
    </row>
    <row r="35" spans="2:18" x14ac:dyDescent="0.3">
      <c r="B35" s="50"/>
      <c r="C35" s="112" t="s">
        <v>170</v>
      </c>
      <c r="D35" s="112"/>
      <c r="E35" s="112"/>
      <c r="F35" s="120"/>
      <c r="H35" s="50"/>
      <c r="I35" s="112" t="s">
        <v>170</v>
      </c>
      <c r="J35" s="112"/>
      <c r="K35" s="112"/>
      <c r="L35" s="120"/>
      <c r="N35" s="50"/>
      <c r="O35" s="112" t="s">
        <v>170</v>
      </c>
      <c r="P35" s="112"/>
      <c r="Q35" s="112"/>
      <c r="R35" s="120"/>
    </row>
    <row r="36" spans="2:18" x14ac:dyDescent="0.3">
      <c r="B36" s="51" t="s">
        <v>171</v>
      </c>
      <c r="C36" s="10" t="s">
        <v>150</v>
      </c>
      <c r="D36" s="10" t="s">
        <v>151</v>
      </c>
      <c r="E36" s="10" t="s">
        <v>152</v>
      </c>
      <c r="F36" s="52" t="s">
        <v>153</v>
      </c>
      <c r="H36" s="51" t="s">
        <v>171</v>
      </c>
      <c r="I36" s="10" t="s">
        <v>150</v>
      </c>
      <c r="J36" s="10" t="s">
        <v>151</v>
      </c>
      <c r="K36" s="10" t="s">
        <v>152</v>
      </c>
      <c r="L36" s="52" t="s">
        <v>153</v>
      </c>
      <c r="N36" s="51" t="s">
        <v>171</v>
      </c>
      <c r="O36" s="10" t="s">
        <v>150</v>
      </c>
      <c r="P36" s="10" t="s">
        <v>151</v>
      </c>
      <c r="Q36" s="10" t="s">
        <v>152</v>
      </c>
      <c r="R36" s="52" t="s">
        <v>153</v>
      </c>
    </row>
    <row r="37" spans="2:18" x14ac:dyDescent="0.3">
      <c r="B37" s="51">
        <v>1</v>
      </c>
      <c r="C37" s="10"/>
      <c r="D37" s="10"/>
      <c r="E37" s="10"/>
      <c r="F37" s="52"/>
      <c r="H37" s="51">
        <v>1</v>
      </c>
      <c r="I37" s="10"/>
      <c r="J37" s="10"/>
      <c r="K37" s="10"/>
      <c r="L37" s="52"/>
      <c r="N37" s="51">
        <v>1</v>
      </c>
      <c r="O37" s="10"/>
      <c r="P37" s="10"/>
      <c r="Q37" s="10"/>
      <c r="R37" s="52"/>
    </row>
    <row r="38" spans="2:18" x14ac:dyDescent="0.3">
      <c r="B38" s="51">
        <v>2</v>
      </c>
      <c r="C38" s="10"/>
      <c r="D38" s="10"/>
      <c r="E38" s="10"/>
      <c r="F38" s="52"/>
      <c r="H38" s="51">
        <v>2</v>
      </c>
      <c r="I38" s="10"/>
      <c r="J38" s="10"/>
      <c r="K38" s="10"/>
      <c r="L38" s="52"/>
      <c r="N38" s="51">
        <v>2</v>
      </c>
      <c r="O38" s="10"/>
      <c r="P38" s="10"/>
      <c r="Q38" s="10"/>
      <c r="R38" s="52"/>
    </row>
    <row r="39" spans="2:18" x14ac:dyDescent="0.3">
      <c r="B39" s="51">
        <v>3</v>
      </c>
      <c r="C39" s="10"/>
      <c r="D39" s="10"/>
      <c r="E39" s="10"/>
      <c r="F39" s="52"/>
      <c r="H39" s="51">
        <v>3</v>
      </c>
      <c r="I39" s="10"/>
      <c r="J39" s="10"/>
      <c r="K39" s="10"/>
      <c r="L39" s="52"/>
      <c r="N39" s="51">
        <v>3</v>
      </c>
      <c r="O39" s="10"/>
      <c r="P39" s="10"/>
      <c r="Q39" s="10"/>
      <c r="R39" s="52"/>
    </row>
    <row r="40" spans="2:18" x14ac:dyDescent="0.3">
      <c r="B40" s="51">
        <v>4</v>
      </c>
      <c r="C40" s="10"/>
      <c r="D40" s="10"/>
      <c r="E40" s="10"/>
      <c r="F40" s="52"/>
      <c r="H40" s="51">
        <v>4</v>
      </c>
      <c r="I40" s="10"/>
      <c r="J40" s="10"/>
      <c r="K40" s="10"/>
      <c r="L40" s="52"/>
      <c r="N40" s="51">
        <v>4</v>
      </c>
      <c r="O40" s="10"/>
      <c r="P40" s="10"/>
      <c r="Q40" s="10"/>
      <c r="R40" s="52"/>
    </row>
    <row r="41" spans="2:18" x14ac:dyDescent="0.3">
      <c r="B41" s="51">
        <v>5</v>
      </c>
      <c r="C41" s="10"/>
      <c r="D41" s="10"/>
      <c r="E41" s="10"/>
      <c r="F41" s="52"/>
      <c r="H41" s="51">
        <v>5</v>
      </c>
      <c r="I41" s="10"/>
      <c r="J41" s="10"/>
      <c r="K41" s="10"/>
      <c r="L41" s="52"/>
      <c r="N41" s="51">
        <v>5</v>
      </c>
      <c r="O41" s="10"/>
      <c r="P41" s="10"/>
      <c r="Q41" s="10"/>
      <c r="R41" s="52"/>
    </row>
    <row r="42" spans="2:18" ht="15" thickBot="1" x14ac:dyDescent="0.35">
      <c r="B42" s="51">
        <v>6</v>
      </c>
      <c r="C42" s="10"/>
      <c r="D42" s="10"/>
      <c r="E42" s="10"/>
      <c r="F42" s="52"/>
      <c r="H42" s="51">
        <v>6</v>
      </c>
      <c r="I42" s="10"/>
      <c r="J42" s="10"/>
      <c r="K42" s="10"/>
      <c r="L42" s="52"/>
      <c r="N42" s="51">
        <v>6</v>
      </c>
      <c r="O42" s="10"/>
      <c r="P42" s="10"/>
      <c r="Q42" s="10"/>
      <c r="R42" s="52"/>
    </row>
    <row r="43" spans="2:18" ht="15" thickBot="1" x14ac:dyDescent="0.35">
      <c r="B43" s="53" t="s">
        <v>143</v>
      </c>
      <c r="C43" s="33">
        <f>COUNTIF($C$6:$C$11,"&lt;&gt;")</f>
        <v>0</v>
      </c>
      <c r="D43" s="40"/>
      <c r="E43" s="40"/>
      <c r="F43" s="54"/>
      <c r="H43" s="53" t="s">
        <v>143</v>
      </c>
      <c r="I43" s="33">
        <f>COUNTIF($C$6:$C$11,"&lt;&gt;")</f>
        <v>0</v>
      </c>
      <c r="J43" s="40"/>
      <c r="K43" s="40"/>
      <c r="L43" s="54"/>
      <c r="N43" s="53" t="s">
        <v>143</v>
      </c>
      <c r="O43" s="33">
        <f>COUNTIF($C$6:$C$11,"&lt;&gt;")</f>
        <v>0</v>
      </c>
      <c r="P43" s="40"/>
      <c r="Q43" s="40"/>
      <c r="R43" s="54"/>
    </row>
    <row r="44" spans="2:18" hidden="1" x14ac:dyDescent="0.3">
      <c r="B44" s="55"/>
      <c r="C44" s="40"/>
      <c r="D44" s="40"/>
      <c r="E44" s="40"/>
      <c r="F44" s="54"/>
      <c r="H44" s="55"/>
      <c r="I44" s="40"/>
      <c r="J44" s="40"/>
      <c r="K44" s="40"/>
      <c r="L44" s="54"/>
      <c r="N44" s="55"/>
      <c r="O44" s="40"/>
      <c r="P44" s="40"/>
      <c r="Q44" s="40"/>
      <c r="R44" s="54"/>
    </row>
    <row r="45" spans="2:18" hidden="1" x14ac:dyDescent="0.3">
      <c r="B45" s="55"/>
      <c r="C45" s="40"/>
      <c r="D45" s="40"/>
      <c r="E45" s="40"/>
      <c r="F45" s="54"/>
      <c r="H45" s="55"/>
      <c r="I45" s="40"/>
      <c r="J45" s="40"/>
      <c r="K45" s="40"/>
      <c r="L45" s="54"/>
      <c r="N45" s="55"/>
      <c r="O45" s="40"/>
      <c r="P45" s="40"/>
      <c r="Q45" s="40"/>
      <c r="R45" s="54"/>
    </row>
    <row r="46" spans="2:18" hidden="1" x14ac:dyDescent="0.3">
      <c r="B46" s="55"/>
      <c r="C46" s="10" t="s">
        <v>150</v>
      </c>
      <c r="D46" s="10" t="s">
        <v>151</v>
      </c>
      <c r="E46" s="10" t="s">
        <v>152</v>
      </c>
      <c r="F46" s="52" t="s">
        <v>153</v>
      </c>
      <c r="H46" s="55"/>
      <c r="I46" s="10" t="s">
        <v>150</v>
      </c>
      <c r="J46" s="10" t="s">
        <v>151</v>
      </c>
      <c r="K46" s="10" t="s">
        <v>152</v>
      </c>
      <c r="L46" s="52" t="s">
        <v>153</v>
      </c>
      <c r="N46" s="55"/>
      <c r="O46" s="10" t="s">
        <v>150</v>
      </c>
      <c r="P46" s="10" t="s">
        <v>151</v>
      </c>
      <c r="Q46" s="10" t="s">
        <v>152</v>
      </c>
      <c r="R46" s="52" t="s">
        <v>153</v>
      </c>
    </row>
    <row r="47" spans="2:18" hidden="1" x14ac:dyDescent="0.3">
      <c r="B47" s="51">
        <v>1</v>
      </c>
      <c r="C47" s="47" t="str">
        <f>IF($C$12=0," ",(COUNTIF(C37:C42,1))/$C$12)</f>
        <v xml:space="preserve"> </v>
      </c>
      <c r="D47" s="47" t="str">
        <f t="shared" ref="D47:F47" si="9">IF($C$12=0," ",(COUNTIF(D37:D42,1))/$C$12)</f>
        <v xml:space="preserve"> </v>
      </c>
      <c r="E47" s="47" t="str">
        <f t="shared" si="9"/>
        <v xml:space="preserve"> </v>
      </c>
      <c r="F47" s="56" t="str">
        <f t="shared" si="9"/>
        <v xml:space="preserve"> </v>
      </c>
      <c r="H47" s="51">
        <v>1</v>
      </c>
      <c r="I47" s="47" t="str">
        <f>IF($C$12=0," ",(COUNTIF(I37:I42,1))/$C$12)</f>
        <v xml:space="preserve"> </v>
      </c>
      <c r="J47" s="47" t="str">
        <f t="shared" ref="J47:L47" si="10">IF($C$12=0," ",(COUNTIF(J37:J42,1))/$C$12)</f>
        <v xml:space="preserve"> </v>
      </c>
      <c r="K47" s="47" t="str">
        <f t="shared" si="10"/>
        <v xml:space="preserve"> </v>
      </c>
      <c r="L47" s="56" t="str">
        <f t="shared" si="10"/>
        <v xml:space="preserve"> </v>
      </c>
      <c r="N47" s="51">
        <v>1</v>
      </c>
      <c r="O47" s="47" t="str">
        <f>IF($C$12=0," ",(COUNTIF(O37:O42,1))/$C$12)</f>
        <v xml:space="preserve"> </v>
      </c>
      <c r="P47" s="47" t="str">
        <f t="shared" ref="P47:R47" si="11">IF($C$12=0," ",(COUNTIF(P37:P42,1))/$C$12)</f>
        <v xml:space="preserve"> </v>
      </c>
      <c r="Q47" s="47" t="str">
        <f t="shared" si="11"/>
        <v xml:space="preserve"> </v>
      </c>
      <c r="R47" s="56" t="str">
        <f t="shared" si="11"/>
        <v xml:space="preserve"> </v>
      </c>
    </row>
    <row r="48" spans="2:18" hidden="1" x14ac:dyDescent="0.3">
      <c r="B48" s="51">
        <v>10</v>
      </c>
      <c r="C48" s="47" t="str">
        <f>IF($C$12=0," ",(COUNTIF(C37:C42,10))/$C$12)</f>
        <v xml:space="preserve"> </v>
      </c>
      <c r="D48" s="47" t="str">
        <f t="shared" ref="D48:F48" si="12">IF($C$12=0," ",(COUNTIF(D37:D42,10))/$C$12)</f>
        <v xml:space="preserve"> </v>
      </c>
      <c r="E48" s="47" t="str">
        <f t="shared" si="12"/>
        <v xml:space="preserve"> </v>
      </c>
      <c r="F48" s="56" t="str">
        <f t="shared" si="12"/>
        <v xml:space="preserve"> </v>
      </c>
      <c r="H48" s="51">
        <v>10</v>
      </c>
      <c r="I48" s="47" t="str">
        <f>IF($C$12=0," ",(COUNTIF(I37:I42,10))/$C$12)</f>
        <v xml:space="preserve"> </v>
      </c>
      <c r="J48" s="47" t="str">
        <f t="shared" ref="J48:L48" si="13">IF($C$12=0," ",(COUNTIF(J37:J42,10))/$C$12)</f>
        <v xml:space="preserve"> </v>
      </c>
      <c r="K48" s="47" t="str">
        <f t="shared" si="13"/>
        <v xml:space="preserve"> </v>
      </c>
      <c r="L48" s="56" t="str">
        <f t="shared" si="13"/>
        <v xml:space="preserve"> </v>
      </c>
      <c r="N48" s="51">
        <v>10</v>
      </c>
      <c r="O48" s="47" t="str">
        <f>IF($C$12=0," ",(COUNTIF(O37:O42,10))/$C$12)</f>
        <v xml:space="preserve"> </v>
      </c>
      <c r="P48" s="47" t="str">
        <f t="shared" ref="P48:R48" si="14">IF($C$12=0," ",(COUNTIF(P37:P42,10))/$C$12)</f>
        <v xml:space="preserve"> </v>
      </c>
      <c r="Q48" s="47" t="str">
        <f t="shared" si="14"/>
        <v xml:space="preserve"> </v>
      </c>
      <c r="R48" s="56" t="str">
        <f t="shared" si="14"/>
        <v xml:space="preserve"> </v>
      </c>
    </row>
    <row r="49" spans="2:18" hidden="1" x14ac:dyDescent="0.3">
      <c r="B49" s="51">
        <v>100</v>
      </c>
      <c r="C49" s="47" t="str">
        <f>IF($C$12=0," ",(COUNTIF(C37:C42,100))/$C$12)</f>
        <v xml:space="preserve"> </v>
      </c>
      <c r="D49" s="47" t="str">
        <f t="shared" ref="D49:F49" si="15">IF($C$12=0," ",(COUNTIF(D37:D42,100))/$C$12)</f>
        <v xml:space="preserve"> </v>
      </c>
      <c r="E49" s="47" t="str">
        <f t="shared" si="15"/>
        <v xml:space="preserve"> </v>
      </c>
      <c r="F49" s="56" t="str">
        <f t="shared" si="15"/>
        <v xml:space="preserve"> </v>
      </c>
      <c r="H49" s="51">
        <v>100</v>
      </c>
      <c r="I49" s="47" t="str">
        <f>IF($C$12=0," ",(COUNTIF(I37:I42,100))/$C$12)</f>
        <v xml:space="preserve"> </v>
      </c>
      <c r="J49" s="47" t="str">
        <f t="shared" ref="J49:L49" si="16">IF($C$12=0," ",(COUNTIF(J37:J42,100))/$C$12)</f>
        <v xml:space="preserve"> </v>
      </c>
      <c r="K49" s="47" t="str">
        <f t="shared" si="16"/>
        <v xml:space="preserve"> </v>
      </c>
      <c r="L49" s="56" t="str">
        <f t="shared" si="16"/>
        <v xml:space="preserve"> </v>
      </c>
      <c r="N49" s="51">
        <v>100</v>
      </c>
      <c r="O49" s="47" t="str">
        <f>IF($C$12=0," ",(COUNTIF(O37:O42,100))/$C$12)</f>
        <v xml:space="preserve"> </v>
      </c>
      <c r="P49" s="47" t="str">
        <f t="shared" ref="P49:R49" si="17">IF($C$12=0," ",(COUNTIF(P37:P42,100))/$C$12)</f>
        <v xml:space="preserve"> </v>
      </c>
      <c r="Q49" s="47" t="str">
        <f t="shared" si="17"/>
        <v xml:space="preserve"> </v>
      </c>
      <c r="R49" s="56" t="str">
        <f t="shared" si="17"/>
        <v xml:space="preserve"> </v>
      </c>
    </row>
    <row r="50" spans="2:18" hidden="1" x14ac:dyDescent="0.3">
      <c r="B50" s="55"/>
      <c r="C50" s="40"/>
      <c r="D50" s="40"/>
      <c r="E50" s="40"/>
      <c r="F50" s="54"/>
      <c r="H50" s="55"/>
      <c r="I50" s="40"/>
      <c r="J50" s="40"/>
      <c r="K50" s="40"/>
      <c r="L50" s="54"/>
      <c r="N50" s="55"/>
      <c r="O50" s="40"/>
      <c r="P50" s="40"/>
      <c r="Q50" s="40"/>
      <c r="R50" s="54"/>
    </row>
    <row r="51" spans="2:18" hidden="1" x14ac:dyDescent="0.3">
      <c r="B51" s="55"/>
      <c r="C51" s="40" t="s">
        <v>158</v>
      </c>
      <c r="D51" s="40"/>
      <c r="E51" s="40"/>
      <c r="F51" s="54"/>
      <c r="H51" s="55"/>
      <c r="I51" s="40" t="s">
        <v>158</v>
      </c>
      <c r="J51" s="40"/>
      <c r="K51" s="40"/>
      <c r="L51" s="54"/>
      <c r="N51" s="55"/>
      <c r="O51" s="40" t="s">
        <v>158</v>
      </c>
      <c r="P51" s="40"/>
      <c r="Q51" s="40"/>
      <c r="R51" s="54"/>
    </row>
    <row r="52" spans="2:18" hidden="1" x14ac:dyDescent="0.3">
      <c r="B52" s="55"/>
      <c r="C52" s="10">
        <v>1</v>
      </c>
      <c r="D52" s="47" t="str">
        <f>IF(C43=0," ",(COUNTIF($C$6:$F$11,1))/(4*C43))</f>
        <v xml:space="preserve"> </v>
      </c>
      <c r="E52" s="40"/>
      <c r="F52" s="54"/>
      <c r="H52" s="55"/>
      <c r="I52" s="10">
        <v>1</v>
      </c>
      <c r="J52" s="47" t="str">
        <f>IF(I43=0," ",(COUNTIF($C$6:$F$11,1))/(4*I43))</f>
        <v xml:space="preserve"> </v>
      </c>
      <c r="K52" s="40"/>
      <c r="L52" s="54"/>
      <c r="N52" s="55"/>
      <c r="O52" s="10">
        <v>1</v>
      </c>
      <c r="P52" s="47" t="str">
        <f>IF(O43=0," ",(COUNTIF($C$6:$F$11,1))/(4*O43))</f>
        <v xml:space="preserve"> </v>
      </c>
      <c r="Q52" s="40"/>
      <c r="R52" s="54"/>
    </row>
    <row r="53" spans="2:18" hidden="1" x14ac:dyDescent="0.3">
      <c r="B53" s="55"/>
      <c r="C53" s="10">
        <v>10</v>
      </c>
      <c r="D53" s="47" t="str">
        <f>IF(C43=0," ",(COUNTIF($C$6:$F$11,10))/(4*C43))</f>
        <v xml:space="preserve"> </v>
      </c>
      <c r="E53" s="40"/>
      <c r="F53" s="54"/>
      <c r="H53" s="55"/>
      <c r="I53" s="10">
        <v>10</v>
      </c>
      <c r="J53" s="47" t="str">
        <f>IF(I43=0," ",(COUNTIF($C$6:$F$11,10))/(4*I43))</f>
        <v xml:space="preserve"> </v>
      </c>
      <c r="K53" s="40"/>
      <c r="L53" s="54"/>
      <c r="N53" s="55"/>
      <c r="O53" s="10">
        <v>10</v>
      </c>
      <c r="P53" s="47" t="str">
        <f>IF(O43=0," ",(COUNTIF($C$6:$F$11,10))/(4*O43))</f>
        <v xml:space="preserve"> </v>
      </c>
      <c r="Q53" s="40"/>
      <c r="R53" s="54"/>
    </row>
    <row r="54" spans="2:18" hidden="1" x14ac:dyDescent="0.3">
      <c r="B54" s="55"/>
      <c r="C54" s="10">
        <v>100</v>
      </c>
      <c r="D54" s="47" t="str">
        <f>IF(C43=0," ",(COUNTIF($C$6:$F$11,100))/(4*C43))</f>
        <v xml:space="preserve"> </v>
      </c>
      <c r="E54" s="40"/>
      <c r="F54" s="54"/>
      <c r="H54" s="55"/>
      <c r="I54" s="10">
        <v>100</v>
      </c>
      <c r="J54" s="47" t="str">
        <f>IF(I43=0," ",(COUNTIF($C$6:$F$11,100))/(4*I43))</f>
        <v xml:space="preserve"> </v>
      </c>
      <c r="K54" s="40"/>
      <c r="L54" s="54"/>
      <c r="N54" s="55"/>
      <c r="O54" s="10">
        <v>100</v>
      </c>
      <c r="P54" s="47" t="str">
        <f>IF(O43=0," ",(COUNTIF($C$6:$F$11,100))/(4*O43))</f>
        <v xml:space="preserve"> </v>
      </c>
      <c r="Q54" s="40"/>
      <c r="R54" s="54"/>
    </row>
    <row r="55" spans="2:18" hidden="1" x14ac:dyDescent="0.3">
      <c r="B55" s="55"/>
      <c r="C55" s="40"/>
      <c r="D55" s="40"/>
      <c r="E55" s="40"/>
      <c r="F55" s="54"/>
      <c r="H55" s="55"/>
      <c r="I55" s="40"/>
      <c r="J55" s="40"/>
      <c r="K55" s="40"/>
      <c r="L55" s="54"/>
      <c r="N55" s="55"/>
      <c r="O55" s="40"/>
      <c r="P55" s="40"/>
      <c r="Q55" s="40"/>
      <c r="R55" s="54"/>
    </row>
    <row r="56" spans="2:18" hidden="1" x14ac:dyDescent="0.3">
      <c r="B56" s="55"/>
      <c r="C56" s="40"/>
      <c r="D56" s="40"/>
      <c r="E56" s="40"/>
      <c r="F56" s="54"/>
      <c r="H56" s="55"/>
      <c r="I56" s="40"/>
      <c r="J56" s="40"/>
      <c r="K56" s="40"/>
      <c r="L56" s="54"/>
      <c r="N56" s="55"/>
      <c r="O56" s="40"/>
      <c r="P56" s="40"/>
      <c r="Q56" s="40"/>
      <c r="R56" s="54"/>
    </row>
    <row r="57" spans="2:18" hidden="1" x14ac:dyDescent="0.3">
      <c r="B57" s="55"/>
      <c r="C57" s="40"/>
      <c r="D57" s="40"/>
      <c r="E57" s="40"/>
      <c r="F57" s="54"/>
      <c r="H57" s="55"/>
      <c r="I57" s="40"/>
      <c r="J57" s="40"/>
      <c r="K57" s="40"/>
      <c r="L57" s="54"/>
      <c r="N57" s="55"/>
      <c r="O57" s="40"/>
      <c r="P57" s="40"/>
      <c r="Q57" s="40"/>
      <c r="R57" s="54"/>
    </row>
    <row r="58" spans="2:18" hidden="1" x14ac:dyDescent="0.3">
      <c r="B58" s="55"/>
      <c r="C58" s="40"/>
      <c r="D58" s="40"/>
      <c r="E58" s="40"/>
      <c r="F58" s="54"/>
      <c r="H58" s="55"/>
      <c r="I58" s="40"/>
      <c r="J58" s="40"/>
      <c r="K58" s="40"/>
      <c r="L58" s="54"/>
      <c r="N58" s="55"/>
      <c r="O58" s="40"/>
      <c r="P58" s="40"/>
      <c r="Q58" s="40"/>
      <c r="R58" s="54"/>
    </row>
    <row r="59" spans="2:18" x14ac:dyDescent="0.3">
      <c r="B59" s="57" t="s">
        <v>154</v>
      </c>
      <c r="C59" s="42" t="str">
        <f>IF(AND(C47=" ",C48=" ",C49=" "),"",IF(C47&gt;0.49,"maj 1",IF(C49&gt;0.49,"maj 100",IF(AND((C47+C48)&gt;0.5,(C47+C48)&gt;(C48+C49)),"maj 10-","maj 10+"))))</f>
        <v/>
      </c>
      <c r="D59" s="42" t="str">
        <f>IF(AND(D47=" ",D48=" ",D49=" "),"",IF(D47&gt;0.49,"maj 1",IF(D49&gt;0.49,"maj 100",IF(AND((D47+D48)&gt;0.5,(D47+D48)&gt;(D48+D49)),"maj 10-","maj 10+"))))</f>
        <v/>
      </c>
      <c r="E59" s="42" t="str">
        <f>IF(AND(E47=" ",E48=" ",E49=" "),"",IF(E47&gt;0.49,"maj 1",IF(E49&gt;0.49,"maj 100",IF(AND((E47+E48)&gt;0.5,(E47+E48)&gt;(E48+E49)),"maj 10-","maj 10+"))))</f>
        <v/>
      </c>
      <c r="F59" s="58" t="str">
        <f>IF(AND(F47=" ",F48=" ",F49=" "),"",IF(F47&gt;0.49,"maj 1",IF(F49&gt;0.49,"maj 100",IF(AND((F47+F48)&gt;0.5,(F47+F48)&gt;(F48+F49)),"maj 10-","maj 10+"))))</f>
        <v/>
      </c>
      <c r="H59" s="57" t="s">
        <v>154</v>
      </c>
      <c r="I59" s="42" t="str">
        <f>IF(AND(I47=" ",I48=" ",I49=" "),"",IF(I47&gt;0.49,"maj 1",IF(I49&gt;0.49,"maj 100",IF(AND((I47+I48)&gt;0.5,(I47+I48)&gt;(I48+I49)),"maj 10-","maj 10+"))))</f>
        <v/>
      </c>
      <c r="J59" s="42" t="str">
        <f>IF(AND(J47=" ",J48=" ",J49=" "),"",IF(J47&gt;0.49,"maj 1",IF(J49&gt;0.49,"maj 100",IF(AND((J47+J48)&gt;0.5,(J47+J48)&gt;(J48+J49)),"maj 10-","maj 10+"))))</f>
        <v/>
      </c>
      <c r="K59" s="42" t="str">
        <f>IF(AND(K47=" ",K48=" ",K49=" "),"",IF(K47&gt;0.49,"maj 1",IF(K49&gt;0.49,"maj 100",IF(AND((K47+K48)&gt;0.5,(K47+K48)&gt;(K48+K49)),"maj 10-","maj 10+"))))</f>
        <v/>
      </c>
      <c r="L59" s="58" t="str">
        <f>IF(AND(L47=" ",L48=" ",L49=" "),"",IF(L47&gt;0.49,"maj 1",IF(L49&gt;0.49,"maj 100",IF(AND((L47+L48)&gt;0.5,(L47+L48)&gt;(L48+L49)),"maj 10-","maj 10+"))))</f>
        <v/>
      </c>
      <c r="N59" s="57" t="s">
        <v>154</v>
      </c>
      <c r="O59" s="42" t="str">
        <f>IF(AND(O47=" ",O48=" ",O49=" "),"",IF(O47&gt;0.49,"maj 1",IF(O49&gt;0.49,"maj 100",IF(AND((O47+O48)&gt;0.5,(O47+O48)&gt;(O48+O49)),"maj 10-","maj 10+"))))</f>
        <v/>
      </c>
      <c r="P59" s="42" t="str">
        <f>IF(AND(P47=" ",P48=" ",P49=" "),"",IF(P47&gt;0.49,"maj 1",IF(P49&gt;0.49,"maj 100",IF(AND((P47+P48)&gt;0.5,(P47+P48)&gt;(P48+P49)),"maj 10-","maj 10+"))))</f>
        <v/>
      </c>
      <c r="Q59" s="42" t="str">
        <f>IF(AND(Q47=" ",Q48=" ",Q49=" "),"",IF(Q47&gt;0.49,"maj 1",IF(Q49&gt;0.49,"maj 100",IF(AND((Q47+Q48)&gt;0.5,(Q47+Q48)&gt;(Q48+Q49)),"maj 10-","maj 10+"))))</f>
        <v/>
      </c>
      <c r="R59" s="58" t="str">
        <f>IF(AND(R47=" ",R48=" ",R49=" "),"",IF(R47&gt;0.49,"maj 1",IF(R49&gt;0.49,"maj 100",IF(AND((R47+R48)&gt;0.5,(R47+R48)&gt;(R48+R49)),"maj 10-","maj 10+"))))</f>
        <v/>
      </c>
    </row>
    <row r="60" spans="2:18" ht="15" thickBot="1" x14ac:dyDescent="0.35">
      <c r="B60" s="121" t="s">
        <v>159</v>
      </c>
      <c r="C60" s="122"/>
      <c r="D60" s="59" t="str">
        <f>IF(AND(D52=" ",D53=" ",D54=" "),"",IF(D52&gt;0.49,"maj 1",IF(D54&gt;0.49,"maj 100",IF(AND((D52+D53)&gt;0.5,(D52+D53)&gt;(D53+D54)),"maj 10-","maj 10+"))))</f>
        <v/>
      </c>
      <c r="E60" s="60"/>
      <c r="F60" s="61"/>
      <c r="H60" s="121" t="s">
        <v>159</v>
      </c>
      <c r="I60" s="122"/>
      <c r="J60" s="59" t="str">
        <f>IF(AND(J52=" ",J53=" ",J54=" "),"",IF(J52&gt;0.49,"maj 1",IF(J54&gt;0.49,"maj 100",IF(AND((J52+J53)&gt;0.5,(J52+J53)&gt;(J53+J54)),"maj 10-","maj 10+"))))</f>
        <v/>
      </c>
      <c r="K60" s="60"/>
      <c r="L60" s="61"/>
      <c r="N60" s="121" t="s">
        <v>159</v>
      </c>
      <c r="O60" s="122"/>
      <c r="P60" s="59" t="str">
        <f>IF(AND(P52=" ",P53=" ",P54=" "),"",IF(P52&gt;0.49,"maj 1",IF(P54&gt;0.49,"maj 100",IF(AND((P52+P53)&gt;0.5,(P52+P53)&gt;(P53+P54)),"maj 10-","maj 10+"))))</f>
        <v/>
      </c>
      <c r="Q60" s="60"/>
      <c r="R60" s="61"/>
    </row>
    <row r="61" spans="2:18" ht="15" thickTop="1" x14ac:dyDescent="0.3"/>
  </sheetData>
  <mergeCells count="18">
    <mergeCell ref="O3:R3"/>
    <mergeCell ref="O4:R4"/>
    <mergeCell ref="N29:O29"/>
    <mergeCell ref="C34:F34"/>
    <mergeCell ref="I34:L34"/>
    <mergeCell ref="O34:R34"/>
    <mergeCell ref="B29:C29"/>
    <mergeCell ref="I3:L3"/>
    <mergeCell ref="I4:L4"/>
    <mergeCell ref="H29:I29"/>
    <mergeCell ref="C3:F3"/>
    <mergeCell ref="C4:F4"/>
    <mergeCell ref="C35:F35"/>
    <mergeCell ref="I35:L35"/>
    <mergeCell ref="O35:R35"/>
    <mergeCell ref="B60:C60"/>
    <mergeCell ref="H60:I60"/>
    <mergeCell ref="N60:O6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</vt:lpstr>
      <vt:lpstr>Feuil1</vt:lpstr>
      <vt:lpstr>barème</vt:lpstr>
      <vt:lpstr>Feuil2</vt:lpstr>
      <vt:lpstr>Feuil2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</dc:creator>
  <cp:lastModifiedBy>A.K</cp:lastModifiedBy>
  <dcterms:created xsi:type="dcterms:W3CDTF">2017-11-12T21:12:39Z</dcterms:created>
  <dcterms:modified xsi:type="dcterms:W3CDTF">2018-01-23T13:02:50Z</dcterms:modified>
</cp:coreProperties>
</file>