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NAS_IM\HURA Portage\COMMERCIAL\"/>
    </mc:Choice>
  </mc:AlternateContent>
  <xr:revisionPtr revIDLastSave="0" documentId="8_{92B41AB8-A83C-408F-980B-14C47A4881D8}" xr6:coauthVersionLast="45" xr6:coauthVersionMax="45" xr10:uidLastSave="{00000000-0000-0000-0000-000000000000}"/>
  <bookViews>
    <workbookView xWindow="-108" yWindow="-108" windowWidth="23256" windowHeight="12576" xr2:uid="{FD9F036C-00BB-4CB4-98E0-EE29318E7B22}"/>
  </bookViews>
  <sheets>
    <sheet name="comparatif PEE base facturation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I11" i="1" s="1"/>
  <c r="I17" i="1" s="1"/>
  <c r="F12" i="1"/>
  <c r="I12" i="1"/>
  <c r="L12" i="1"/>
  <c r="F13" i="1"/>
  <c r="I13" i="1" s="1"/>
  <c r="L13" i="1" s="1"/>
  <c r="L19" i="1" s="1"/>
  <c r="C17" i="1"/>
  <c r="C18" i="1"/>
  <c r="L18" i="1"/>
  <c r="L15" i="1" s="1"/>
  <c r="C19" i="1"/>
  <c r="C20" i="1"/>
  <c r="F20" i="1" s="1"/>
  <c r="I20" i="1" s="1"/>
  <c r="L21" i="1" s="1"/>
  <c r="L20" i="1"/>
  <c r="I21" i="1"/>
  <c r="L22" i="1"/>
  <c r="C24" i="1"/>
  <c r="C26" i="1" s="1"/>
  <c r="I25" i="1"/>
  <c r="L25" i="1"/>
  <c r="L27" i="1"/>
  <c r="I32" i="1"/>
  <c r="L35" i="1"/>
  <c r="L34" i="1" l="1"/>
  <c r="L24" i="1"/>
  <c r="L28" i="1" s="1"/>
  <c r="L30" i="1" s="1"/>
  <c r="C27" i="1"/>
  <c r="C29" i="1"/>
  <c r="C31" i="1" s="1"/>
  <c r="C33" i="1" s="1"/>
  <c r="I18" i="1"/>
  <c r="I26" i="1" s="1"/>
  <c r="I28" i="1" s="1"/>
  <c r="I19" i="1"/>
  <c r="F17" i="1"/>
  <c r="L31" i="1" l="1"/>
  <c r="L33" i="1"/>
  <c r="L37" i="1" s="1"/>
  <c r="L39" i="1" s="1"/>
  <c r="I29" i="1"/>
  <c r="I31" i="1" s="1"/>
  <c r="I34" i="1" s="1"/>
  <c r="I36" i="1" s="1"/>
  <c r="F18" i="1"/>
  <c r="F19" i="1"/>
  <c r="F14" i="1"/>
  <c r="F21" i="1" l="1"/>
  <c r="F24" i="1" s="1"/>
  <c r="F26" i="1" s="1"/>
  <c r="F30" i="1"/>
  <c r="F27" i="1" l="1"/>
  <c r="F29" i="1"/>
  <c r="F31" i="1" s="1"/>
  <c r="F33" i="1" s="1"/>
</calcChain>
</file>

<file path=xl/sharedStrings.xml><?xml version="1.0" encoding="utf-8"?>
<sst xmlns="http://schemas.openxmlformats.org/spreadsheetml/2006/main" count="84" uniqueCount="32">
  <si>
    <t>Taux de transformation</t>
  </si>
  <si>
    <t>Cette simulation n'engage pas la société HURA PORTAGE sur les paramètres dont elle n'est pas décisionnaire (taux de charges..).</t>
  </si>
  <si>
    <t>Revenu net</t>
  </si>
  <si>
    <t>Abondement net</t>
  </si>
  <si>
    <t>Note de frais</t>
  </si>
  <si>
    <t>Salaire Net</t>
  </si>
  <si>
    <t>Retenues charges salariales</t>
  </si>
  <si>
    <t>Salaire brut *</t>
  </si>
  <si>
    <t xml:space="preserve">Notes de frais </t>
  </si>
  <si>
    <t>Honoraires nets disponibles</t>
  </si>
  <si>
    <t>Tenue de compte PEE**</t>
  </si>
  <si>
    <t>Droit d'entrée PEE*</t>
  </si>
  <si>
    <t>Réserve abondement brut PEE</t>
  </si>
  <si>
    <t>Provision ICL</t>
  </si>
  <si>
    <t>Mutuelle</t>
  </si>
  <si>
    <t>Bulletin de salaire</t>
  </si>
  <si>
    <t>Notes de frais</t>
  </si>
  <si>
    <t>CVAE/CFE</t>
  </si>
  <si>
    <t>Commissions HURA PORTAGE</t>
  </si>
  <si>
    <t>Honoraires facturés</t>
  </si>
  <si>
    <t>(15 % maximum du total des honoraires)</t>
  </si>
  <si>
    <t>Frais</t>
  </si>
  <si>
    <t>Versement volontaire</t>
  </si>
  <si>
    <t xml:space="preserve">Frais </t>
  </si>
  <si>
    <t xml:space="preserve">Taux de commission </t>
  </si>
  <si>
    <t>Nombre de jours</t>
  </si>
  <si>
    <t>Taux de facturation par jour</t>
  </si>
  <si>
    <t>FORMULE  PEE + NOTE DE FRAIS AU REEL</t>
  </si>
  <si>
    <t>FORMULE  PEE</t>
  </si>
  <si>
    <t>FORMULE  NOTE DE FRAIS AU REEL</t>
  </si>
  <si>
    <t>FORMULE  DE BASE</t>
  </si>
  <si>
    <t xml:space="preserve">STATUT  CADRE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</si>
</sst>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_-* #,##0.00\ [$€-40C]_-;\-* #,##0.00\ [$€-40C]_-;_-* &quot;-&quot;??\ [$€-40C]_-;_-@_-"/>
    <numFmt numFmtId="166" formatCode="#,##0\ &quot;€&quot;"/>
    <numFmt numFmtId="167" formatCode="0.0%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Arial"/>
      <family val="2"/>
    </font>
    <font>
      <sz val="11"/>
      <color rgb="FF002060"/>
      <name val="Calibri"/>
      <family val="2"/>
      <scheme val="minor"/>
    </font>
    <font>
      <sz val="12"/>
      <color rgb="FF002060"/>
      <name val="Arial"/>
      <family val="2"/>
    </font>
    <font>
      <sz val="11"/>
      <color rgb="FF002060"/>
      <name val="Arial"/>
      <family val="2"/>
    </font>
    <font>
      <b/>
      <sz val="12"/>
      <color rgb="FF002060"/>
      <name val="Arial"/>
      <family val="2"/>
    </font>
    <font>
      <sz val="11"/>
      <name val="Arial"/>
      <family val="2"/>
    </font>
    <font>
      <sz val="9"/>
      <color rgb="FF002060"/>
      <name val="Arial"/>
      <family val="2"/>
    </font>
    <font>
      <b/>
      <sz val="12"/>
      <color rgb="FFD14BAB"/>
      <name val="Arial"/>
      <family val="2"/>
    </font>
    <font>
      <b/>
      <sz val="12"/>
      <color rgb="FFC557A8"/>
      <name val="Arial"/>
      <family val="2"/>
    </font>
    <font>
      <b/>
      <sz val="14"/>
      <color rgb="FF00206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3" fillId="0" borderId="0" xfId="0" applyFont="1"/>
    <xf numFmtId="0" fontId="4" fillId="0" borderId="0" xfId="0" applyFont="1"/>
    <xf numFmtId="0" fontId="5" fillId="0" borderId="0" xfId="0" applyFont="1"/>
    <xf numFmtId="10" fontId="6" fillId="0" borderId="2" xfId="2" applyNumberFormat="1" applyFont="1" applyFill="1" applyBorder="1" applyAlignment="1">
      <alignment horizontal="center"/>
    </xf>
    <xf numFmtId="0" fontId="6" fillId="0" borderId="2" xfId="0" applyFont="1" applyBorder="1" applyAlignment="1">
      <alignment horizontal="left"/>
    </xf>
    <xf numFmtId="165" fontId="2" fillId="0" borderId="2" xfId="1" applyNumberFormat="1" applyFont="1" applyBorder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0" xfId="0" applyFont="1"/>
    <xf numFmtId="165" fontId="6" fillId="0" borderId="3" xfId="1" applyNumberFormat="1" applyFont="1" applyFill="1" applyBorder="1" applyAlignment="1">
      <alignment horizontal="center"/>
    </xf>
    <xf numFmtId="0" fontId="6" fillId="0" borderId="4" xfId="0" applyFont="1" applyBorder="1" applyAlignment="1">
      <alignment horizontal="left"/>
    </xf>
    <xf numFmtId="165" fontId="4" fillId="2" borderId="2" xfId="1" applyNumberFormat="1" applyFont="1" applyFill="1" applyBorder="1" applyAlignment="1">
      <alignment horizontal="center"/>
    </xf>
    <xf numFmtId="165" fontId="4" fillId="0" borderId="2" xfId="1" applyNumberFormat="1" applyFont="1" applyBorder="1" applyAlignment="1">
      <alignment horizontal="center"/>
    </xf>
    <xf numFmtId="0" fontId="4" fillId="0" borderId="2" xfId="0" applyFont="1" applyBorder="1" applyAlignment="1">
      <alignment horizontal="left"/>
    </xf>
    <xf numFmtId="165" fontId="7" fillId="0" borderId="1" xfId="0" applyNumberFormat="1" applyFont="1" applyBorder="1" applyAlignment="1">
      <alignment horizontal="center"/>
    </xf>
    <xf numFmtId="0" fontId="4" fillId="0" borderId="1" xfId="0" applyFont="1" applyBorder="1"/>
    <xf numFmtId="165" fontId="5" fillId="0" borderId="1" xfId="0" applyNumberFormat="1" applyFont="1" applyBorder="1" applyAlignment="1">
      <alignment horizontal="center"/>
    </xf>
    <xf numFmtId="165" fontId="4" fillId="0" borderId="2" xfId="1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1" fontId="4" fillId="0" borderId="2" xfId="0" applyNumberFormat="1" applyFont="1" applyBorder="1" applyAlignment="1">
      <alignment horizontal="center"/>
    </xf>
    <xf numFmtId="165" fontId="6" fillId="0" borderId="2" xfId="1" applyNumberFormat="1" applyFont="1" applyFill="1" applyBorder="1" applyAlignment="1">
      <alignment horizontal="center"/>
    </xf>
    <xf numFmtId="0" fontId="4" fillId="2" borderId="2" xfId="0" applyFont="1" applyFill="1" applyBorder="1" applyAlignment="1">
      <alignment horizontal="left"/>
    </xf>
    <xf numFmtId="165" fontId="5" fillId="0" borderId="2" xfId="1" applyNumberFormat="1" applyFont="1" applyFill="1" applyBorder="1" applyAlignment="1">
      <alignment horizontal="center"/>
    </xf>
    <xf numFmtId="0" fontId="4" fillId="0" borderId="2" xfId="0" applyFont="1" applyBorder="1"/>
    <xf numFmtId="0" fontId="5" fillId="0" borderId="2" xfId="0" applyFont="1" applyBorder="1"/>
    <xf numFmtId="0" fontId="5" fillId="0" borderId="2" xfId="0" applyFont="1" applyBorder="1" applyAlignment="1">
      <alignment horizontal="left"/>
    </xf>
    <xf numFmtId="0" fontId="8" fillId="0" borderId="0" xfId="0" applyFont="1"/>
    <xf numFmtId="0" fontId="2" fillId="0" borderId="0" xfId="0" applyFont="1" applyAlignment="1">
      <alignment horizontal="center"/>
    </xf>
    <xf numFmtId="166" fontId="4" fillId="0" borderId="0" xfId="0" applyNumberFormat="1" applyFont="1" applyProtection="1">
      <protection locked="0"/>
    </xf>
    <xf numFmtId="167" fontId="9" fillId="0" borderId="0" xfId="0" applyNumberFormat="1" applyFont="1" applyAlignment="1">
      <alignment horizontal="right"/>
    </xf>
    <xf numFmtId="167" fontId="10" fillId="0" borderId="0" xfId="0" applyNumberFormat="1" applyFont="1" applyAlignment="1">
      <alignment horizontal="right"/>
    </xf>
    <xf numFmtId="0" fontId="4" fillId="0" borderId="0" xfId="0" applyFont="1" applyProtection="1">
      <protection locked="0"/>
    </xf>
    <xf numFmtId="0" fontId="4" fillId="0" borderId="0" xfId="0" applyFont="1" applyAlignment="1" applyProtection="1">
      <alignment horizontal="right"/>
      <protection locked="0"/>
    </xf>
    <xf numFmtId="165" fontId="4" fillId="0" borderId="0" xfId="0" applyNumberFormat="1" applyFont="1" applyProtection="1">
      <protection locked="0"/>
    </xf>
    <xf numFmtId="165" fontId="4" fillId="0" borderId="0" xfId="0" applyNumberFormat="1" applyFont="1" applyAlignment="1" applyProtection="1">
      <alignment horizontal="center"/>
      <protection locked="0"/>
    </xf>
    <xf numFmtId="0" fontId="6" fillId="0" borderId="0" xfId="0" applyFont="1" applyAlignment="1">
      <alignment horizontal="center"/>
    </xf>
    <xf numFmtId="0" fontId="11" fillId="0" borderId="0" xfId="0" applyFont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289560</xdr:colOff>
      <xdr:row>1</xdr:row>
      <xdr:rowOff>99060</xdr:rowOff>
    </xdr:from>
    <xdr:ext cx="3297308" cy="605790"/>
    <xdr:pic>
      <xdr:nvPicPr>
        <xdr:cNvPr id="2" name="Image 1">
          <a:extLst>
            <a:ext uri="{FF2B5EF4-FFF2-40B4-BE49-F238E27FC236}">
              <a16:creationId xmlns:a16="http://schemas.microsoft.com/office/drawing/2014/main" id="{B0F80024-6BD3-4D50-989A-B07BB33AE7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9560" y="281940"/>
          <a:ext cx="3297308" cy="605790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.Simulation%20%202020%20H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dre 300 à 999"/>
      <sheetName val="cadre sup 1000"/>
      <sheetName val="cadre CDD"/>
      <sheetName val="liste"/>
    </sheetNames>
    <sheetDataSet>
      <sheetData sheetId="0"/>
      <sheetData sheetId="1"/>
      <sheetData sheetId="2"/>
      <sheetData sheetId="3">
        <row r="1">
          <cell r="A1">
            <v>500</v>
          </cell>
          <cell r="B1">
            <v>1354.5</v>
          </cell>
        </row>
        <row r="2">
          <cell r="A2">
            <v>1000</v>
          </cell>
          <cell r="B2">
            <v>2709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F1EB6-B0F1-4E7F-BF5E-1722BAAF49D0}">
  <sheetPr>
    <pageSetUpPr fitToPage="1"/>
  </sheetPr>
  <dimension ref="B4:L40"/>
  <sheetViews>
    <sheetView showGridLines="0" tabSelected="1" topLeftCell="E6" workbookViewId="0">
      <selection activeCell="L39" sqref="L39"/>
    </sheetView>
  </sheetViews>
  <sheetFormatPr baseColWidth="10" defaultRowHeight="14.4" x14ac:dyDescent="0.3"/>
  <cols>
    <col min="1" max="1" width="17.6640625" customWidth="1"/>
    <col min="2" max="2" width="32.6640625" customWidth="1"/>
    <col min="3" max="3" width="22.6640625" style="1" customWidth="1"/>
    <col min="5" max="5" width="32.6640625" customWidth="1"/>
    <col min="6" max="6" width="22.6640625" customWidth="1"/>
    <col min="8" max="8" width="33.5546875" customWidth="1"/>
    <col min="9" max="9" width="28.21875" customWidth="1"/>
    <col min="11" max="11" width="33.5546875" customWidth="1"/>
    <col min="12" max="12" width="28.21875" customWidth="1"/>
  </cols>
  <sheetData>
    <row r="4" spans="2:12" ht="17.399999999999999" x14ac:dyDescent="0.3">
      <c r="B4" s="39" t="s">
        <v>31</v>
      </c>
      <c r="C4" s="39"/>
      <c r="D4" s="39"/>
      <c r="E4" s="39"/>
      <c r="F4" s="39"/>
    </row>
    <row r="6" spans="2:12" ht="18.75" customHeight="1" x14ac:dyDescent="0.3"/>
    <row r="7" spans="2:12" ht="15.6" x14ac:dyDescent="0.3">
      <c r="B7" s="5"/>
      <c r="C7" s="30"/>
    </row>
    <row r="8" spans="2:12" ht="15.6" x14ac:dyDescent="0.3">
      <c r="B8" s="38" t="s">
        <v>30</v>
      </c>
      <c r="C8" s="38"/>
      <c r="E8" s="38" t="s">
        <v>29</v>
      </c>
      <c r="F8" s="38"/>
      <c r="H8" s="38" t="s">
        <v>28</v>
      </c>
      <c r="I8" s="38"/>
      <c r="K8" s="38" t="s">
        <v>27</v>
      </c>
      <c r="L8" s="38"/>
    </row>
    <row r="9" spans="2:12" ht="15.6" x14ac:dyDescent="0.3">
      <c r="B9" s="11"/>
      <c r="C9" s="30"/>
      <c r="E9" s="11"/>
      <c r="F9" s="11"/>
      <c r="H9" s="11"/>
      <c r="I9" s="11"/>
      <c r="K9" s="11"/>
      <c r="L9" s="11"/>
    </row>
    <row r="10" spans="2:12" ht="20.100000000000001" customHeight="1" x14ac:dyDescent="0.3">
      <c r="B10" s="11"/>
      <c r="C10" s="30"/>
      <c r="E10" s="11"/>
      <c r="F10" s="11"/>
      <c r="H10" s="11"/>
      <c r="I10" s="11"/>
      <c r="K10" s="11"/>
      <c r="L10" s="11"/>
    </row>
    <row r="11" spans="2:12" ht="20.100000000000001" customHeight="1" x14ac:dyDescent="0.3">
      <c r="B11" s="5" t="s">
        <v>26</v>
      </c>
      <c r="C11" s="37">
        <v>6428.57</v>
      </c>
      <c r="E11" s="5" t="s">
        <v>26</v>
      </c>
      <c r="F11" s="36">
        <f>C11</f>
        <v>6428.57</v>
      </c>
      <c r="H11" s="5" t="s">
        <v>26</v>
      </c>
      <c r="I11" s="36">
        <f>F11</f>
        <v>6428.57</v>
      </c>
      <c r="K11" s="5" t="s">
        <v>26</v>
      </c>
      <c r="L11" s="36">
        <v>10256</v>
      </c>
    </row>
    <row r="12" spans="2:12" ht="20.100000000000001" customHeight="1" x14ac:dyDescent="0.3">
      <c r="B12" s="5" t="s">
        <v>25</v>
      </c>
      <c r="C12" s="35">
        <v>1</v>
      </c>
      <c r="E12" s="5" t="s">
        <v>25</v>
      </c>
      <c r="F12" s="34">
        <f>C12</f>
        <v>1</v>
      </c>
      <c r="H12" s="5" t="s">
        <v>25</v>
      </c>
      <c r="I12" s="34">
        <f>F12</f>
        <v>1</v>
      </c>
      <c r="K12" s="5" t="s">
        <v>25</v>
      </c>
      <c r="L12" s="34">
        <f>I12</f>
        <v>1</v>
      </c>
    </row>
    <row r="13" spans="2:12" ht="20.100000000000001" customHeight="1" x14ac:dyDescent="0.3">
      <c r="B13" s="5" t="s">
        <v>24</v>
      </c>
      <c r="C13" s="32">
        <v>0.05</v>
      </c>
      <c r="E13" s="5" t="s">
        <v>24</v>
      </c>
      <c r="F13" s="33">
        <f>C13</f>
        <v>0.05</v>
      </c>
      <c r="H13" s="5" t="s">
        <v>24</v>
      </c>
      <c r="I13" s="33">
        <f>F13</f>
        <v>0.05</v>
      </c>
      <c r="K13" s="5" t="s">
        <v>24</v>
      </c>
      <c r="L13" s="33">
        <f>I13</f>
        <v>0.05</v>
      </c>
    </row>
    <row r="14" spans="2:12" ht="20.100000000000001" customHeight="1" x14ac:dyDescent="0.3">
      <c r="B14" s="5"/>
      <c r="C14" s="32"/>
      <c r="E14" s="5" t="s">
        <v>23</v>
      </c>
      <c r="F14" s="31">
        <f>F17*15%</f>
        <v>964.28549999999996</v>
      </c>
      <c r="H14" s="5" t="s">
        <v>22</v>
      </c>
      <c r="I14" s="31">
        <v>1000</v>
      </c>
      <c r="K14" s="5" t="s">
        <v>22</v>
      </c>
      <c r="L14" s="31">
        <v>1000</v>
      </c>
    </row>
    <row r="15" spans="2:12" ht="19.8" customHeight="1" x14ac:dyDescent="0.3">
      <c r="B15" s="11"/>
      <c r="C15" s="30"/>
      <c r="E15" s="29" t="s">
        <v>20</v>
      </c>
      <c r="F15" s="29"/>
      <c r="H15" s="29"/>
      <c r="I15" s="29"/>
      <c r="K15" s="5" t="s">
        <v>21</v>
      </c>
      <c r="L15" s="31">
        <f>L18*15%</f>
        <v>1538.3999999999999</v>
      </c>
    </row>
    <row r="16" spans="2:12" ht="16.2" customHeight="1" thickBot="1" x14ac:dyDescent="0.35">
      <c r="B16" s="11"/>
      <c r="C16" s="30"/>
      <c r="E16" s="29"/>
      <c r="F16" s="29"/>
      <c r="H16" s="29"/>
      <c r="I16" s="29"/>
      <c r="K16" s="29" t="s">
        <v>20</v>
      </c>
      <c r="L16" s="29"/>
    </row>
    <row r="17" spans="2:12" ht="18" customHeight="1" thickBot="1" x14ac:dyDescent="0.35">
      <c r="B17" s="13" t="s">
        <v>19</v>
      </c>
      <c r="C17" s="12">
        <f>C11*C12</f>
        <v>6428.57</v>
      </c>
      <c r="E17" s="13" t="s">
        <v>19</v>
      </c>
      <c r="F17" s="12">
        <f>F11*F12</f>
        <v>6428.57</v>
      </c>
      <c r="H17" s="13" t="s">
        <v>19</v>
      </c>
      <c r="I17" s="12">
        <f>I11*I12</f>
        <v>6428.57</v>
      </c>
      <c r="K17" s="29"/>
      <c r="L17" s="29"/>
    </row>
    <row r="18" spans="2:12" ht="16.2" thickBot="1" x14ac:dyDescent="0.35">
      <c r="B18" s="28" t="s">
        <v>18</v>
      </c>
      <c r="C18" s="25">
        <f>-C17*C13</f>
        <v>-321.42849999999999</v>
      </c>
      <c r="E18" s="28" t="s">
        <v>18</v>
      </c>
      <c r="F18" s="25">
        <f>-F17*F13</f>
        <v>-321.42849999999999</v>
      </c>
      <c r="H18" s="28" t="s">
        <v>18</v>
      </c>
      <c r="I18" s="25">
        <f>-I17*I13</f>
        <v>-321.42849999999999</v>
      </c>
      <c r="K18" s="13" t="s">
        <v>19</v>
      </c>
      <c r="L18" s="12">
        <f>L11*L12</f>
        <v>10256</v>
      </c>
    </row>
    <row r="19" spans="2:12" x14ac:dyDescent="0.3">
      <c r="B19" s="27" t="s">
        <v>17</v>
      </c>
      <c r="C19" s="25">
        <f>-(1.6%*C17)</f>
        <v>-102.85711999999999</v>
      </c>
      <c r="E19" s="27" t="s">
        <v>17</v>
      </c>
      <c r="F19" s="25">
        <f>-(1.6%*F17)</f>
        <v>-102.85711999999999</v>
      </c>
      <c r="H19" s="27" t="s">
        <v>17</v>
      </c>
      <c r="I19" s="25">
        <f>-(1.6%*I17)</f>
        <v>-102.85711999999999</v>
      </c>
      <c r="K19" s="28" t="s">
        <v>18</v>
      </c>
      <c r="L19" s="25">
        <f>-L18*L13</f>
        <v>-512.80000000000007</v>
      </c>
    </row>
    <row r="20" spans="2:12" ht="15.6" x14ac:dyDescent="0.3">
      <c r="B20" s="26" t="s">
        <v>15</v>
      </c>
      <c r="C20" s="25">
        <f>-20*1</f>
        <v>-20</v>
      </c>
      <c r="E20" s="26" t="s">
        <v>15</v>
      </c>
      <c r="F20" s="25">
        <f>C20</f>
        <v>-20</v>
      </c>
      <c r="H20" s="26" t="s">
        <v>15</v>
      </c>
      <c r="I20" s="25">
        <f>F20</f>
        <v>-20</v>
      </c>
      <c r="K20" s="27" t="s">
        <v>17</v>
      </c>
      <c r="L20" s="25">
        <f>-(1.6%*L18)</f>
        <v>-164.096</v>
      </c>
    </row>
    <row r="21" spans="2:12" ht="15.6" x14ac:dyDescent="0.3">
      <c r="B21" s="26"/>
      <c r="C21" s="25"/>
      <c r="E21" s="26" t="s">
        <v>16</v>
      </c>
      <c r="F21" s="25">
        <f>-F14</f>
        <v>-964.28549999999996</v>
      </c>
      <c r="H21" s="26" t="s">
        <v>12</v>
      </c>
      <c r="I21" s="20">
        <f>-I14*3</f>
        <v>-3000</v>
      </c>
      <c r="K21" s="26" t="s">
        <v>15</v>
      </c>
      <c r="L21" s="25">
        <f>I20</f>
        <v>-20</v>
      </c>
    </row>
    <row r="22" spans="2:12" ht="15.6" hidden="1" x14ac:dyDescent="0.3">
      <c r="B22" s="26" t="s">
        <v>13</v>
      </c>
      <c r="C22" s="25">
        <v>0</v>
      </c>
      <c r="E22" s="26" t="s">
        <v>13</v>
      </c>
      <c r="F22" s="25">
        <v>0</v>
      </c>
      <c r="H22" s="26" t="s">
        <v>13</v>
      </c>
      <c r="I22" s="25">
        <v>0</v>
      </c>
      <c r="K22" s="26" t="s">
        <v>12</v>
      </c>
      <c r="L22" s="20">
        <f>-L14*3</f>
        <v>-3000</v>
      </c>
    </row>
    <row r="23" spans="2:12" ht="15.6" hidden="1" x14ac:dyDescent="0.3">
      <c r="B23" s="26" t="s">
        <v>14</v>
      </c>
      <c r="C23" s="25">
        <v>0</v>
      </c>
      <c r="E23" s="16" t="s">
        <v>14</v>
      </c>
      <c r="F23" s="20">
        <v>0</v>
      </c>
      <c r="H23" s="16" t="s">
        <v>14</v>
      </c>
      <c r="I23" s="20">
        <v>0</v>
      </c>
      <c r="K23" s="26" t="s">
        <v>13</v>
      </c>
      <c r="L23" s="25">
        <v>0</v>
      </c>
    </row>
    <row r="24" spans="2:12" ht="15" customHeight="1" x14ac:dyDescent="0.3">
      <c r="B24" s="16" t="s">
        <v>9</v>
      </c>
      <c r="C24" s="20">
        <f>SUM(C17:C23)</f>
        <v>5984.2843800000001</v>
      </c>
      <c r="E24" s="16" t="s">
        <v>9</v>
      </c>
      <c r="F24" s="20">
        <f>SUM(F17:F23)</f>
        <v>5019.9988800000001</v>
      </c>
      <c r="H24" s="16" t="s">
        <v>11</v>
      </c>
      <c r="I24" s="20">
        <v>-100</v>
      </c>
      <c r="K24" s="16" t="s">
        <v>4</v>
      </c>
      <c r="L24" s="20">
        <f>-L15</f>
        <v>-1538.3999999999999</v>
      </c>
    </row>
    <row r="25" spans="2:12" ht="16.8" customHeight="1" x14ac:dyDescent="0.3">
      <c r="B25" s="24"/>
      <c r="C25" s="14"/>
      <c r="E25" s="24"/>
      <c r="F25" s="14"/>
      <c r="H25" s="16" t="s">
        <v>10</v>
      </c>
      <c r="I25" s="20">
        <f>-I14*2%</f>
        <v>-20</v>
      </c>
      <c r="K25" s="16" t="s">
        <v>12</v>
      </c>
      <c r="L25" s="20">
        <f>-L14*3</f>
        <v>-3000</v>
      </c>
    </row>
    <row r="26" spans="2:12" ht="15.6" x14ac:dyDescent="0.3">
      <c r="B26" s="16" t="s">
        <v>7</v>
      </c>
      <c r="C26" s="20">
        <f>C24/(1.4726)</f>
        <v>4063.7541627054193</v>
      </c>
      <c r="E26" s="16" t="s">
        <v>7</v>
      </c>
      <c r="F26" s="20">
        <f>F24/1.4726</f>
        <v>3408.9358142061665</v>
      </c>
      <c r="H26" s="8" t="s">
        <v>9</v>
      </c>
      <c r="I26" s="23">
        <f>SUM(I17:I25)</f>
        <v>2864.2843800000001</v>
      </c>
      <c r="K26" s="16" t="s">
        <v>11</v>
      </c>
      <c r="L26" s="20">
        <v>-100</v>
      </c>
    </row>
    <row r="27" spans="2:12" ht="16.5" customHeight="1" x14ac:dyDescent="0.3">
      <c r="B27" s="16" t="s">
        <v>6</v>
      </c>
      <c r="C27" s="20">
        <f>20.55%*C26</f>
        <v>835.10148043596371</v>
      </c>
      <c r="E27" s="16" t="s">
        <v>6</v>
      </c>
      <c r="F27" s="15">
        <f>20.55%*F26</f>
        <v>700.53630981936726</v>
      </c>
      <c r="H27" s="24"/>
      <c r="I27" s="14"/>
      <c r="K27" s="16" t="s">
        <v>10</v>
      </c>
      <c r="L27" s="20">
        <f>-L14*2%</f>
        <v>-20</v>
      </c>
    </row>
    <row r="28" spans="2:12" ht="18" customHeight="1" x14ac:dyDescent="0.3">
      <c r="B28" s="24"/>
      <c r="C28" s="14"/>
      <c r="E28" s="14"/>
      <c r="F28" s="14"/>
      <c r="H28" s="16" t="s">
        <v>7</v>
      </c>
      <c r="I28" s="20">
        <f>I26/1.4726</f>
        <v>1945.0525465163657</v>
      </c>
      <c r="K28" s="8" t="s">
        <v>9</v>
      </c>
      <c r="L28" s="23">
        <f>SUM(L18:L27)</f>
        <v>1900.7040000000015</v>
      </c>
    </row>
    <row r="29" spans="2:12" ht="15.6" x14ac:dyDescent="0.3">
      <c r="B29" s="16" t="s">
        <v>5</v>
      </c>
      <c r="C29" s="23">
        <f>C26-C27-C28</f>
        <v>3228.6526822694555</v>
      </c>
      <c r="E29" s="16" t="s">
        <v>5</v>
      </c>
      <c r="F29" s="23">
        <f>F26-F27</f>
        <v>2708.399504386799</v>
      </c>
      <c r="H29" s="16" t="s">
        <v>6</v>
      </c>
      <c r="I29" s="15">
        <f>20.55%*I28</f>
        <v>399.70829830911322</v>
      </c>
      <c r="K29" s="24"/>
      <c r="L29" s="14"/>
    </row>
    <row r="30" spans="2:12" ht="16.2" thickBot="1" x14ac:dyDescent="0.35">
      <c r="B30" s="16"/>
      <c r="C30" s="20"/>
      <c r="E30" s="16" t="s">
        <v>8</v>
      </c>
      <c r="F30" s="15">
        <f>F14</f>
        <v>964.28549999999996</v>
      </c>
      <c r="H30" s="14"/>
      <c r="I30" s="14"/>
      <c r="K30" s="16" t="s">
        <v>7</v>
      </c>
      <c r="L30" s="20">
        <f>L28/1.4726</f>
        <v>1290.7130245823726</v>
      </c>
    </row>
    <row r="31" spans="2:12" ht="16.2" thickBot="1" x14ac:dyDescent="0.35">
      <c r="B31" s="13" t="s">
        <v>2</v>
      </c>
      <c r="C31" s="12">
        <f>C29</f>
        <v>3228.6526822694555</v>
      </c>
      <c r="E31" s="13" t="s">
        <v>2</v>
      </c>
      <c r="F31" s="12">
        <f>F29+F30</f>
        <v>3672.6850043867989</v>
      </c>
      <c r="H31" s="16" t="s">
        <v>5</v>
      </c>
      <c r="I31" s="23">
        <f>I28-I29</f>
        <v>1545.3442482072526</v>
      </c>
      <c r="K31" s="16" t="s">
        <v>6</v>
      </c>
      <c r="L31" s="15">
        <f>20.55%*L30</f>
        <v>265.24152655167757</v>
      </c>
    </row>
    <row r="32" spans="2:12" ht="15.6" x14ac:dyDescent="0.3">
      <c r="B32" s="16"/>
      <c r="C32" s="22"/>
      <c r="E32" s="10"/>
      <c r="F32" s="9"/>
      <c r="H32" s="16" t="s">
        <v>3</v>
      </c>
      <c r="I32" s="15">
        <f>VLOOKUP(I14,[1]liste!A1:B2,2,FALSE)</f>
        <v>2709</v>
      </c>
      <c r="K32" s="14"/>
      <c r="L32" s="14"/>
    </row>
    <row r="33" spans="2:12" ht="16.2" thickBot="1" x14ac:dyDescent="0.35">
      <c r="B33" s="8" t="s">
        <v>0</v>
      </c>
      <c r="C33" s="7">
        <f>(C31-C23)/(C17+C22)</f>
        <v>0.50223497329413158</v>
      </c>
      <c r="E33" s="8" t="s">
        <v>0</v>
      </c>
      <c r="F33" s="7">
        <f>(F31-F23)/(F17+F22)</f>
        <v>0.57130668319498723</v>
      </c>
      <c r="H33" s="14"/>
      <c r="I33" s="14"/>
      <c r="K33" s="16" t="s">
        <v>5</v>
      </c>
      <c r="L33" s="20">
        <f>L30-L31</f>
        <v>1025.4714980306949</v>
      </c>
    </row>
    <row r="34" spans="2:12" ht="16.2" thickBot="1" x14ac:dyDescent="0.35">
      <c r="B34" s="18"/>
      <c r="C34" s="21"/>
      <c r="E34" s="3"/>
      <c r="F34" s="2"/>
      <c r="H34" s="13" t="s">
        <v>2</v>
      </c>
      <c r="I34" s="12">
        <f>I31+I32</f>
        <v>4254.3442482072523</v>
      </c>
      <c r="K34" s="16" t="s">
        <v>4</v>
      </c>
      <c r="L34" s="20">
        <f>L15</f>
        <v>1538.3999999999999</v>
      </c>
    </row>
    <row r="35" spans="2:12" ht="14.4" customHeight="1" x14ac:dyDescent="0.3">
      <c r="B35" s="18"/>
      <c r="C35" s="19"/>
      <c r="E35" s="18"/>
      <c r="F35" s="17"/>
      <c r="H35" s="10"/>
      <c r="I35" s="9"/>
      <c r="K35" s="16" t="s">
        <v>3</v>
      </c>
      <c r="L35" s="15">
        <f>VLOOKUP(L14,[1]liste!A1:B2,2,FALSE)</f>
        <v>2709</v>
      </c>
    </row>
    <row r="36" spans="2:12" ht="16.2" thickBot="1" x14ac:dyDescent="0.35">
      <c r="H36" s="8" t="s">
        <v>0</v>
      </c>
      <c r="I36" s="7">
        <f>(I34-I23)/(I17+I22)</f>
        <v>0.66178703011824602</v>
      </c>
      <c r="K36" s="14"/>
      <c r="L36" s="14"/>
    </row>
    <row r="37" spans="2:12" ht="16.2" thickBot="1" x14ac:dyDescent="0.35">
      <c r="H37" s="3"/>
      <c r="I37" s="2"/>
      <c r="K37" s="13" t="s">
        <v>2</v>
      </c>
      <c r="L37" s="12">
        <f>L33+L34+L35</f>
        <v>5272.871498030695</v>
      </c>
    </row>
    <row r="38" spans="2:12" ht="15.6" x14ac:dyDescent="0.3">
      <c r="D38" s="11"/>
      <c r="K38" s="10"/>
      <c r="L38" s="9"/>
    </row>
    <row r="39" spans="2:12" ht="15.6" x14ac:dyDescent="0.3">
      <c r="B39" s="6" t="s">
        <v>1</v>
      </c>
      <c r="C39" s="5"/>
      <c r="D39" s="5"/>
      <c r="E39" s="4"/>
      <c r="F39" s="4"/>
      <c r="K39" s="8" t="s">
        <v>0</v>
      </c>
      <c r="L39" s="7">
        <f>(L37-L24)/(L18+L23)</f>
        <v>0.66412553607943592</v>
      </c>
    </row>
    <row r="40" spans="2:12" ht="15.6" x14ac:dyDescent="0.3">
      <c r="B40" s="6"/>
      <c r="C40" s="5"/>
      <c r="D40" s="4"/>
      <c r="E40" s="4"/>
      <c r="F40" s="4"/>
      <c r="K40" s="3"/>
      <c r="L40" s="2"/>
    </row>
  </sheetData>
  <mergeCells count="5">
    <mergeCell ref="B4:F4"/>
    <mergeCell ref="B8:C8"/>
    <mergeCell ref="E8:F8"/>
    <mergeCell ref="H8:I8"/>
    <mergeCell ref="K8:L8"/>
  </mergeCells>
  <pageMargins left="0.70866141732283472" right="0.70866141732283472" top="0.74803149606299213" bottom="0.74803149606299213" header="0.31496062992125984" footer="0.31496062992125984"/>
  <pageSetup paperSize="9" scale="84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397D303-09CE-4B8E-88AC-EE2452ACD015}">
          <x14:formula1>
            <xm:f>'[1.Simulation  2020 HP.xlsx]liste'!#REF!</xm:f>
          </x14:formula1>
          <xm:sqref>I14 L14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comparatif PEE base facturation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Wirate Dev 2</dc:creator>
  <cp:lastModifiedBy>Wirate Dev 2</cp:lastModifiedBy>
  <dcterms:created xsi:type="dcterms:W3CDTF">2020-02-28T11:28:56Z</dcterms:created>
  <dcterms:modified xsi:type="dcterms:W3CDTF">2020-02-28T11:29:14Z</dcterms:modified>
</cp:coreProperties>
</file>