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\Documents\"/>
    </mc:Choice>
  </mc:AlternateContent>
  <xr:revisionPtr revIDLastSave="0" documentId="13_ncr:1_{F6513631-4539-4245-BE67-306B1DC2265D}" xr6:coauthVersionLast="46" xr6:coauthVersionMax="46" xr10:uidLastSave="{00000000-0000-0000-0000-000000000000}"/>
  <bookViews>
    <workbookView xWindow="-110" yWindow="-110" windowWidth="19420" windowHeight="10420" activeTab="1" xr2:uid="{23AAF16F-6823-4E5F-983D-932968D4938B}"/>
  </bookViews>
  <sheets>
    <sheet name="Mensuel" sheetId="1" r:id="rId1"/>
    <sheet name="Annuel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1" l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BX11" i="1" s="1"/>
  <c r="D3" i="1"/>
  <c r="D3" i="2"/>
  <c r="F30" i="1" l="1"/>
  <c r="F29" i="1"/>
  <c r="F28" i="1"/>
  <c r="F27" i="1"/>
  <c r="F26" i="1"/>
  <c r="F25" i="1"/>
  <c r="E10" i="1"/>
  <c r="H14" i="2"/>
  <c r="D14" i="2"/>
  <c r="G14" i="2"/>
  <c r="C14" i="2"/>
  <c r="F14" i="2"/>
  <c r="E14" i="2"/>
  <c r="I14" i="2"/>
  <c r="F10" i="1" l="1"/>
  <c r="G10" i="1" s="1"/>
  <c r="H10" i="1" s="1"/>
  <c r="F26" i="2"/>
  <c r="C16" i="2"/>
  <c r="J14" i="2"/>
  <c r="F32" i="2"/>
  <c r="I16" i="2"/>
  <c r="I18" i="2" s="1"/>
  <c r="F30" i="2"/>
  <c r="G16" i="2"/>
  <c r="G18" i="2" s="1"/>
  <c r="F29" i="2"/>
  <c r="F16" i="2"/>
  <c r="F18" i="2" s="1"/>
  <c r="D16" i="2"/>
  <c r="D18" i="2" s="1"/>
  <c r="F27" i="2"/>
  <c r="F28" i="2"/>
  <c r="E16" i="2"/>
  <c r="E18" i="2" s="1"/>
  <c r="H16" i="2"/>
  <c r="H18" i="2" s="1"/>
  <c r="F31" i="2"/>
  <c r="F24" i="1" l="1"/>
  <c r="F31" i="1" s="1"/>
  <c r="H12" i="1"/>
  <c r="H14" i="1" s="1"/>
  <c r="I10" i="1"/>
  <c r="G12" i="1"/>
  <c r="J16" i="2"/>
  <c r="E26" i="2" s="1"/>
  <c r="H26" i="2" s="1"/>
  <c r="E27" i="2" s="1"/>
  <c r="C18" i="2"/>
  <c r="J18" i="2" s="1"/>
  <c r="F33" i="2"/>
  <c r="J10" i="1" l="1"/>
  <c r="I12" i="1"/>
  <c r="G27" i="2"/>
  <c r="H27" i="2"/>
  <c r="E28" i="2" s="1"/>
  <c r="J12" i="1" l="1"/>
  <c r="K10" i="1"/>
  <c r="I14" i="1"/>
  <c r="G28" i="2"/>
  <c r="H28" i="2" s="1"/>
  <c r="E29" i="2" s="1"/>
  <c r="K12" i="1" l="1"/>
  <c r="K14" i="1" s="1"/>
  <c r="L10" i="1"/>
  <c r="J14" i="1"/>
  <c r="G29" i="2"/>
  <c r="H29" i="2" s="1"/>
  <c r="E30" i="2" s="1"/>
  <c r="L12" i="1" l="1"/>
  <c r="L14" i="1" s="1"/>
  <c r="M10" i="1"/>
  <c r="G30" i="2"/>
  <c r="H30" i="2" s="1"/>
  <c r="E31" i="2" s="1"/>
  <c r="N10" i="1" l="1"/>
  <c r="M12" i="1"/>
  <c r="M14" i="1" s="1"/>
  <c r="G31" i="2"/>
  <c r="H31" i="2"/>
  <c r="E32" i="2" s="1"/>
  <c r="N12" i="1" l="1"/>
  <c r="N14" i="1" s="1"/>
  <c r="O10" i="1"/>
  <c r="G32" i="2"/>
  <c r="H32" i="2" s="1"/>
  <c r="G33" i="2" l="1"/>
  <c r="G35" i="2" s="1"/>
  <c r="O12" i="1"/>
  <c r="O14" i="1" s="1"/>
  <c r="P10" i="1"/>
  <c r="P12" i="1" l="1"/>
  <c r="P14" i="1" s="1"/>
  <c r="Q10" i="1"/>
  <c r="Q12" i="1" l="1"/>
  <c r="Q14" i="1" s="1"/>
  <c r="R10" i="1"/>
  <c r="R12" i="1" l="1"/>
  <c r="R14" i="1" s="1"/>
  <c r="S10" i="1"/>
  <c r="S12" i="1" l="1"/>
  <c r="S14" i="1" s="1"/>
  <c r="T10" i="1"/>
  <c r="T12" i="1" l="1"/>
  <c r="T14" i="1" s="1"/>
  <c r="U10" i="1"/>
  <c r="V10" i="1" l="1"/>
  <c r="U12" i="1"/>
  <c r="U14" i="1" s="1"/>
  <c r="V12" i="1" l="1"/>
  <c r="V14" i="1" s="1"/>
  <c r="W10" i="1"/>
  <c r="W12" i="1" l="1"/>
  <c r="W14" i="1" s="1"/>
  <c r="X10" i="1"/>
  <c r="X12" i="1" l="1"/>
  <c r="X14" i="1" s="1"/>
  <c r="Y10" i="1"/>
  <c r="Z10" i="1" l="1"/>
  <c r="Y12" i="1"/>
  <c r="Y14" i="1" s="1"/>
  <c r="Z12" i="1" l="1"/>
  <c r="Z14" i="1" s="1"/>
  <c r="AA10" i="1"/>
  <c r="AA12" i="1" l="1"/>
  <c r="AA14" i="1" s="1"/>
  <c r="AB10" i="1"/>
  <c r="AB12" i="1" l="1"/>
  <c r="AB14" i="1" s="1"/>
  <c r="AC10" i="1"/>
  <c r="AD10" i="1" l="1"/>
  <c r="AC12" i="1"/>
  <c r="AC14" i="1" s="1"/>
  <c r="AD12" i="1" l="1"/>
  <c r="AD14" i="1" s="1"/>
  <c r="AE10" i="1"/>
  <c r="AE12" i="1" l="1"/>
  <c r="AE14" i="1" s="1"/>
  <c r="AF10" i="1"/>
  <c r="AF12" i="1" l="1"/>
  <c r="AF14" i="1" s="1"/>
  <c r="AG10" i="1"/>
  <c r="AH10" i="1" l="1"/>
  <c r="AG12" i="1"/>
  <c r="AG14" i="1" s="1"/>
  <c r="AH12" i="1" l="1"/>
  <c r="AH14" i="1" s="1"/>
  <c r="AI10" i="1"/>
  <c r="AI12" i="1" l="1"/>
  <c r="AI14" i="1" s="1"/>
  <c r="AJ10" i="1"/>
  <c r="AJ12" i="1" l="1"/>
  <c r="AJ14" i="1" s="1"/>
  <c r="AK10" i="1"/>
  <c r="AL10" i="1" l="1"/>
  <c r="AK12" i="1"/>
  <c r="AK14" i="1" s="1"/>
  <c r="AL12" i="1" l="1"/>
  <c r="AL14" i="1" s="1"/>
  <c r="AM10" i="1"/>
  <c r="AM12" i="1" l="1"/>
  <c r="AM14" i="1" s="1"/>
  <c r="AN10" i="1"/>
  <c r="AN12" i="1" l="1"/>
  <c r="AN14" i="1" s="1"/>
  <c r="AO10" i="1"/>
  <c r="AP10" i="1" l="1"/>
  <c r="AO12" i="1"/>
  <c r="AO14" i="1" s="1"/>
  <c r="AP12" i="1" l="1"/>
  <c r="AP14" i="1" s="1"/>
  <c r="AQ10" i="1"/>
  <c r="AQ12" i="1" l="1"/>
  <c r="AQ14" i="1" s="1"/>
  <c r="AR10" i="1"/>
  <c r="AR12" i="1" l="1"/>
  <c r="AR14" i="1" s="1"/>
  <c r="AS10" i="1"/>
  <c r="AT10" i="1" l="1"/>
  <c r="AS12" i="1"/>
  <c r="AS14" i="1" s="1"/>
  <c r="AT12" i="1" l="1"/>
  <c r="AT14" i="1" s="1"/>
  <c r="AU10" i="1"/>
  <c r="AU12" i="1" l="1"/>
  <c r="AU14" i="1" s="1"/>
  <c r="AV10" i="1"/>
  <c r="AV12" i="1" l="1"/>
  <c r="AV14" i="1" s="1"/>
  <c r="AW10" i="1"/>
  <c r="AX10" i="1" l="1"/>
  <c r="AW12" i="1"/>
  <c r="AW14" i="1" s="1"/>
  <c r="AX12" i="1" l="1"/>
  <c r="AX14" i="1" s="1"/>
  <c r="AY10" i="1"/>
  <c r="AY12" i="1" l="1"/>
  <c r="AY14" i="1" s="1"/>
  <c r="AZ10" i="1"/>
  <c r="AZ12" i="1" l="1"/>
  <c r="AZ14" i="1" s="1"/>
  <c r="BA10" i="1"/>
  <c r="BB10" i="1" l="1"/>
  <c r="BA12" i="1"/>
  <c r="BA14" i="1" s="1"/>
  <c r="BB12" i="1" l="1"/>
  <c r="BB14" i="1" s="1"/>
  <c r="BC10" i="1"/>
  <c r="BC12" i="1" l="1"/>
  <c r="BC14" i="1" s="1"/>
  <c r="BD10" i="1"/>
  <c r="BD12" i="1" l="1"/>
  <c r="BD14" i="1" s="1"/>
  <c r="BE10" i="1"/>
  <c r="BF10" i="1" l="1"/>
  <c r="BE12" i="1"/>
  <c r="BE14" i="1" s="1"/>
  <c r="BF12" i="1" l="1"/>
  <c r="BF14" i="1" s="1"/>
  <c r="BG10" i="1"/>
  <c r="BG12" i="1" l="1"/>
  <c r="BG14" i="1" s="1"/>
  <c r="BH10" i="1"/>
  <c r="BH12" i="1" l="1"/>
  <c r="BH14" i="1" s="1"/>
  <c r="BI10" i="1"/>
  <c r="BJ10" i="1" l="1"/>
  <c r="BI12" i="1"/>
  <c r="BI14" i="1" s="1"/>
  <c r="BJ12" i="1" l="1"/>
  <c r="BJ14" i="1" s="1"/>
  <c r="BK10" i="1"/>
  <c r="BK12" i="1" l="1"/>
  <c r="BK14" i="1" s="1"/>
  <c r="BL10" i="1"/>
  <c r="BL12" i="1" l="1"/>
  <c r="BL14" i="1" s="1"/>
  <c r="BM10" i="1"/>
  <c r="BN10" i="1" l="1"/>
  <c r="BM12" i="1"/>
  <c r="BM14" i="1" s="1"/>
  <c r="BN12" i="1" l="1"/>
  <c r="BN14" i="1" s="1"/>
  <c r="BO10" i="1"/>
  <c r="BO12" i="1" l="1"/>
  <c r="BO14" i="1" s="1"/>
  <c r="BP10" i="1"/>
  <c r="BP12" i="1" l="1"/>
  <c r="BP14" i="1" s="1"/>
  <c r="BQ10" i="1"/>
  <c r="BR10" i="1" l="1"/>
  <c r="BQ12" i="1"/>
  <c r="BQ14" i="1" s="1"/>
  <c r="BR12" i="1" l="1"/>
  <c r="BR14" i="1" s="1"/>
  <c r="BS10" i="1"/>
  <c r="BS12" i="1" l="1"/>
  <c r="BS14" i="1" s="1"/>
  <c r="BT10" i="1"/>
  <c r="BT12" i="1" l="1"/>
  <c r="BT14" i="1" s="1"/>
  <c r="BU10" i="1"/>
  <c r="BV10" i="1" l="1"/>
  <c r="BU12" i="1"/>
  <c r="BU14" i="1" s="1"/>
  <c r="BV12" i="1" l="1"/>
  <c r="BV14" i="1" s="1"/>
  <c r="BW10" i="1"/>
  <c r="BW12" i="1" l="1"/>
  <c r="BW14" i="1" s="1"/>
  <c r="BX10" i="1"/>
  <c r="BX12" i="1" l="1"/>
  <c r="E24" i="1" l="1"/>
  <c r="H24" i="1" s="1"/>
  <c r="E25" i="1" s="1"/>
  <c r="G16" i="1"/>
  <c r="G17" i="1" s="1"/>
  <c r="H16" i="1" s="1"/>
  <c r="H17" i="1" s="1"/>
  <c r="G25" i="1"/>
  <c r="BX14" i="1"/>
  <c r="I16" i="1" l="1"/>
  <c r="I17" i="1" s="1"/>
  <c r="H18" i="1"/>
  <c r="H25" i="1"/>
  <c r="E26" i="1" s="1"/>
  <c r="J16" i="1" l="1"/>
  <c r="J17" i="1" s="1"/>
  <c r="I18" i="1"/>
  <c r="G26" i="1"/>
  <c r="K16" i="1" l="1"/>
  <c r="K17" i="1" s="1"/>
  <c r="J18" i="1"/>
  <c r="H26" i="1"/>
  <c r="E27" i="1" s="1"/>
  <c r="L16" i="1" l="1"/>
  <c r="L17" i="1" s="1"/>
  <c r="K18" i="1"/>
  <c r="G27" i="1"/>
  <c r="L18" i="1" l="1"/>
  <c r="M16" i="1"/>
  <c r="M17" i="1" s="1"/>
  <c r="H27" i="1"/>
  <c r="E28" i="1" s="1"/>
  <c r="M18" i="1" l="1"/>
  <c r="N16" i="1"/>
  <c r="N17" i="1" s="1"/>
  <c r="G28" i="1"/>
  <c r="H28" i="1" s="1"/>
  <c r="E29" i="1" s="1"/>
  <c r="O16" i="1" l="1"/>
  <c r="O17" i="1" s="1"/>
  <c r="N18" i="1"/>
  <c r="G29" i="1"/>
  <c r="H29" i="1" s="1"/>
  <c r="E30" i="1" s="1"/>
  <c r="P16" i="1" l="1"/>
  <c r="P17" i="1" s="1"/>
  <c r="O18" i="1"/>
  <c r="G30" i="1"/>
  <c r="G31" i="1" s="1"/>
  <c r="G33" i="1" s="1"/>
  <c r="P18" i="1" l="1"/>
  <c r="Q16" i="1"/>
  <c r="Q17" i="1" s="1"/>
  <c r="H30" i="1"/>
  <c r="R16" i="1" l="1"/>
  <c r="R17" i="1" s="1"/>
  <c r="Q18" i="1"/>
  <c r="S16" i="1" l="1"/>
  <c r="S17" i="1" s="1"/>
  <c r="R18" i="1"/>
  <c r="T16" i="1" l="1"/>
  <c r="T17" i="1" s="1"/>
  <c r="S18" i="1"/>
  <c r="T18" i="1" l="1"/>
  <c r="U16" i="1"/>
  <c r="U17" i="1" s="1"/>
  <c r="U18" i="1" l="1"/>
  <c r="V16" i="1"/>
  <c r="V17" i="1" s="1"/>
  <c r="W16" i="1" l="1"/>
  <c r="W17" i="1" s="1"/>
  <c r="V18" i="1"/>
  <c r="X16" i="1" l="1"/>
  <c r="X17" i="1" s="1"/>
  <c r="W18" i="1"/>
  <c r="X18" i="1" l="1"/>
  <c r="Y16" i="1"/>
  <c r="Y17" i="1" s="1"/>
  <c r="Y18" i="1" l="1"/>
  <c r="Z16" i="1"/>
  <c r="Z17" i="1" s="1"/>
  <c r="AA16" i="1" l="1"/>
  <c r="AA17" i="1" s="1"/>
  <c r="Z18" i="1"/>
  <c r="AB16" i="1" l="1"/>
  <c r="AB17" i="1" s="1"/>
  <c r="AA18" i="1"/>
  <c r="AB18" i="1" l="1"/>
  <c r="AC16" i="1"/>
  <c r="AC17" i="1" s="1"/>
  <c r="AD16" i="1" l="1"/>
  <c r="AD17" i="1" s="1"/>
  <c r="AC18" i="1"/>
  <c r="AE16" i="1" l="1"/>
  <c r="AE17" i="1" s="1"/>
  <c r="AD18" i="1"/>
  <c r="AF16" i="1" l="1"/>
  <c r="AF17" i="1" s="1"/>
  <c r="AE18" i="1"/>
  <c r="AF18" i="1" l="1"/>
  <c r="AG16" i="1"/>
  <c r="AG17" i="1" s="1"/>
  <c r="AG18" i="1" l="1"/>
  <c r="AH16" i="1"/>
  <c r="AH17" i="1" s="1"/>
  <c r="AI16" i="1" l="1"/>
  <c r="AI17" i="1" s="1"/>
  <c r="AH18" i="1"/>
  <c r="AJ16" i="1" l="1"/>
  <c r="AJ17" i="1" s="1"/>
  <c r="AI18" i="1"/>
  <c r="AJ18" i="1" l="1"/>
  <c r="AK16" i="1"/>
  <c r="AK17" i="1" s="1"/>
  <c r="AK18" i="1" l="1"/>
  <c r="AL16" i="1"/>
  <c r="AL17" i="1" s="1"/>
  <c r="AM16" i="1" l="1"/>
  <c r="AM17" i="1" s="1"/>
  <c r="AL18" i="1"/>
  <c r="AN16" i="1" l="1"/>
  <c r="AN17" i="1" s="1"/>
  <c r="AM18" i="1"/>
  <c r="AN18" i="1" l="1"/>
  <c r="AO16" i="1"/>
  <c r="AO17" i="1" s="1"/>
  <c r="AP16" i="1" l="1"/>
  <c r="AP17" i="1" s="1"/>
  <c r="AO18" i="1"/>
  <c r="AQ16" i="1" l="1"/>
  <c r="AQ17" i="1" s="1"/>
  <c r="AP18" i="1"/>
  <c r="AR16" i="1" l="1"/>
  <c r="AR17" i="1" s="1"/>
  <c r="AQ18" i="1"/>
  <c r="AR18" i="1" l="1"/>
  <c r="AS16" i="1"/>
  <c r="AS17" i="1" s="1"/>
  <c r="AS18" i="1" l="1"/>
  <c r="AT16" i="1"/>
  <c r="AT17" i="1" s="1"/>
  <c r="AU16" i="1" l="1"/>
  <c r="AU17" i="1" s="1"/>
  <c r="AT18" i="1"/>
  <c r="AV16" i="1" l="1"/>
  <c r="AV17" i="1" s="1"/>
  <c r="AU18" i="1"/>
  <c r="AV18" i="1" l="1"/>
  <c r="AW16" i="1"/>
  <c r="AW17" i="1" s="1"/>
  <c r="AW18" i="1" l="1"/>
  <c r="AX16" i="1"/>
  <c r="AX17" i="1" s="1"/>
  <c r="AY16" i="1" l="1"/>
  <c r="AY17" i="1" s="1"/>
  <c r="AX18" i="1"/>
  <c r="AZ16" i="1" l="1"/>
  <c r="AZ17" i="1" s="1"/>
  <c r="AY18" i="1"/>
  <c r="AZ18" i="1" l="1"/>
  <c r="BA16" i="1"/>
  <c r="BA17" i="1" s="1"/>
  <c r="BA18" i="1" l="1"/>
  <c r="BB16" i="1"/>
  <c r="BB17" i="1" s="1"/>
  <c r="BC16" i="1" l="1"/>
  <c r="BC17" i="1" s="1"/>
  <c r="BB18" i="1"/>
  <c r="BD16" i="1" l="1"/>
  <c r="BD17" i="1" s="1"/>
  <c r="BC18" i="1"/>
  <c r="BD18" i="1" l="1"/>
  <c r="BE16" i="1"/>
  <c r="BE17" i="1" s="1"/>
  <c r="BE18" i="1" l="1"/>
  <c r="BF16" i="1"/>
  <c r="BF17" i="1" s="1"/>
  <c r="BG16" i="1" l="1"/>
  <c r="BG17" i="1" s="1"/>
  <c r="BF18" i="1"/>
  <c r="BH16" i="1" l="1"/>
  <c r="BH17" i="1" s="1"/>
  <c r="BG18" i="1"/>
  <c r="BH18" i="1" l="1"/>
  <c r="BI16" i="1"/>
  <c r="BI17" i="1" s="1"/>
  <c r="BI18" i="1" l="1"/>
  <c r="BJ16" i="1"/>
  <c r="BJ17" i="1" s="1"/>
  <c r="BK16" i="1" l="1"/>
  <c r="BK17" i="1" s="1"/>
  <c r="BJ18" i="1"/>
  <c r="BL16" i="1" l="1"/>
  <c r="BL17" i="1" s="1"/>
  <c r="BK18" i="1"/>
  <c r="BL18" i="1" l="1"/>
  <c r="BM16" i="1"/>
  <c r="BM17" i="1" s="1"/>
  <c r="BN16" i="1" l="1"/>
  <c r="BN17" i="1" s="1"/>
  <c r="BM18" i="1"/>
  <c r="BO16" i="1" l="1"/>
  <c r="BO17" i="1" s="1"/>
  <c r="BN18" i="1"/>
  <c r="BP16" i="1" l="1"/>
  <c r="BP17" i="1" s="1"/>
  <c r="BO18" i="1"/>
  <c r="BP18" i="1" l="1"/>
  <c r="BQ16" i="1"/>
  <c r="BQ17" i="1" s="1"/>
  <c r="BQ18" i="1" l="1"/>
  <c r="BR16" i="1"/>
  <c r="BR17" i="1" s="1"/>
  <c r="BS16" i="1" l="1"/>
  <c r="BS17" i="1" s="1"/>
  <c r="BR18" i="1"/>
  <c r="BT16" i="1" l="1"/>
  <c r="BT17" i="1" s="1"/>
  <c r="BS18" i="1"/>
  <c r="BT18" i="1" l="1"/>
  <c r="BU16" i="1"/>
  <c r="BU17" i="1" s="1"/>
  <c r="BU18" i="1" l="1"/>
  <c r="BV16" i="1"/>
  <c r="BV17" i="1" s="1"/>
  <c r="BW16" i="1" l="1"/>
  <c r="BW17" i="1" s="1"/>
  <c r="BV18" i="1"/>
  <c r="BX16" i="1" l="1"/>
  <c r="BX17" i="1" s="1"/>
  <c r="BX18" i="1" s="1"/>
  <c r="BW18" i="1"/>
</calcChain>
</file>

<file path=xl/sharedStrings.xml><?xml version="1.0" encoding="utf-8"?>
<sst xmlns="http://schemas.openxmlformats.org/spreadsheetml/2006/main" count="54" uniqueCount="29">
  <si>
    <t>Total</t>
  </si>
  <si>
    <t>Year 1</t>
  </si>
  <si>
    <t>Year 2</t>
  </si>
  <si>
    <t>Year 3</t>
  </si>
  <si>
    <t>Year 4</t>
  </si>
  <si>
    <t>Year 5</t>
  </si>
  <si>
    <t>Year 6</t>
  </si>
  <si>
    <t>Years 1 to 6</t>
  </si>
  <si>
    <t>MGA</t>
  </si>
  <si>
    <t>Remboursements</t>
  </si>
  <si>
    <t>Discounting</t>
  </si>
  <si>
    <t>Year</t>
  </si>
  <si>
    <t>Nb mois</t>
  </si>
  <si>
    <t>Principal</t>
  </si>
  <si>
    <t>Annual amount</t>
  </si>
  <si>
    <t>Interest</t>
  </si>
  <si>
    <t>remaining</t>
  </si>
  <si>
    <t>Période</t>
  </si>
  <si>
    <t>Montant du loyer mensuel</t>
  </si>
  <si>
    <t xml:space="preserve">Début du paiement </t>
  </si>
  <si>
    <t>Discount rate</t>
  </si>
  <si>
    <t>Montant</t>
  </si>
  <si>
    <t>CFA</t>
  </si>
  <si>
    <t>Projection annuel</t>
  </si>
  <si>
    <t>Discounted cash</t>
  </si>
  <si>
    <t>Projection mensuel</t>
  </si>
  <si>
    <t xml:space="preserve">Récap </t>
  </si>
  <si>
    <t>Vérif</t>
  </si>
  <si>
    <t>Interst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</si>
</sst>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_);_(* \(#,##0\);_(* &quot;-&quot;??_);_(@_)"/>
    <numFmt numFmtId="165" formatCode="_-* #,##0.00\ _€_-;\-* #,##0.00\ _€_-;_-* &quot;-&quot;??\ _€_-;_-@_-"/>
    <numFmt numFmtId="166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9"/>
      <color theme="1"/>
      <name val="Georgia"/>
      <family val="1"/>
    </font>
    <font>
      <b/>
      <sz val="9"/>
      <color theme="1"/>
      <name val="Georgia"/>
      <family val="1"/>
    </font>
    <font>
      <sz val="9"/>
      <color theme="1"/>
      <name val="Georgia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3" applyFont="1" applyAlignment="1">
      <alignment wrapText="1"/>
    </xf>
    <xf numFmtId="0" fontId="4" fillId="0" borderId="1" xfId="3" applyFont="1" applyBorder="1"/>
    <xf numFmtId="0" fontId="4" fillId="0" borderId="1" xfId="3" applyFont="1" applyBorder="1" applyAlignment="1">
      <alignment horizontal="right"/>
    </xf>
    <xf numFmtId="0" fontId="5" fillId="0" borderId="0" xfId="3" applyFont="1" applyAlignment="1">
      <alignment horizontal="right"/>
    </xf>
    <xf numFmtId="0" fontId="5" fillId="0" borderId="0" xfId="3" applyFont="1" applyAlignment="1">
      <alignment horizontal="right" wrapText="1"/>
    </xf>
    <xf numFmtId="0" fontId="5" fillId="0" borderId="0" xfId="3" applyFont="1" applyAlignment="1">
      <alignment vertical="center" wrapText="1"/>
    </xf>
    <xf numFmtId="164" fontId="5" fillId="0" borderId="0" xfId="4" applyNumberFormat="1" applyFont="1" applyFill="1" applyAlignment="1">
      <alignment vertical="center"/>
    </xf>
    <xf numFmtId="164" fontId="4" fillId="0" borderId="0" xfId="3" applyNumberFormat="1" applyFont="1" applyAlignment="1">
      <alignment vertical="center"/>
    </xf>
    <xf numFmtId="0" fontId="0" fillId="0" borderId="0" xfId="0" applyAlignment="1">
      <alignment vertical="center"/>
    </xf>
    <xf numFmtId="164" fontId="5" fillId="0" borderId="0" xfId="4" applyNumberFormat="1" applyFont="1" applyFill="1"/>
    <xf numFmtId="164" fontId="5" fillId="0" borderId="0" xfId="3" applyNumberFormat="1" applyFont="1"/>
    <xf numFmtId="0" fontId="5" fillId="0" borderId="0" xfId="3" applyFont="1" applyAlignment="1">
      <alignment wrapText="1"/>
    </xf>
    <xf numFmtId="164" fontId="4" fillId="0" borderId="0" xfId="3" applyNumberFormat="1" applyFont="1"/>
    <xf numFmtId="0" fontId="2" fillId="0" borderId="1" xfId="0" applyFont="1" applyBorder="1"/>
    <xf numFmtId="164" fontId="4" fillId="0" borderId="1" xfId="4" applyNumberFormat="1" applyFont="1" applyFill="1" applyBorder="1" applyAlignment="1">
      <alignment horizontal="center"/>
    </xf>
    <xf numFmtId="164" fontId="4" fillId="0" borderId="0" xfId="4" applyNumberFormat="1" applyFont="1" applyFill="1" applyBorder="1" applyAlignment="1">
      <alignment horizontal="center"/>
    </xf>
    <xf numFmtId="165" fontId="0" fillId="0" borderId="0" xfId="0" applyNumberFormat="1"/>
    <xf numFmtId="43" fontId="0" fillId="0" borderId="0" xfId="1" applyFont="1"/>
    <xf numFmtId="9" fontId="0" fillId="0" borderId="0" xfId="0" applyNumberFormat="1"/>
    <xf numFmtId="9" fontId="0" fillId="0" borderId="0" xfId="2" applyFont="1"/>
    <xf numFmtId="165" fontId="2" fillId="0" borderId="0" xfId="0" applyNumberFormat="1" applyFont="1"/>
    <xf numFmtId="0" fontId="2" fillId="0" borderId="0" xfId="0" applyFont="1"/>
    <xf numFmtId="0" fontId="6" fillId="0" borderId="0" xfId="0" applyFont="1"/>
    <xf numFmtId="14" fontId="6" fillId="0" borderId="0" xfId="0" applyNumberFormat="1" applyFont="1"/>
    <xf numFmtId="9" fontId="6" fillId="0" borderId="0" xfId="0" applyNumberFormat="1" applyFont="1"/>
    <xf numFmtId="17" fontId="2" fillId="0" borderId="0" xfId="0" applyNumberFormat="1" applyFont="1"/>
    <xf numFmtId="166" fontId="0" fillId="0" borderId="0" xfId="0" applyNumberFormat="1"/>
    <xf numFmtId="0" fontId="7" fillId="0" borderId="0" xfId="0" applyFont="1"/>
    <xf numFmtId="164" fontId="4" fillId="2" borderId="1" xfId="4" applyNumberFormat="1" applyFont="1" applyFill="1" applyBorder="1" applyAlignment="1">
      <alignment horizontal="center"/>
    </xf>
    <xf numFmtId="43" fontId="0" fillId="2" borderId="0" xfId="1" applyFont="1" applyFill="1"/>
    <xf numFmtId="165" fontId="0" fillId="2" borderId="0" xfId="0" applyNumberFormat="1" applyFill="1"/>
    <xf numFmtId="0" fontId="2" fillId="2" borderId="0" xfId="0" applyFont="1" applyFill="1"/>
    <xf numFmtId="43" fontId="7" fillId="0" borderId="0" xfId="1" applyFont="1"/>
  </cellXfs>
  <cellStyles count="5">
    <cellStyle name="Comma 4 2 2" xfId="4" xr:uid="{D316B6F7-7C18-4D97-959E-107E8044E8C3}"/>
    <cellStyle name="Milliers" xfId="1" builtinId="3"/>
    <cellStyle name="Normal" xfId="0" builtinId="0"/>
    <cellStyle name="Normal 4 4" xfId="3" xr:uid="{61BDDE9D-E1DA-40C4-B247-F3F2C5321F47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/AppData/Local/AuraOffline/fa/Download/051cf5b4-12b7-ec11-a82b-0022489b319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brary Procedures"/>
      <sheetName val="AwD"/>
      <sheetName val="Contrat resume"/>
      <sheetName val="Assesment IFRS 16"/>
      <sheetName val="Disposal TAC"/>
      <sheetName val="Taux BCM"/>
      <sheetName val="Disposals"/>
    </sheetNames>
    <sheetDataSet>
      <sheetData sheetId="0"/>
      <sheetData sheetId="1"/>
      <sheetData sheetId="2"/>
      <sheetData sheetId="3"/>
      <sheetData sheetId="4">
        <row r="22">
          <cell r="D22">
            <v>0.06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08305-41A1-4008-A09B-E91D5CD31AB0}">
  <dimension ref="B1:BX33"/>
  <sheetViews>
    <sheetView workbookViewId="0">
      <selection activeCell="D5" sqref="D5"/>
    </sheetView>
  </sheetViews>
  <sheetFormatPr baseColWidth="10" defaultRowHeight="14.5" x14ac:dyDescent="0.35"/>
  <cols>
    <col min="1" max="1" width="5.26953125" customWidth="1"/>
    <col min="3" max="3" width="19.90625" customWidth="1"/>
    <col min="4" max="4" width="15.6328125" bestFit="1" customWidth="1"/>
    <col min="5" max="5" width="15.90625" bestFit="1" customWidth="1"/>
    <col min="6" max="6" width="20.26953125" customWidth="1"/>
    <col min="7" max="7" width="20.08984375" customWidth="1"/>
    <col min="8" max="8" width="16.453125" customWidth="1"/>
    <col min="9" max="9" width="15.453125" bestFit="1" customWidth="1"/>
    <col min="10" max="10" width="16.81640625" bestFit="1" customWidth="1"/>
    <col min="11" max="11" width="13.453125" bestFit="1" customWidth="1"/>
    <col min="12" max="15" width="16.81640625" customWidth="1"/>
    <col min="16" max="30" width="13.453125" bestFit="1" customWidth="1"/>
    <col min="31" max="42" width="12.453125" bestFit="1" customWidth="1"/>
    <col min="43" max="43" width="12.54296875" bestFit="1" customWidth="1"/>
    <col min="44" max="54" width="12.453125" bestFit="1" customWidth="1"/>
    <col min="55" max="55" width="12.54296875" bestFit="1" customWidth="1"/>
    <col min="56" max="61" width="12.453125" bestFit="1" customWidth="1"/>
    <col min="62" max="65" width="11" bestFit="1" customWidth="1"/>
    <col min="66" max="66" width="11.6328125" bestFit="1" customWidth="1"/>
    <col min="67" max="67" width="12.54296875" bestFit="1" customWidth="1"/>
    <col min="68" max="68" width="11.6328125" bestFit="1" customWidth="1"/>
    <col min="69" max="76" width="13.08984375" bestFit="1" customWidth="1"/>
  </cols>
  <sheetData>
    <row r="1" spans="2:76" s="23" customFormat="1" ht="13" x14ac:dyDescent="0.3">
      <c r="B1" s="23" t="s">
        <v>21</v>
      </c>
      <c r="D1" s="33">
        <v>21000</v>
      </c>
      <c r="E1" s="28" t="s">
        <v>22</v>
      </c>
    </row>
    <row r="2" spans="2:76" s="23" customFormat="1" ht="12.5" x14ac:dyDescent="0.25">
      <c r="B2" s="23" t="s">
        <v>17</v>
      </c>
      <c r="D2" s="23">
        <v>72</v>
      </c>
    </row>
    <row r="3" spans="2:76" s="23" customFormat="1" ht="13" x14ac:dyDescent="0.3">
      <c r="B3" s="23" t="s">
        <v>18</v>
      </c>
      <c r="D3" s="33">
        <f>D1/D2</f>
        <v>291.66666666666669</v>
      </c>
      <c r="E3" s="28" t="s">
        <v>22</v>
      </c>
    </row>
    <row r="4" spans="2:76" s="23" customFormat="1" ht="12.5" x14ac:dyDescent="0.25">
      <c r="B4" s="23" t="s">
        <v>19</v>
      </c>
      <c r="D4" s="24">
        <v>43739</v>
      </c>
    </row>
    <row r="5" spans="2:76" s="23" customFormat="1" ht="12.5" x14ac:dyDescent="0.25">
      <c r="B5" s="23" t="s">
        <v>20</v>
      </c>
      <c r="D5" s="25">
        <v>0.06</v>
      </c>
      <c r="E5" s="25"/>
    </row>
    <row r="7" spans="2:76" x14ac:dyDescent="0.35">
      <c r="D7" s="22" t="s">
        <v>25</v>
      </c>
    </row>
    <row r="8" spans="2:76" x14ac:dyDescent="0.35">
      <c r="D8" s="22"/>
    </row>
    <row r="9" spans="2:76" x14ac:dyDescent="0.35">
      <c r="E9" s="26">
        <v>43739</v>
      </c>
      <c r="F9" s="26">
        <v>43770</v>
      </c>
      <c r="G9" s="26">
        <v>43800</v>
      </c>
      <c r="H9" s="26">
        <v>43831</v>
      </c>
      <c r="I9" s="26">
        <v>43862</v>
      </c>
      <c r="J9" s="26">
        <v>43891</v>
      </c>
      <c r="K9" s="26">
        <v>43922</v>
      </c>
      <c r="L9" s="26">
        <v>43952</v>
      </c>
      <c r="M9" s="26">
        <v>43983</v>
      </c>
      <c r="N9" s="26">
        <v>44013</v>
      </c>
      <c r="O9" s="26">
        <v>44044</v>
      </c>
      <c r="P9" s="26">
        <v>44075</v>
      </c>
      <c r="Q9" s="26">
        <v>44105</v>
      </c>
      <c r="R9" s="26">
        <v>44136</v>
      </c>
      <c r="S9" s="26">
        <v>44166</v>
      </c>
      <c r="T9" s="26">
        <v>44197</v>
      </c>
      <c r="U9" s="26">
        <v>44228</v>
      </c>
      <c r="V9" s="26">
        <v>44256</v>
      </c>
      <c r="W9" s="26">
        <v>44287</v>
      </c>
      <c r="X9" s="26">
        <v>44317</v>
      </c>
      <c r="Y9" s="26">
        <v>44348</v>
      </c>
      <c r="Z9" s="26">
        <v>44378</v>
      </c>
      <c r="AA9" s="26">
        <v>44409</v>
      </c>
      <c r="AB9" s="26">
        <v>44440</v>
      </c>
      <c r="AC9" s="26">
        <v>44470</v>
      </c>
      <c r="AD9" s="26">
        <v>44501</v>
      </c>
      <c r="AE9" s="26">
        <v>44531</v>
      </c>
      <c r="AF9" s="26">
        <v>44562</v>
      </c>
      <c r="AG9" s="26">
        <v>44593</v>
      </c>
      <c r="AH9" s="26">
        <v>44621</v>
      </c>
      <c r="AI9" s="26">
        <v>44652</v>
      </c>
      <c r="AJ9" s="26">
        <v>44682</v>
      </c>
      <c r="AK9" s="26">
        <v>44713</v>
      </c>
      <c r="AL9" s="26">
        <v>44743</v>
      </c>
      <c r="AM9" s="26">
        <v>44774</v>
      </c>
      <c r="AN9" s="26">
        <v>44805</v>
      </c>
      <c r="AO9" s="26">
        <v>44835</v>
      </c>
      <c r="AP9" s="26">
        <v>44866</v>
      </c>
      <c r="AQ9" s="26">
        <v>44896</v>
      </c>
      <c r="AR9" s="26">
        <v>44927</v>
      </c>
      <c r="AS9" s="26">
        <v>44958</v>
      </c>
      <c r="AT9" s="26">
        <v>44986</v>
      </c>
      <c r="AU9" s="26">
        <v>45017</v>
      </c>
      <c r="AV9" s="26">
        <v>45047</v>
      </c>
      <c r="AW9" s="26">
        <v>45078</v>
      </c>
      <c r="AX9" s="26">
        <v>45108</v>
      </c>
      <c r="AY9" s="26">
        <v>45139</v>
      </c>
      <c r="AZ9" s="26">
        <v>45170</v>
      </c>
      <c r="BA9" s="26">
        <v>45200</v>
      </c>
      <c r="BB9" s="26">
        <v>45231</v>
      </c>
      <c r="BC9" s="26">
        <v>45261</v>
      </c>
      <c r="BD9" s="26">
        <v>45292</v>
      </c>
      <c r="BE9" s="26">
        <v>45323</v>
      </c>
      <c r="BF9" s="26">
        <v>45352</v>
      </c>
      <c r="BG9" s="26">
        <v>45383</v>
      </c>
      <c r="BH9" s="26">
        <v>45413</v>
      </c>
      <c r="BI9" s="26">
        <v>45444</v>
      </c>
      <c r="BJ9" s="26">
        <v>45474</v>
      </c>
      <c r="BK9" s="26">
        <v>45505</v>
      </c>
      <c r="BL9" s="26">
        <v>45536</v>
      </c>
      <c r="BM9" s="26">
        <v>45566</v>
      </c>
      <c r="BN9" s="26">
        <v>45597</v>
      </c>
      <c r="BO9" s="26">
        <v>45627</v>
      </c>
      <c r="BP9" s="26">
        <v>45658</v>
      </c>
      <c r="BQ9" s="26">
        <v>45689</v>
      </c>
      <c r="BR9" s="26">
        <v>45717</v>
      </c>
      <c r="BS9" s="26">
        <v>45748</v>
      </c>
      <c r="BT9" s="26">
        <v>45778</v>
      </c>
      <c r="BU9" s="26">
        <v>45809</v>
      </c>
      <c r="BV9" s="26">
        <v>45839</v>
      </c>
      <c r="BW9" s="26">
        <v>45870</v>
      </c>
      <c r="BX9" s="26">
        <v>45901</v>
      </c>
    </row>
    <row r="10" spans="2:76" x14ac:dyDescent="0.35">
      <c r="C10" s="6" t="s">
        <v>9</v>
      </c>
      <c r="E10" s="27">
        <f>D3</f>
        <v>291.66666666666669</v>
      </c>
      <c r="F10" s="27">
        <f>E10</f>
        <v>291.66666666666669</v>
      </c>
      <c r="G10" s="27">
        <f t="shared" ref="G10:BR10" si="0">F10</f>
        <v>291.66666666666669</v>
      </c>
      <c r="H10" s="27">
        <f t="shared" si="0"/>
        <v>291.66666666666669</v>
      </c>
      <c r="I10" s="27">
        <f t="shared" si="0"/>
        <v>291.66666666666669</v>
      </c>
      <c r="J10" s="27">
        <f t="shared" si="0"/>
        <v>291.66666666666669</v>
      </c>
      <c r="K10" s="27">
        <f t="shared" si="0"/>
        <v>291.66666666666669</v>
      </c>
      <c r="L10" s="27">
        <f t="shared" si="0"/>
        <v>291.66666666666669</v>
      </c>
      <c r="M10" s="27">
        <f t="shared" si="0"/>
        <v>291.66666666666669</v>
      </c>
      <c r="N10" s="27">
        <f t="shared" si="0"/>
        <v>291.66666666666669</v>
      </c>
      <c r="O10" s="27">
        <f t="shared" si="0"/>
        <v>291.66666666666669</v>
      </c>
      <c r="P10" s="27">
        <f t="shared" si="0"/>
        <v>291.66666666666669</v>
      </c>
      <c r="Q10" s="27">
        <f t="shared" si="0"/>
        <v>291.66666666666669</v>
      </c>
      <c r="R10" s="27">
        <f t="shared" si="0"/>
        <v>291.66666666666669</v>
      </c>
      <c r="S10" s="27">
        <f t="shared" si="0"/>
        <v>291.66666666666669</v>
      </c>
      <c r="T10" s="27">
        <f t="shared" si="0"/>
        <v>291.66666666666669</v>
      </c>
      <c r="U10" s="27">
        <f t="shared" si="0"/>
        <v>291.66666666666669</v>
      </c>
      <c r="V10" s="27">
        <f t="shared" si="0"/>
        <v>291.66666666666669</v>
      </c>
      <c r="W10" s="27">
        <f t="shared" si="0"/>
        <v>291.66666666666669</v>
      </c>
      <c r="X10" s="27">
        <f t="shared" si="0"/>
        <v>291.66666666666669</v>
      </c>
      <c r="Y10" s="27">
        <f t="shared" si="0"/>
        <v>291.66666666666669</v>
      </c>
      <c r="Z10" s="27">
        <f t="shared" si="0"/>
        <v>291.66666666666669</v>
      </c>
      <c r="AA10" s="27">
        <f t="shared" si="0"/>
        <v>291.66666666666669</v>
      </c>
      <c r="AB10" s="27">
        <f t="shared" si="0"/>
        <v>291.66666666666669</v>
      </c>
      <c r="AC10" s="27">
        <f t="shared" si="0"/>
        <v>291.66666666666669</v>
      </c>
      <c r="AD10" s="27">
        <f t="shared" si="0"/>
        <v>291.66666666666669</v>
      </c>
      <c r="AE10" s="27">
        <f t="shared" si="0"/>
        <v>291.66666666666669</v>
      </c>
      <c r="AF10" s="27">
        <f t="shared" si="0"/>
        <v>291.66666666666669</v>
      </c>
      <c r="AG10" s="27">
        <f t="shared" si="0"/>
        <v>291.66666666666669</v>
      </c>
      <c r="AH10" s="27">
        <f t="shared" si="0"/>
        <v>291.66666666666669</v>
      </c>
      <c r="AI10" s="27">
        <f t="shared" si="0"/>
        <v>291.66666666666669</v>
      </c>
      <c r="AJ10" s="27">
        <f t="shared" si="0"/>
        <v>291.66666666666669</v>
      </c>
      <c r="AK10" s="27">
        <f t="shared" si="0"/>
        <v>291.66666666666669</v>
      </c>
      <c r="AL10" s="27">
        <f t="shared" si="0"/>
        <v>291.66666666666669</v>
      </c>
      <c r="AM10" s="27">
        <f t="shared" si="0"/>
        <v>291.66666666666669</v>
      </c>
      <c r="AN10" s="27">
        <f t="shared" si="0"/>
        <v>291.66666666666669</v>
      </c>
      <c r="AO10" s="27">
        <f t="shared" si="0"/>
        <v>291.66666666666669</v>
      </c>
      <c r="AP10" s="27">
        <f t="shared" si="0"/>
        <v>291.66666666666669</v>
      </c>
      <c r="AQ10" s="27">
        <f t="shared" si="0"/>
        <v>291.66666666666669</v>
      </c>
      <c r="AR10" s="27">
        <f t="shared" si="0"/>
        <v>291.66666666666669</v>
      </c>
      <c r="AS10" s="27">
        <f t="shared" si="0"/>
        <v>291.66666666666669</v>
      </c>
      <c r="AT10" s="27">
        <f t="shared" si="0"/>
        <v>291.66666666666669</v>
      </c>
      <c r="AU10" s="27">
        <f t="shared" si="0"/>
        <v>291.66666666666669</v>
      </c>
      <c r="AV10" s="27">
        <f t="shared" si="0"/>
        <v>291.66666666666669</v>
      </c>
      <c r="AW10" s="27">
        <f t="shared" si="0"/>
        <v>291.66666666666669</v>
      </c>
      <c r="AX10" s="27">
        <f t="shared" si="0"/>
        <v>291.66666666666669</v>
      </c>
      <c r="AY10" s="27">
        <f t="shared" si="0"/>
        <v>291.66666666666669</v>
      </c>
      <c r="AZ10" s="27">
        <f t="shared" si="0"/>
        <v>291.66666666666669</v>
      </c>
      <c r="BA10" s="27">
        <f t="shared" si="0"/>
        <v>291.66666666666669</v>
      </c>
      <c r="BB10" s="27">
        <f t="shared" si="0"/>
        <v>291.66666666666669</v>
      </c>
      <c r="BC10" s="27">
        <f t="shared" si="0"/>
        <v>291.66666666666669</v>
      </c>
      <c r="BD10" s="27">
        <f t="shared" si="0"/>
        <v>291.66666666666669</v>
      </c>
      <c r="BE10" s="27">
        <f t="shared" si="0"/>
        <v>291.66666666666669</v>
      </c>
      <c r="BF10" s="27">
        <f t="shared" si="0"/>
        <v>291.66666666666669</v>
      </c>
      <c r="BG10" s="27">
        <f t="shared" si="0"/>
        <v>291.66666666666669</v>
      </c>
      <c r="BH10" s="27">
        <f t="shared" si="0"/>
        <v>291.66666666666669</v>
      </c>
      <c r="BI10" s="27">
        <f t="shared" si="0"/>
        <v>291.66666666666669</v>
      </c>
      <c r="BJ10" s="27">
        <f t="shared" si="0"/>
        <v>291.66666666666669</v>
      </c>
      <c r="BK10" s="27">
        <f t="shared" si="0"/>
        <v>291.66666666666669</v>
      </c>
      <c r="BL10" s="27">
        <f t="shared" si="0"/>
        <v>291.66666666666669</v>
      </c>
      <c r="BM10" s="27">
        <f t="shared" si="0"/>
        <v>291.66666666666669</v>
      </c>
      <c r="BN10" s="27">
        <f t="shared" si="0"/>
        <v>291.66666666666669</v>
      </c>
      <c r="BO10" s="27">
        <f t="shared" si="0"/>
        <v>291.66666666666669</v>
      </c>
      <c r="BP10" s="27">
        <f t="shared" si="0"/>
        <v>291.66666666666669</v>
      </c>
      <c r="BQ10" s="27">
        <f t="shared" si="0"/>
        <v>291.66666666666669</v>
      </c>
      <c r="BR10" s="27">
        <f t="shared" si="0"/>
        <v>291.66666666666669</v>
      </c>
      <c r="BS10" s="27">
        <f t="shared" ref="BS10:BX10" si="1">BR10</f>
        <v>291.66666666666669</v>
      </c>
      <c r="BT10" s="27">
        <f t="shared" si="1"/>
        <v>291.66666666666669</v>
      </c>
      <c r="BU10" s="27">
        <f t="shared" si="1"/>
        <v>291.66666666666669</v>
      </c>
      <c r="BV10" s="27">
        <f t="shared" si="1"/>
        <v>291.66666666666669</v>
      </c>
      <c r="BW10" s="27">
        <f t="shared" si="1"/>
        <v>291.66666666666669</v>
      </c>
      <c r="BX10" s="27">
        <f t="shared" si="1"/>
        <v>291.66666666666669</v>
      </c>
    </row>
    <row r="11" spans="2:76" x14ac:dyDescent="0.35">
      <c r="H11">
        <v>1</v>
      </c>
      <c r="I11">
        <f>H11+1</f>
        <v>2</v>
      </c>
      <c r="J11">
        <f t="shared" ref="J11:BU11" si="2">I11+1</f>
        <v>3</v>
      </c>
      <c r="K11">
        <f t="shared" si="2"/>
        <v>4</v>
      </c>
      <c r="L11">
        <f t="shared" si="2"/>
        <v>5</v>
      </c>
      <c r="M11">
        <f t="shared" si="2"/>
        <v>6</v>
      </c>
      <c r="N11">
        <f t="shared" si="2"/>
        <v>7</v>
      </c>
      <c r="O11">
        <f t="shared" si="2"/>
        <v>8</v>
      </c>
      <c r="P11">
        <f t="shared" si="2"/>
        <v>9</v>
      </c>
      <c r="Q11">
        <f t="shared" si="2"/>
        <v>10</v>
      </c>
      <c r="R11">
        <f t="shared" si="2"/>
        <v>11</v>
      </c>
      <c r="S11">
        <f t="shared" si="2"/>
        <v>12</v>
      </c>
      <c r="T11">
        <f t="shared" si="2"/>
        <v>13</v>
      </c>
      <c r="U11">
        <f t="shared" si="2"/>
        <v>14</v>
      </c>
      <c r="V11">
        <f t="shared" si="2"/>
        <v>15</v>
      </c>
      <c r="W11">
        <f t="shared" si="2"/>
        <v>16</v>
      </c>
      <c r="X11">
        <f t="shared" si="2"/>
        <v>17</v>
      </c>
      <c r="Y11">
        <f t="shared" si="2"/>
        <v>18</v>
      </c>
      <c r="Z11">
        <f t="shared" si="2"/>
        <v>19</v>
      </c>
      <c r="AA11">
        <f t="shared" si="2"/>
        <v>20</v>
      </c>
      <c r="AB11">
        <f t="shared" si="2"/>
        <v>21</v>
      </c>
      <c r="AC11">
        <f t="shared" si="2"/>
        <v>22</v>
      </c>
      <c r="AD11">
        <f t="shared" si="2"/>
        <v>23</v>
      </c>
      <c r="AE11">
        <f t="shared" si="2"/>
        <v>24</v>
      </c>
      <c r="AF11">
        <f t="shared" si="2"/>
        <v>25</v>
      </c>
      <c r="AG11">
        <f t="shared" si="2"/>
        <v>26</v>
      </c>
      <c r="AH11">
        <f t="shared" si="2"/>
        <v>27</v>
      </c>
      <c r="AI11">
        <f t="shared" si="2"/>
        <v>28</v>
      </c>
      <c r="AJ11">
        <f t="shared" si="2"/>
        <v>29</v>
      </c>
      <c r="AK11">
        <f t="shared" si="2"/>
        <v>30</v>
      </c>
      <c r="AL11">
        <f t="shared" si="2"/>
        <v>31</v>
      </c>
      <c r="AM11">
        <f t="shared" si="2"/>
        <v>32</v>
      </c>
      <c r="AN11">
        <f t="shared" si="2"/>
        <v>33</v>
      </c>
      <c r="AO11">
        <f t="shared" si="2"/>
        <v>34</v>
      </c>
      <c r="AP11">
        <f t="shared" si="2"/>
        <v>35</v>
      </c>
      <c r="AQ11">
        <f t="shared" si="2"/>
        <v>36</v>
      </c>
      <c r="AR11">
        <f t="shared" si="2"/>
        <v>37</v>
      </c>
      <c r="AS11">
        <f t="shared" si="2"/>
        <v>38</v>
      </c>
      <c r="AT11">
        <f t="shared" si="2"/>
        <v>39</v>
      </c>
      <c r="AU11">
        <f t="shared" si="2"/>
        <v>40</v>
      </c>
      <c r="AV11">
        <f t="shared" si="2"/>
        <v>41</v>
      </c>
      <c r="AW11">
        <f t="shared" si="2"/>
        <v>42</v>
      </c>
      <c r="AX11">
        <f t="shared" si="2"/>
        <v>43</v>
      </c>
      <c r="AY11">
        <f t="shared" si="2"/>
        <v>44</v>
      </c>
      <c r="AZ11">
        <f t="shared" si="2"/>
        <v>45</v>
      </c>
      <c r="BA11">
        <f t="shared" si="2"/>
        <v>46</v>
      </c>
      <c r="BB11">
        <f t="shared" si="2"/>
        <v>47</v>
      </c>
      <c r="BC11">
        <f t="shared" si="2"/>
        <v>48</v>
      </c>
      <c r="BD11">
        <f t="shared" si="2"/>
        <v>49</v>
      </c>
      <c r="BE11">
        <f t="shared" si="2"/>
        <v>50</v>
      </c>
      <c r="BF11">
        <f t="shared" si="2"/>
        <v>51</v>
      </c>
      <c r="BG11">
        <f t="shared" si="2"/>
        <v>52</v>
      </c>
      <c r="BH11">
        <f t="shared" si="2"/>
        <v>53</v>
      </c>
      <c r="BI11">
        <f t="shared" si="2"/>
        <v>54</v>
      </c>
      <c r="BJ11">
        <f t="shared" si="2"/>
        <v>55</v>
      </c>
      <c r="BK11">
        <f t="shared" si="2"/>
        <v>56</v>
      </c>
      <c r="BL11">
        <f t="shared" si="2"/>
        <v>57</v>
      </c>
      <c r="BM11">
        <f t="shared" si="2"/>
        <v>58</v>
      </c>
      <c r="BN11">
        <f t="shared" si="2"/>
        <v>59</v>
      </c>
      <c r="BO11">
        <f t="shared" si="2"/>
        <v>60</v>
      </c>
      <c r="BP11">
        <f t="shared" si="2"/>
        <v>61</v>
      </c>
      <c r="BQ11">
        <f t="shared" si="2"/>
        <v>62</v>
      </c>
      <c r="BR11">
        <f t="shared" si="2"/>
        <v>63</v>
      </c>
      <c r="BS11">
        <f t="shared" si="2"/>
        <v>64</v>
      </c>
      <c r="BT11">
        <f t="shared" si="2"/>
        <v>65</v>
      </c>
      <c r="BU11">
        <f t="shared" si="2"/>
        <v>66</v>
      </c>
      <c r="BV11">
        <f t="shared" ref="BV11:BX11" si="3">BU11+1</f>
        <v>67</v>
      </c>
      <c r="BW11">
        <f t="shared" si="3"/>
        <v>68</v>
      </c>
      <c r="BX11">
        <f t="shared" si="3"/>
        <v>69</v>
      </c>
    </row>
    <row r="12" spans="2:76" x14ac:dyDescent="0.35">
      <c r="C12" s="12" t="s">
        <v>24</v>
      </c>
      <c r="G12" s="27">
        <f>SUM(E10:G10)</f>
        <v>875</v>
      </c>
      <c r="H12" s="18">
        <f>H10*(1+'[1]Disposal TAC'!$D$22/12)^-H11</f>
        <v>290.21558872305144</v>
      </c>
      <c r="I12" s="18">
        <f>I10*(1+'[1]Disposal TAC'!$D$22/12)^-I11</f>
        <v>288.77173007268806</v>
      </c>
      <c r="J12" s="18">
        <f>J10*(1+'[1]Disposal TAC'!$D$22/12)^-J11</f>
        <v>287.33505479869461</v>
      </c>
      <c r="K12" s="18">
        <f>K10*(1+'[1]Disposal TAC'!$D$22/12)^-K11</f>
        <v>285.90552716288028</v>
      </c>
      <c r="L12" s="18">
        <f>L10*(1+'[1]Disposal TAC'!$D$22/12)^-L11</f>
        <v>284.48311160485605</v>
      </c>
      <c r="M12" s="18">
        <f>M10*(1+'[1]Disposal TAC'!$D$22/12)^-M11</f>
        <v>283.06777274115041</v>
      </c>
      <c r="N12" s="18">
        <f>N10*(1+'[1]Disposal TAC'!$D$22/12)^-N11</f>
        <v>281.65947536432873</v>
      </c>
      <c r="O12" s="18">
        <f>O10*(1+'[1]Disposal TAC'!$D$22/12)^-O11</f>
        <v>280.25818444211819</v>
      </c>
      <c r="P12" s="18">
        <f>P10*(1+'[1]Disposal TAC'!$D$22/12)^-P11</f>
        <v>278.86386511653552</v>
      </c>
      <c r="Q12" s="18">
        <f>Q10*(1+'[1]Disposal TAC'!$D$22/12)^-Q11</f>
        <v>277.47648270302045</v>
      </c>
      <c r="R12" s="18">
        <f>R10*(1+'[1]Disposal TAC'!$D$22/12)^-R11</f>
        <v>276.09600268957263</v>
      </c>
      <c r="S12" s="18">
        <f>S10*(1+'[1]Disposal TAC'!$D$22/12)^-S11</f>
        <v>274.72239073589327</v>
      </c>
      <c r="T12" s="18">
        <f>T10*(1+'[1]Disposal TAC'!$D$22/12)^-T11</f>
        <v>273.35561267253064</v>
      </c>
      <c r="U12" s="18">
        <f>U10*(1+'[1]Disposal TAC'!$D$22/12)^-U11</f>
        <v>271.99563450003052</v>
      </c>
      <c r="V12" s="18">
        <f>V10*(1+'[1]Disposal TAC'!$D$22/12)^-V11</f>
        <v>270.64242238809015</v>
      </c>
      <c r="W12" s="18">
        <f>W10*(1+'[1]Disposal TAC'!$D$22/12)^-W11</f>
        <v>269.29594267471657</v>
      </c>
      <c r="X12" s="18">
        <f>X10*(1+'[1]Disposal TAC'!$D$22/12)^-X11</f>
        <v>267.95616186538967</v>
      </c>
      <c r="Y12" s="18">
        <f>Y10*(1+'[1]Disposal TAC'!$D$22/12)^-Y11</f>
        <v>266.62304663222858</v>
      </c>
      <c r="Z12" s="18">
        <f>Z10*(1+'[1]Disposal TAC'!$D$22/12)^-Z11</f>
        <v>265.29656381316278</v>
      </c>
      <c r="AA12" s="18">
        <f>AA10*(1+'[1]Disposal TAC'!$D$22/12)^-AA11</f>
        <v>263.97668041110728</v>
      </c>
      <c r="AB12" s="18">
        <f>AB10*(1+'[1]Disposal TAC'!$D$22/12)^-AB11</f>
        <v>262.66336359314164</v>
      </c>
      <c r="AC12" s="18">
        <f>AC10*(1+'[1]Disposal TAC'!$D$22/12)^-AC11</f>
        <v>261.3565806896932</v>
      </c>
      <c r="AD12" s="18">
        <f>AD10*(1+'[1]Disposal TAC'!$D$22/12)^-AD11</f>
        <v>260.05629919372467</v>
      </c>
      <c r="AE12" s="18">
        <f>AE10*(1+'[1]Disposal TAC'!$D$22/12)^-AE11</f>
        <v>258.76248675992497</v>
      </c>
      <c r="AF12" s="18">
        <f>AF10*(1+'[1]Disposal TAC'!$D$22/12)^-AF11</f>
        <v>257.47511120390556</v>
      </c>
      <c r="AG12" s="18">
        <f>AG10*(1+'[1]Disposal TAC'!$D$22/12)^-AG11</f>
        <v>256.19414050139858</v>
      </c>
      <c r="AH12" s="18">
        <f>AH10*(1+'[1]Disposal TAC'!$D$22/12)^-AH11</f>
        <v>254.9195427874613</v>
      </c>
      <c r="AI12" s="18">
        <f>AI10*(1+'[1]Disposal TAC'!$D$22/12)^-AI11</f>
        <v>253.65128635568294</v>
      </c>
      <c r="AJ12" s="18">
        <f>AJ10*(1+'[1]Disposal TAC'!$D$22/12)^-AJ11</f>
        <v>252.38933965739599</v>
      </c>
      <c r="AK12" s="18">
        <f>AK10*(1+'[1]Disposal TAC'!$D$22/12)^-AK11</f>
        <v>251.13367130089159</v>
      </c>
      <c r="AL12" s="18">
        <f>AL10*(1+'[1]Disposal TAC'!$D$22/12)^-AL11</f>
        <v>249.88425005063843</v>
      </c>
      <c r="AM12" s="18">
        <f>AM10*(1+'[1]Disposal TAC'!$D$22/12)^-AM11</f>
        <v>248.64104482650595</v>
      </c>
      <c r="AN12" s="18">
        <f>AN10*(1+'[1]Disposal TAC'!$D$22/12)^-AN11</f>
        <v>247.40402470299105</v>
      </c>
      <c r="AO12" s="18">
        <f>AO10*(1+'[1]Disposal TAC'!$D$22/12)^-AO11</f>
        <v>246.17315890844884</v>
      </c>
      <c r="AP12" s="18">
        <f>AP10*(1+'[1]Disposal TAC'!$D$22/12)^-AP11</f>
        <v>244.94841682432718</v>
      </c>
      <c r="AQ12" s="18">
        <f>AQ10*(1+'[1]Disposal TAC'!$D$22/12)^-AQ11</f>
        <v>243.72976798440524</v>
      </c>
      <c r="AR12" s="18">
        <f>AR10*(1+'[1]Disposal TAC'!$D$22/12)^-AR11</f>
        <v>242.51718207403513</v>
      </c>
      <c r="AS12" s="18">
        <f>AS10*(1+'[1]Disposal TAC'!$D$22/12)^-AS11</f>
        <v>241.3106289293882</v>
      </c>
      <c r="AT12" s="18">
        <f>AT10*(1+'[1]Disposal TAC'!$D$22/12)^-AT11</f>
        <v>240.11007853670469</v>
      </c>
      <c r="AU12" s="18">
        <f>AU10*(1+'[1]Disposal TAC'!$D$22/12)^-AU11</f>
        <v>238.915501031547</v>
      </c>
      <c r="AV12" s="18">
        <f>AV10*(1+'[1]Disposal TAC'!$D$22/12)^-AV11</f>
        <v>237.72686669805674</v>
      </c>
      <c r="AW12" s="18">
        <f>AW10*(1+'[1]Disposal TAC'!$D$22/12)^-AW11</f>
        <v>236.54414596821573</v>
      </c>
      <c r="AX12" s="18">
        <f>AX10*(1+'[1]Disposal TAC'!$D$22/12)^-AX11</f>
        <v>235.36730942111018</v>
      </c>
      <c r="AY12" s="18">
        <f>AY10*(1+'[1]Disposal TAC'!$D$22/12)^-AY11</f>
        <v>234.19632778219921</v>
      </c>
      <c r="AZ12" s="18">
        <f>AZ10*(1+'[1]Disposal TAC'!$D$22/12)^-AZ11</f>
        <v>233.03117192258637</v>
      </c>
      <c r="BA12" s="18">
        <f>BA10*(1+'[1]Disposal TAC'!$D$22/12)^-BA11</f>
        <v>231.8718128582949</v>
      </c>
      <c r="BB12" s="18">
        <f>BB10*(1+'[1]Disposal TAC'!$D$22/12)^-BB11</f>
        <v>230.71822174954724</v>
      </c>
      <c r="BC12" s="18">
        <f>BC10*(1+'[1]Disposal TAC'!$D$22/12)^-BC11</f>
        <v>229.57036990004701</v>
      </c>
      <c r="BD12" s="18">
        <f>BD10*(1+'[1]Disposal TAC'!$D$22/12)^-BD11</f>
        <v>228.4282287562657</v>
      </c>
      <c r="BE12" s="18">
        <f>BE10*(1+'[1]Disposal TAC'!$D$22/12)^-BE11</f>
        <v>227.29176990673213</v>
      </c>
      <c r="BF12" s="18">
        <f>BF10*(1+'[1]Disposal TAC'!$D$22/12)^-BF11</f>
        <v>226.16096508132551</v>
      </c>
      <c r="BG12" s="18">
        <f>BG10*(1+'[1]Disposal TAC'!$D$22/12)^-BG11</f>
        <v>225.03578615057268</v>
      </c>
      <c r="BH12" s="18">
        <f>BH10*(1+'[1]Disposal TAC'!$D$22/12)^-BH11</f>
        <v>223.91620512494796</v>
      </c>
      <c r="BI12" s="18">
        <f>BI10*(1+'[1]Disposal TAC'!$D$22/12)^-BI11</f>
        <v>222.80219415417713</v>
      </c>
      <c r="BJ12" s="18">
        <f>BJ10*(1+'[1]Disposal TAC'!$D$22/12)^-BJ11</f>
        <v>221.69372552654443</v>
      </c>
      <c r="BK12" s="18">
        <f>BK10*(1+'[1]Disposal TAC'!$D$22/12)^-BK11</f>
        <v>220.59077166820339</v>
      </c>
      <c r="BL12" s="18">
        <f>BL10*(1+'[1]Disposal TAC'!$D$22/12)^-BL11</f>
        <v>219.49330514249098</v>
      </c>
      <c r="BM12" s="18">
        <f>BM10*(1+'[1]Disposal TAC'!$D$22/12)^-BM11</f>
        <v>218.40129864924481</v>
      </c>
      <c r="BN12" s="18">
        <f>BN10*(1+'[1]Disposal TAC'!$D$22/12)^-BN11</f>
        <v>217.31472502412424</v>
      </c>
      <c r="BO12" s="18">
        <f>BO10*(1+'[1]Disposal TAC'!$D$22/12)^-BO11</f>
        <v>216.2335572379346</v>
      </c>
      <c r="BP12" s="18">
        <f>BP10*(1+'[1]Disposal TAC'!$D$22/12)^-BP11</f>
        <v>215.15776839595483</v>
      </c>
      <c r="BQ12" s="18">
        <f>BQ10*(1+'[1]Disposal TAC'!$D$22/12)^-BQ11</f>
        <v>214.08733173726856</v>
      </c>
      <c r="BR12" s="18">
        <f>BR10*(1+'[1]Disposal TAC'!$D$22/12)^-BR11</f>
        <v>213.02222063409809</v>
      </c>
      <c r="BS12" s="18">
        <f>BS10*(1+'[1]Disposal TAC'!$D$22/12)^-BS11</f>
        <v>211.96240859114241</v>
      </c>
      <c r="BT12" s="18">
        <f>BT10*(1+'[1]Disposal TAC'!$D$22/12)^-BT11</f>
        <v>210.90786924491783</v>
      </c>
      <c r="BU12" s="18">
        <f>BU10*(1+'[1]Disposal TAC'!$D$22/12)^-BU11</f>
        <v>209.85857636310237</v>
      </c>
      <c r="BV12" s="18">
        <f>BV10*(1+'[1]Disposal TAC'!$D$22/12)^-BV11</f>
        <v>208.81450384388293</v>
      </c>
      <c r="BW12" s="18">
        <f>BW10*(1+'[1]Disposal TAC'!$D$22/12)^-BW11</f>
        <v>207.77562571530646</v>
      </c>
      <c r="BX12" s="18">
        <f>BX10*(1+'[1]Disposal TAC'!$D$22/12)^-BX11</f>
        <v>206.74191613463336</v>
      </c>
    </row>
    <row r="14" spans="2:76" s="18" customFormat="1" x14ac:dyDescent="0.35">
      <c r="C14" s="18" t="s">
        <v>28</v>
      </c>
      <c r="H14" s="18">
        <f>H12*6%/12</f>
        <v>1.451077943615257</v>
      </c>
      <c r="I14" s="18">
        <f t="shared" ref="I14:BT14" si="4">I10-I12</f>
        <v>2.8949365939786276</v>
      </c>
      <c r="J14" s="18">
        <f t="shared" si="4"/>
        <v>4.3316118679720717</v>
      </c>
      <c r="K14" s="18">
        <f t="shared" si="4"/>
        <v>5.7611395037864099</v>
      </c>
      <c r="L14" s="18">
        <f t="shared" si="4"/>
        <v>7.1835550618106367</v>
      </c>
      <c r="M14" s="18">
        <f t="shared" si="4"/>
        <v>8.5988939255162791</v>
      </c>
      <c r="N14" s="18">
        <f t="shared" si="4"/>
        <v>10.007191302337958</v>
      </c>
      <c r="O14" s="18">
        <f t="shared" si="4"/>
        <v>11.408482224548493</v>
      </c>
      <c r="P14" s="18">
        <f t="shared" si="4"/>
        <v>12.802801550131164</v>
      </c>
      <c r="Q14" s="18">
        <f t="shared" si="4"/>
        <v>14.190183963646234</v>
      </c>
      <c r="R14" s="18">
        <f t="shared" si="4"/>
        <v>15.570663977094057</v>
      </c>
      <c r="S14" s="18">
        <f t="shared" si="4"/>
        <v>16.944275930773415</v>
      </c>
      <c r="T14" s="18">
        <f t="shared" si="4"/>
        <v>18.311053994136046</v>
      </c>
      <c r="U14" s="18">
        <f t="shared" si="4"/>
        <v>19.671032166636166</v>
      </c>
      <c r="V14" s="18">
        <f t="shared" si="4"/>
        <v>21.024244278576532</v>
      </c>
      <c r="W14" s="18">
        <f t="shared" si="4"/>
        <v>22.370723991950115</v>
      </c>
      <c r="X14" s="18">
        <f t="shared" si="4"/>
        <v>23.710504801277011</v>
      </c>
      <c r="Y14" s="18">
        <f t="shared" si="4"/>
        <v>25.043620034438106</v>
      </c>
      <c r="Z14" s="18">
        <f t="shared" si="4"/>
        <v>26.370102853503909</v>
      </c>
      <c r="AA14" s="18">
        <f t="shared" si="4"/>
        <v>27.689986255559404</v>
      </c>
      <c r="AB14" s="18">
        <f t="shared" si="4"/>
        <v>29.003303073525046</v>
      </c>
      <c r="AC14" s="18">
        <f t="shared" si="4"/>
        <v>30.310085976973483</v>
      </c>
      <c r="AD14" s="18">
        <f t="shared" si="4"/>
        <v>31.610367472942016</v>
      </c>
      <c r="AE14" s="18">
        <f t="shared" si="4"/>
        <v>32.904179906741717</v>
      </c>
      <c r="AF14" s="18">
        <f t="shared" si="4"/>
        <v>34.19155546276113</v>
      </c>
      <c r="AG14" s="18">
        <f t="shared" si="4"/>
        <v>35.472526165268107</v>
      </c>
      <c r="AH14" s="18">
        <f t="shared" si="4"/>
        <v>36.74712387920539</v>
      </c>
      <c r="AI14" s="18">
        <f t="shared" si="4"/>
        <v>38.015380310983744</v>
      </c>
      <c r="AJ14" s="18">
        <f t="shared" si="4"/>
        <v>39.277327009270692</v>
      </c>
      <c r="AK14" s="18">
        <f t="shared" si="4"/>
        <v>40.532995365775093</v>
      </c>
      <c r="AL14" s="18">
        <f t="shared" si="4"/>
        <v>41.782416616028257</v>
      </c>
      <c r="AM14" s="18">
        <f t="shared" si="4"/>
        <v>43.025621840160738</v>
      </c>
      <c r="AN14" s="18">
        <f t="shared" si="4"/>
        <v>44.262641963675634</v>
      </c>
      <c r="AO14" s="18">
        <f t="shared" si="4"/>
        <v>45.493507758217845</v>
      </c>
      <c r="AP14" s="18">
        <f t="shared" si="4"/>
        <v>46.718249842339503</v>
      </c>
      <c r="AQ14" s="18">
        <f t="shared" si="4"/>
        <v>47.936898682261443</v>
      </c>
      <c r="AR14" s="18">
        <f t="shared" si="4"/>
        <v>49.149484592631552</v>
      </c>
      <c r="AS14" s="18">
        <f t="shared" si="4"/>
        <v>50.356037737278484</v>
      </c>
      <c r="AT14" s="18">
        <f t="shared" si="4"/>
        <v>51.556588129961995</v>
      </c>
      <c r="AU14" s="18">
        <f t="shared" si="4"/>
        <v>52.75116563511969</v>
      </c>
      <c r="AV14" s="18">
        <f t="shared" si="4"/>
        <v>53.939799968609947</v>
      </c>
      <c r="AW14" s="18">
        <f t="shared" si="4"/>
        <v>55.122520698450955</v>
      </c>
      <c r="AX14" s="18">
        <f t="shared" si="4"/>
        <v>56.299357245556507</v>
      </c>
      <c r="AY14" s="18">
        <f t="shared" si="4"/>
        <v>57.470338884467481</v>
      </c>
      <c r="AZ14" s="18">
        <f t="shared" si="4"/>
        <v>58.635494744080319</v>
      </c>
      <c r="BA14" s="18">
        <f t="shared" si="4"/>
        <v>59.794853808371784</v>
      </c>
      <c r="BB14" s="18">
        <f t="shared" si="4"/>
        <v>60.948444917119446</v>
      </c>
      <c r="BC14" s="18">
        <f t="shared" si="4"/>
        <v>62.096296766619673</v>
      </c>
      <c r="BD14" s="18">
        <f t="shared" si="4"/>
        <v>63.238437910400989</v>
      </c>
      <c r="BE14" s="18">
        <f t="shared" si="4"/>
        <v>64.374896759934558</v>
      </c>
      <c r="BF14" s="18">
        <f t="shared" si="4"/>
        <v>65.505701585341171</v>
      </c>
      <c r="BG14" s="18">
        <f t="shared" si="4"/>
        <v>66.63088051609401</v>
      </c>
      <c r="BH14" s="18">
        <f t="shared" si="4"/>
        <v>67.750461541718721</v>
      </c>
      <c r="BI14" s="18">
        <f t="shared" si="4"/>
        <v>68.864472512489556</v>
      </c>
      <c r="BJ14" s="18">
        <f t="shared" si="4"/>
        <v>69.972941140122259</v>
      </c>
      <c r="BK14" s="18">
        <f t="shared" si="4"/>
        <v>71.075894998463298</v>
      </c>
      <c r="BL14" s="18">
        <f t="shared" si="4"/>
        <v>72.173361524175704</v>
      </c>
      <c r="BM14" s="18">
        <f t="shared" si="4"/>
        <v>73.265368017421878</v>
      </c>
      <c r="BN14" s="18">
        <f t="shared" si="4"/>
        <v>74.351941642542442</v>
      </c>
      <c r="BO14" s="18">
        <f t="shared" si="4"/>
        <v>75.433109428732081</v>
      </c>
      <c r="BP14" s="18">
        <f t="shared" si="4"/>
        <v>76.508898270711853</v>
      </c>
      <c r="BQ14" s="18">
        <f t="shared" si="4"/>
        <v>77.579334929398129</v>
      </c>
      <c r="BR14" s="18">
        <f t="shared" si="4"/>
        <v>78.644446032568595</v>
      </c>
      <c r="BS14" s="18">
        <f t="shared" si="4"/>
        <v>79.70425807552428</v>
      </c>
      <c r="BT14" s="18">
        <f t="shared" si="4"/>
        <v>80.758797421748852</v>
      </c>
      <c r="BU14" s="18">
        <f t="shared" ref="BU14:BX14" si="5">BU10-BU12</f>
        <v>81.808090303564313</v>
      </c>
      <c r="BV14" s="18">
        <f t="shared" si="5"/>
        <v>82.852162822783754</v>
      </c>
      <c r="BW14" s="18">
        <f t="shared" si="5"/>
        <v>83.891040951360225</v>
      </c>
      <c r="BX14" s="18">
        <f t="shared" si="5"/>
        <v>84.924750532033329</v>
      </c>
    </row>
    <row r="15" spans="2:76" s="18" customFormat="1" x14ac:dyDescent="0.35"/>
    <row r="16" spans="2:76" s="18" customFormat="1" x14ac:dyDescent="0.35">
      <c r="G16" s="18">
        <f>SUM(12:12)</f>
        <v>17859.950106407181</v>
      </c>
      <c r="H16" s="18">
        <f>G17</f>
        <v>16984.950106407181</v>
      </c>
      <c r="I16" s="18">
        <f t="shared" ref="I16:BT16" si="6">H17</f>
        <v>16693.283439740513</v>
      </c>
      <c r="J16" s="18">
        <f t="shared" si="6"/>
        <v>16401.616773073845</v>
      </c>
      <c r="K16" s="18">
        <f t="shared" si="6"/>
        <v>16109.950106407179</v>
      </c>
      <c r="L16" s="18">
        <f t="shared" si="6"/>
        <v>15818.283439740513</v>
      </c>
      <c r="M16" s="18">
        <f t="shared" si="6"/>
        <v>15526.616773073847</v>
      </c>
      <c r="N16" s="18">
        <f t="shared" si="6"/>
        <v>15234.950106407181</v>
      </c>
      <c r="O16" s="18">
        <f t="shared" si="6"/>
        <v>14943.283439740515</v>
      </c>
      <c r="P16" s="18">
        <f t="shared" si="6"/>
        <v>14651.616773073849</v>
      </c>
      <c r="Q16" s="18">
        <f t="shared" si="6"/>
        <v>14359.950106407183</v>
      </c>
      <c r="R16" s="18">
        <f t="shared" si="6"/>
        <v>14068.283439740517</v>
      </c>
      <c r="S16" s="18">
        <f t="shared" si="6"/>
        <v>13776.616773073851</v>
      </c>
      <c r="T16" s="18">
        <f t="shared" si="6"/>
        <v>13484.950106407185</v>
      </c>
      <c r="U16" s="18">
        <f t="shared" si="6"/>
        <v>13193.283439740519</v>
      </c>
      <c r="V16" s="18">
        <f t="shared" si="6"/>
        <v>12901.616773073853</v>
      </c>
      <c r="W16" s="18">
        <f t="shared" si="6"/>
        <v>12609.950106407186</v>
      </c>
      <c r="X16" s="18">
        <f t="shared" si="6"/>
        <v>12318.28343974052</v>
      </c>
      <c r="Y16" s="18">
        <f t="shared" si="6"/>
        <v>12026.616773073854</v>
      </c>
      <c r="Z16" s="18">
        <f t="shared" si="6"/>
        <v>11734.950106407188</v>
      </c>
      <c r="AA16" s="18">
        <f t="shared" si="6"/>
        <v>11443.283439740522</v>
      </c>
      <c r="AB16" s="18">
        <f t="shared" si="6"/>
        <v>11151.616773073856</v>
      </c>
      <c r="AC16" s="18">
        <f t="shared" si="6"/>
        <v>10859.95010640719</v>
      </c>
      <c r="AD16" s="18">
        <f t="shared" si="6"/>
        <v>10568.283439740524</v>
      </c>
      <c r="AE16" s="18">
        <f t="shared" si="6"/>
        <v>10276.616773073858</v>
      </c>
      <c r="AF16" s="18">
        <f t="shared" si="6"/>
        <v>9984.9501064071919</v>
      </c>
      <c r="AG16" s="18">
        <f t="shared" si="6"/>
        <v>9693.2834397405259</v>
      </c>
      <c r="AH16" s="18">
        <f t="shared" si="6"/>
        <v>9401.6167730738598</v>
      </c>
      <c r="AI16" s="18">
        <f t="shared" si="6"/>
        <v>9109.9501064071937</v>
      </c>
      <c r="AJ16" s="18">
        <f t="shared" si="6"/>
        <v>8818.2834397405277</v>
      </c>
      <c r="AK16" s="18">
        <f t="shared" si="6"/>
        <v>8526.6167730738616</v>
      </c>
      <c r="AL16" s="18">
        <f t="shared" si="6"/>
        <v>8234.9501064071956</v>
      </c>
      <c r="AM16" s="18">
        <f t="shared" si="6"/>
        <v>7943.2834397405286</v>
      </c>
      <c r="AN16" s="18">
        <f t="shared" si="6"/>
        <v>7651.6167730738616</v>
      </c>
      <c r="AO16" s="18">
        <f t="shared" si="6"/>
        <v>7359.9501064071947</v>
      </c>
      <c r="AP16" s="18">
        <f t="shared" si="6"/>
        <v>7068.2834397405277</v>
      </c>
      <c r="AQ16" s="18">
        <f t="shared" si="6"/>
        <v>6776.6167730738607</v>
      </c>
      <c r="AR16" s="18">
        <f t="shared" si="6"/>
        <v>6484.9501064071937</v>
      </c>
      <c r="AS16" s="18">
        <f t="shared" si="6"/>
        <v>6193.2834397405268</v>
      </c>
      <c r="AT16" s="18">
        <f t="shared" si="6"/>
        <v>5901.6167730738598</v>
      </c>
      <c r="AU16" s="18">
        <f t="shared" si="6"/>
        <v>5609.9501064071928</v>
      </c>
      <c r="AV16" s="18">
        <f t="shared" si="6"/>
        <v>5318.2834397405259</v>
      </c>
      <c r="AW16" s="18">
        <f t="shared" si="6"/>
        <v>5026.6167730738589</v>
      </c>
      <c r="AX16" s="18">
        <f t="shared" si="6"/>
        <v>4734.9501064071919</v>
      </c>
      <c r="AY16" s="18">
        <f t="shared" si="6"/>
        <v>4443.283439740525</v>
      </c>
      <c r="AZ16" s="18">
        <f t="shared" si="6"/>
        <v>4151.616773073858</v>
      </c>
      <c r="BA16" s="18">
        <f t="shared" si="6"/>
        <v>3859.9501064071915</v>
      </c>
      <c r="BB16" s="18">
        <f t="shared" si="6"/>
        <v>3568.283439740525</v>
      </c>
      <c r="BC16" s="18">
        <f t="shared" si="6"/>
        <v>3276.6167730738584</v>
      </c>
      <c r="BD16" s="18">
        <f t="shared" si="6"/>
        <v>2984.9501064071919</v>
      </c>
      <c r="BE16" s="18">
        <f t="shared" si="6"/>
        <v>2693.2834397405254</v>
      </c>
      <c r="BF16" s="18">
        <f t="shared" si="6"/>
        <v>2401.6167730738589</v>
      </c>
      <c r="BG16" s="18">
        <f t="shared" si="6"/>
        <v>2109.9501064071924</v>
      </c>
      <c r="BH16" s="18">
        <f t="shared" si="6"/>
        <v>1818.2834397405256</v>
      </c>
      <c r="BI16" s="18">
        <f t="shared" si="6"/>
        <v>1526.6167730738589</v>
      </c>
      <c r="BJ16" s="18">
        <f t="shared" si="6"/>
        <v>1234.9501064071922</v>
      </c>
      <c r="BK16" s="18">
        <f t="shared" si="6"/>
        <v>943.28343974052541</v>
      </c>
      <c r="BL16" s="18">
        <f t="shared" si="6"/>
        <v>651.61677307385867</v>
      </c>
      <c r="BM16" s="18">
        <f t="shared" si="6"/>
        <v>359.95010640719198</v>
      </c>
      <c r="BN16" s="18">
        <f t="shared" si="6"/>
        <v>68.283439740525296</v>
      </c>
      <c r="BO16" s="18">
        <f t="shared" si="6"/>
        <v>-223.38322692614139</v>
      </c>
      <c r="BP16" s="18">
        <f t="shared" si="6"/>
        <v>-515.04989359280808</v>
      </c>
      <c r="BQ16" s="18">
        <f t="shared" si="6"/>
        <v>-806.71656025947482</v>
      </c>
      <c r="BR16" s="18">
        <f t="shared" si="6"/>
        <v>-1098.3832269261416</v>
      </c>
      <c r="BS16" s="18">
        <f t="shared" si="6"/>
        <v>-1390.0498935928083</v>
      </c>
      <c r="BT16" s="18">
        <f t="shared" si="6"/>
        <v>-1681.716560259475</v>
      </c>
      <c r="BU16" s="18">
        <f t="shared" ref="BU16:BX16" si="7">BT17</f>
        <v>-1973.3832269261418</v>
      </c>
      <c r="BV16" s="18">
        <f t="shared" si="7"/>
        <v>-2265.0498935928085</v>
      </c>
      <c r="BW16" s="18">
        <f t="shared" si="7"/>
        <v>-2556.716560259475</v>
      </c>
      <c r="BX16" s="18">
        <f t="shared" si="7"/>
        <v>-2848.3832269261416</v>
      </c>
    </row>
    <row r="17" spans="3:76" s="18" customFormat="1" x14ac:dyDescent="0.35">
      <c r="G17" s="18">
        <f>G16-G12</f>
        <v>16984.950106407181</v>
      </c>
      <c r="H17" s="18">
        <f>H16-H10</f>
        <v>16693.283439740513</v>
      </c>
      <c r="I17" s="18">
        <f t="shared" ref="I17:BT17" si="8">I16-I10</f>
        <v>16401.616773073845</v>
      </c>
      <c r="J17" s="18">
        <f t="shared" si="8"/>
        <v>16109.950106407179</v>
      </c>
      <c r="K17" s="18">
        <f t="shared" si="8"/>
        <v>15818.283439740513</v>
      </c>
      <c r="L17" s="18">
        <f t="shared" si="8"/>
        <v>15526.616773073847</v>
      </c>
      <c r="M17" s="18">
        <f t="shared" si="8"/>
        <v>15234.950106407181</v>
      </c>
      <c r="N17" s="18">
        <f t="shared" si="8"/>
        <v>14943.283439740515</v>
      </c>
      <c r="O17" s="18">
        <f t="shared" si="8"/>
        <v>14651.616773073849</v>
      </c>
      <c r="P17" s="18">
        <f t="shared" si="8"/>
        <v>14359.950106407183</v>
      </c>
      <c r="Q17" s="18">
        <f t="shared" si="8"/>
        <v>14068.283439740517</v>
      </c>
      <c r="R17" s="18">
        <f t="shared" si="8"/>
        <v>13776.616773073851</v>
      </c>
      <c r="S17" s="18">
        <f t="shared" si="8"/>
        <v>13484.950106407185</v>
      </c>
      <c r="T17" s="18">
        <f t="shared" si="8"/>
        <v>13193.283439740519</v>
      </c>
      <c r="U17" s="18">
        <f t="shared" si="8"/>
        <v>12901.616773073853</v>
      </c>
      <c r="V17" s="18">
        <f t="shared" si="8"/>
        <v>12609.950106407186</v>
      </c>
      <c r="W17" s="18">
        <f t="shared" si="8"/>
        <v>12318.28343974052</v>
      </c>
      <c r="X17" s="18">
        <f t="shared" si="8"/>
        <v>12026.616773073854</v>
      </c>
      <c r="Y17" s="18">
        <f t="shared" si="8"/>
        <v>11734.950106407188</v>
      </c>
      <c r="Z17" s="18">
        <f t="shared" si="8"/>
        <v>11443.283439740522</v>
      </c>
      <c r="AA17" s="18">
        <f t="shared" si="8"/>
        <v>11151.616773073856</v>
      </c>
      <c r="AB17" s="18">
        <f t="shared" si="8"/>
        <v>10859.95010640719</v>
      </c>
      <c r="AC17" s="18">
        <f t="shared" si="8"/>
        <v>10568.283439740524</v>
      </c>
      <c r="AD17" s="18">
        <f t="shared" si="8"/>
        <v>10276.616773073858</v>
      </c>
      <c r="AE17" s="18">
        <f t="shared" si="8"/>
        <v>9984.9501064071919</v>
      </c>
      <c r="AF17" s="18">
        <f t="shared" si="8"/>
        <v>9693.2834397405259</v>
      </c>
      <c r="AG17" s="18">
        <f t="shared" si="8"/>
        <v>9401.6167730738598</v>
      </c>
      <c r="AH17" s="18">
        <f t="shared" si="8"/>
        <v>9109.9501064071937</v>
      </c>
      <c r="AI17" s="18">
        <f t="shared" si="8"/>
        <v>8818.2834397405277</v>
      </c>
      <c r="AJ17" s="18">
        <f t="shared" si="8"/>
        <v>8526.6167730738616</v>
      </c>
      <c r="AK17" s="18">
        <f t="shared" si="8"/>
        <v>8234.9501064071956</v>
      </c>
      <c r="AL17" s="18">
        <f t="shared" si="8"/>
        <v>7943.2834397405286</v>
      </c>
      <c r="AM17" s="18">
        <f t="shared" si="8"/>
        <v>7651.6167730738616</v>
      </c>
      <c r="AN17" s="18">
        <f t="shared" si="8"/>
        <v>7359.9501064071947</v>
      </c>
      <c r="AO17" s="18">
        <f t="shared" si="8"/>
        <v>7068.2834397405277</v>
      </c>
      <c r="AP17" s="18">
        <f t="shared" si="8"/>
        <v>6776.6167730738607</v>
      </c>
      <c r="AQ17" s="18">
        <f t="shared" si="8"/>
        <v>6484.9501064071937</v>
      </c>
      <c r="AR17" s="18">
        <f t="shared" si="8"/>
        <v>6193.2834397405268</v>
      </c>
      <c r="AS17" s="18">
        <f t="shared" si="8"/>
        <v>5901.6167730738598</v>
      </c>
      <c r="AT17" s="18">
        <f t="shared" si="8"/>
        <v>5609.9501064071928</v>
      </c>
      <c r="AU17" s="18">
        <f t="shared" si="8"/>
        <v>5318.2834397405259</v>
      </c>
      <c r="AV17" s="18">
        <f t="shared" si="8"/>
        <v>5026.6167730738589</v>
      </c>
      <c r="AW17" s="18">
        <f t="shared" si="8"/>
        <v>4734.9501064071919</v>
      </c>
      <c r="AX17" s="18">
        <f t="shared" si="8"/>
        <v>4443.283439740525</v>
      </c>
      <c r="AY17" s="18">
        <f t="shared" si="8"/>
        <v>4151.616773073858</v>
      </c>
      <c r="AZ17" s="18">
        <f t="shared" si="8"/>
        <v>3859.9501064071915</v>
      </c>
      <c r="BA17" s="18">
        <f t="shared" si="8"/>
        <v>3568.283439740525</v>
      </c>
      <c r="BB17" s="18">
        <f t="shared" si="8"/>
        <v>3276.6167730738584</v>
      </c>
      <c r="BC17" s="18">
        <f t="shared" si="8"/>
        <v>2984.9501064071919</v>
      </c>
      <c r="BD17" s="18">
        <f t="shared" si="8"/>
        <v>2693.2834397405254</v>
      </c>
      <c r="BE17" s="18">
        <f t="shared" si="8"/>
        <v>2401.6167730738589</v>
      </c>
      <c r="BF17" s="18">
        <f t="shared" si="8"/>
        <v>2109.9501064071924</v>
      </c>
      <c r="BG17" s="18">
        <f t="shared" si="8"/>
        <v>1818.2834397405256</v>
      </c>
      <c r="BH17" s="18">
        <f t="shared" si="8"/>
        <v>1526.6167730738589</v>
      </c>
      <c r="BI17" s="18">
        <f t="shared" si="8"/>
        <v>1234.9501064071922</v>
      </c>
      <c r="BJ17" s="18">
        <f t="shared" si="8"/>
        <v>943.28343974052541</v>
      </c>
      <c r="BK17" s="18">
        <f t="shared" si="8"/>
        <v>651.61677307385867</v>
      </c>
      <c r="BL17" s="18">
        <f t="shared" si="8"/>
        <v>359.95010640719198</v>
      </c>
      <c r="BM17" s="18">
        <f t="shared" si="8"/>
        <v>68.283439740525296</v>
      </c>
      <c r="BN17" s="18">
        <f t="shared" si="8"/>
        <v>-223.38322692614139</v>
      </c>
      <c r="BO17" s="18">
        <f t="shared" si="8"/>
        <v>-515.04989359280808</v>
      </c>
      <c r="BP17" s="18">
        <f t="shared" si="8"/>
        <v>-806.71656025947482</v>
      </c>
      <c r="BQ17" s="18">
        <f t="shared" si="8"/>
        <v>-1098.3832269261416</v>
      </c>
      <c r="BR17" s="18">
        <f t="shared" si="8"/>
        <v>-1390.0498935928083</v>
      </c>
      <c r="BS17" s="18">
        <f t="shared" si="8"/>
        <v>-1681.716560259475</v>
      </c>
      <c r="BT17" s="18">
        <f t="shared" si="8"/>
        <v>-1973.3832269261418</v>
      </c>
      <c r="BU17" s="18">
        <f t="shared" ref="BU17:BX17" si="9">BU16-BU10</f>
        <v>-2265.0498935928085</v>
      </c>
      <c r="BV17" s="18">
        <f t="shared" si="9"/>
        <v>-2556.716560259475</v>
      </c>
      <c r="BW17" s="18">
        <f t="shared" si="9"/>
        <v>-2848.3832269261416</v>
      </c>
      <c r="BX17" s="18">
        <f t="shared" si="9"/>
        <v>-3140.0498935928081</v>
      </c>
    </row>
    <row r="18" spans="3:76" s="18" customFormat="1" x14ac:dyDescent="0.35">
      <c r="H18" s="18">
        <f>H17*6%/12</f>
        <v>83.466417198702558</v>
      </c>
      <c r="I18" s="18">
        <f t="shared" ref="I18:BT18" si="10">I17*6%/12</f>
        <v>82.008083865369215</v>
      </c>
      <c r="J18" s="18">
        <f t="shared" si="10"/>
        <v>80.549750532035901</v>
      </c>
      <c r="K18" s="18">
        <f t="shared" si="10"/>
        <v>79.091417198702558</v>
      </c>
      <c r="L18" s="18">
        <f t="shared" si="10"/>
        <v>77.63308386536923</v>
      </c>
      <c r="M18" s="18">
        <f t="shared" si="10"/>
        <v>76.174750532035901</v>
      </c>
      <c r="N18" s="18">
        <f t="shared" si="10"/>
        <v>74.716417198702572</v>
      </c>
      <c r="O18" s="18">
        <f t="shared" si="10"/>
        <v>73.258083865369244</v>
      </c>
      <c r="P18" s="18">
        <f t="shared" si="10"/>
        <v>71.799750532035915</v>
      </c>
      <c r="Q18" s="18">
        <f t="shared" si="10"/>
        <v>70.341417198702587</v>
      </c>
      <c r="R18" s="18">
        <f t="shared" si="10"/>
        <v>68.883083865369244</v>
      </c>
      <c r="S18" s="18">
        <f t="shared" si="10"/>
        <v>67.424750532035929</v>
      </c>
      <c r="T18" s="18">
        <f t="shared" si="10"/>
        <v>65.966417198702587</v>
      </c>
      <c r="U18" s="18">
        <f t="shared" si="10"/>
        <v>64.508083865369258</v>
      </c>
      <c r="V18" s="18">
        <f t="shared" si="10"/>
        <v>63.049750532035937</v>
      </c>
      <c r="W18" s="18">
        <f t="shared" si="10"/>
        <v>61.591417198702601</v>
      </c>
      <c r="X18" s="18">
        <f t="shared" si="10"/>
        <v>60.133083865369265</v>
      </c>
      <c r="Y18" s="18">
        <f t="shared" si="10"/>
        <v>58.674750532035944</v>
      </c>
      <c r="Z18" s="18">
        <f t="shared" si="10"/>
        <v>57.216417198702608</v>
      </c>
      <c r="AA18" s="18">
        <f t="shared" si="10"/>
        <v>55.758083865369279</v>
      </c>
      <c r="AB18" s="18">
        <f t="shared" si="10"/>
        <v>54.299750532035951</v>
      </c>
      <c r="AC18" s="18">
        <f t="shared" si="10"/>
        <v>52.841417198702622</v>
      </c>
      <c r="AD18" s="18">
        <f t="shared" si="10"/>
        <v>51.383083865369287</v>
      </c>
      <c r="AE18" s="18">
        <f t="shared" si="10"/>
        <v>49.924750532035951</v>
      </c>
      <c r="AF18" s="18">
        <f t="shared" si="10"/>
        <v>48.466417198702629</v>
      </c>
      <c r="AG18" s="18">
        <f t="shared" si="10"/>
        <v>47.008083865369294</v>
      </c>
      <c r="AH18" s="18">
        <f t="shared" si="10"/>
        <v>45.549750532035965</v>
      </c>
      <c r="AI18" s="18">
        <f t="shared" si="10"/>
        <v>44.091417198702636</v>
      </c>
      <c r="AJ18" s="18">
        <f t="shared" si="10"/>
        <v>42.633083865369308</v>
      </c>
      <c r="AK18" s="18">
        <f t="shared" si="10"/>
        <v>41.174750532035979</v>
      </c>
      <c r="AL18" s="18">
        <f t="shared" si="10"/>
        <v>39.716417198702644</v>
      </c>
      <c r="AM18" s="18">
        <f t="shared" si="10"/>
        <v>38.258083865369308</v>
      </c>
      <c r="AN18" s="18">
        <f t="shared" si="10"/>
        <v>36.799750532035972</v>
      </c>
      <c r="AO18" s="18">
        <f t="shared" si="10"/>
        <v>35.341417198702636</v>
      </c>
      <c r="AP18" s="18">
        <f t="shared" si="10"/>
        <v>33.883083865369301</v>
      </c>
      <c r="AQ18" s="18">
        <f t="shared" si="10"/>
        <v>32.424750532035965</v>
      </c>
      <c r="AR18" s="18">
        <f t="shared" si="10"/>
        <v>30.966417198702633</v>
      </c>
      <c r="AS18" s="18">
        <f t="shared" si="10"/>
        <v>29.508083865369297</v>
      </c>
      <c r="AT18" s="18">
        <f t="shared" si="10"/>
        <v>28.049750532035961</v>
      </c>
      <c r="AU18" s="18">
        <f t="shared" si="10"/>
        <v>26.591417198702629</v>
      </c>
      <c r="AV18" s="18">
        <f t="shared" si="10"/>
        <v>25.13308386536929</v>
      </c>
      <c r="AW18" s="18">
        <f t="shared" si="10"/>
        <v>23.674750532035958</v>
      </c>
      <c r="AX18" s="18">
        <f t="shared" si="10"/>
        <v>22.216417198702626</v>
      </c>
      <c r="AY18" s="18">
        <f t="shared" si="10"/>
        <v>20.75808386536929</v>
      </c>
      <c r="AZ18" s="18">
        <f t="shared" si="10"/>
        <v>19.299750532035954</v>
      </c>
      <c r="BA18" s="18">
        <f t="shared" si="10"/>
        <v>17.841417198702626</v>
      </c>
      <c r="BB18" s="18">
        <f t="shared" si="10"/>
        <v>16.38308386536929</v>
      </c>
      <c r="BC18" s="18">
        <f t="shared" si="10"/>
        <v>14.924750532035958</v>
      </c>
      <c r="BD18" s="18">
        <f t="shared" si="10"/>
        <v>13.466417198702628</v>
      </c>
      <c r="BE18" s="18">
        <f t="shared" si="10"/>
        <v>12.008083865369294</v>
      </c>
      <c r="BF18" s="18">
        <f t="shared" si="10"/>
        <v>10.549750532035961</v>
      </c>
      <c r="BG18" s="18">
        <f t="shared" si="10"/>
        <v>9.0914171987026275</v>
      </c>
      <c r="BH18" s="18">
        <f t="shared" si="10"/>
        <v>7.6330838653692936</v>
      </c>
      <c r="BI18" s="18">
        <f t="shared" si="10"/>
        <v>6.1747505320359606</v>
      </c>
      <c r="BJ18" s="18">
        <f t="shared" si="10"/>
        <v>4.7164171987026267</v>
      </c>
      <c r="BK18" s="18">
        <f t="shared" si="10"/>
        <v>3.2580838653692932</v>
      </c>
      <c r="BL18" s="18">
        <f t="shared" si="10"/>
        <v>1.7997505320359597</v>
      </c>
      <c r="BM18" s="18">
        <f t="shared" si="10"/>
        <v>0.34141719870262643</v>
      </c>
      <c r="BN18" s="18">
        <f t="shared" si="10"/>
        <v>-1.116916134630707</v>
      </c>
      <c r="BO18" s="18">
        <f t="shared" si="10"/>
        <v>-2.5752494679640403</v>
      </c>
      <c r="BP18" s="18">
        <f t="shared" si="10"/>
        <v>-4.0335828012973742</v>
      </c>
      <c r="BQ18" s="18">
        <f t="shared" si="10"/>
        <v>-5.4919161346307073</v>
      </c>
      <c r="BR18" s="18">
        <f t="shared" si="10"/>
        <v>-6.9502494679640412</v>
      </c>
      <c r="BS18" s="18">
        <f t="shared" si="10"/>
        <v>-8.408582801297376</v>
      </c>
      <c r="BT18" s="18">
        <f t="shared" si="10"/>
        <v>-9.8669161346307082</v>
      </c>
      <c r="BU18" s="18">
        <f t="shared" ref="BU18:BX18" si="11">BU17*6%/12</f>
        <v>-11.325249467964042</v>
      </c>
      <c r="BV18" s="18">
        <f t="shared" si="11"/>
        <v>-12.783582801297376</v>
      </c>
      <c r="BW18" s="18">
        <f t="shared" si="11"/>
        <v>-14.241916134630706</v>
      </c>
      <c r="BX18" s="18">
        <f t="shared" si="11"/>
        <v>-15.70024946796404</v>
      </c>
    </row>
    <row r="19" spans="3:76" s="18" customFormat="1" x14ac:dyDescent="0.35">
      <c r="H19" s="20"/>
    </row>
    <row r="20" spans="3:76" s="18" customFormat="1" x14ac:dyDescent="0.35">
      <c r="D20" s="22" t="s">
        <v>26</v>
      </c>
    </row>
    <row r="23" spans="3:76" x14ac:dyDescent="0.35">
      <c r="C23" s="14" t="s">
        <v>11</v>
      </c>
      <c r="D23" s="14" t="s">
        <v>12</v>
      </c>
      <c r="E23" s="15" t="s">
        <v>13</v>
      </c>
      <c r="F23" s="15" t="s">
        <v>14</v>
      </c>
      <c r="G23" s="29" t="s">
        <v>15</v>
      </c>
      <c r="H23" s="16" t="s">
        <v>16</v>
      </c>
      <c r="J23" s="18"/>
      <c r="K23" s="18"/>
      <c r="L23" s="18"/>
      <c r="M23" s="18"/>
      <c r="N23" s="18"/>
      <c r="O23" s="18"/>
    </row>
    <row r="24" spans="3:76" x14ac:dyDescent="0.35">
      <c r="C24">
        <v>2019</v>
      </c>
      <c r="D24">
        <v>3</v>
      </c>
      <c r="E24" s="17">
        <f>G12+SUM(H12:BX12)</f>
        <v>17859.950106407181</v>
      </c>
      <c r="F24" s="17">
        <f>SUM(E10:G10)</f>
        <v>875</v>
      </c>
      <c r="G24" s="30"/>
      <c r="H24" s="17">
        <f t="shared" ref="H24:H30" si="12">E24-F24+G24</f>
        <v>16984.950106407181</v>
      </c>
      <c r="I24" s="19"/>
      <c r="J24" s="18"/>
      <c r="K24" s="18"/>
      <c r="L24" s="18"/>
      <c r="M24" s="18"/>
      <c r="N24" s="18"/>
      <c r="O24" s="18"/>
    </row>
    <row r="25" spans="3:76" x14ac:dyDescent="0.35">
      <c r="C25">
        <v>2020</v>
      </c>
      <c r="D25">
        <v>12</v>
      </c>
      <c r="E25" s="17">
        <f>H24</f>
        <v>16984.950106407181</v>
      </c>
      <c r="F25" s="17">
        <f t="shared" ref="F25:F30" si="13">$D$3*D25</f>
        <v>3500</v>
      </c>
      <c r="G25" s="31">
        <f>E25*6%</f>
        <v>1019.0970063844309</v>
      </c>
      <c r="H25" s="17">
        <f t="shared" si="12"/>
        <v>14504.047112791612</v>
      </c>
      <c r="J25" s="18"/>
      <c r="K25" s="18"/>
      <c r="L25" s="18"/>
      <c r="M25" s="18"/>
      <c r="N25" s="18"/>
      <c r="O25" s="18"/>
    </row>
    <row r="26" spans="3:76" x14ac:dyDescent="0.35">
      <c r="C26">
        <v>2021</v>
      </c>
      <c r="D26">
        <v>12</v>
      </c>
      <c r="E26" s="17">
        <f t="shared" ref="E26:E30" si="14">H25</f>
        <v>14504.047112791612</v>
      </c>
      <c r="F26" s="17">
        <f t="shared" si="13"/>
        <v>3500</v>
      </c>
      <c r="G26" s="31">
        <f t="shared" ref="G26:G30" si="15">E26*6%</f>
        <v>870.24282676749669</v>
      </c>
      <c r="H26" s="17">
        <f t="shared" si="12"/>
        <v>11874.289939559108</v>
      </c>
      <c r="J26" s="18"/>
      <c r="K26" s="18"/>
      <c r="L26" s="18"/>
      <c r="M26" s="18"/>
      <c r="N26" s="18"/>
      <c r="O26" s="18"/>
    </row>
    <row r="27" spans="3:76" x14ac:dyDescent="0.35">
      <c r="C27">
        <v>2022</v>
      </c>
      <c r="D27">
        <v>12</v>
      </c>
      <c r="E27" s="17">
        <f t="shared" si="14"/>
        <v>11874.289939559108</v>
      </c>
      <c r="F27" s="17">
        <f t="shared" si="13"/>
        <v>3500</v>
      </c>
      <c r="G27" s="31">
        <f t="shared" si="15"/>
        <v>712.45739637354643</v>
      </c>
      <c r="H27" s="17">
        <f t="shared" si="12"/>
        <v>9086.7473359326541</v>
      </c>
      <c r="J27" s="18"/>
      <c r="K27" s="18"/>
      <c r="L27" s="18"/>
      <c r="M27" s="18"/>
      <c r="N27" s="18"/>
      <c r="O27" s="18"/>
    </row>
    <row r="28" spans="3:76" x14ac:dyDescent="0.35">
      <c r="C28">
        <v>2023</v>
      </c>
      <c r="D28">
        <v>12</v>
      </c>
      <c r="E28" s="17">
        <f t="shared" si="14"/>
        <v>9086.7473359326541</v>
      </c>
      <c r="F28" s="17">
        <f t="shared" si="13"/>
        <v>3500</v>
      </c>
      <c r="G28" s="31">
        <f t="shared" si="15"/>
        <v>545.20484015595923</v>
      </c>
      <c r="H28" s="17">
        <f t="shared" si="12"/>
        <v>6131.9521760886137</v>
      </c>
      <c r="J28" s="18"/>
      <c r="K28" s="18"/>
      <c r="L28" s="18"/>
      <c r="M28" s="18"/>
      <c r="N28" s="18"/>
      <c r="O28" s="18"/>
    </row>
    <row r="29" spans="3:76" x14ac:dyDescent="0.35">
      <c r="C29">
        <v>2024</v>
      </c>
      <c r="D29">
        <v>12</v>
      </c>
      <c r="E29" s="17">
        <f t="shared" si="14"/>
        <v>6131.9521760886137</v>
      </c>
      <c r="F29" s="17">
        <f t="shared" si="13"/>
        <v>3500</v>
      </c>
      <c r="G29" s="31">
        <f t="shared" si="15"/>
        <v>367.91713056531682</v>
      </c>
      <c r="H29" s="17">
        <f t="shared" si="12"/>
        <v>2999.8693066539304</v>
      </c>
      <c r="J29" s="18"/>
      <c r="K29" s="18"/>
      <c r="L29" s="18"/>
      <c r="M29" s="18"/>
      <c r="N29" s="18"/>
      <c r="O29" s="18"/>
    </row>
    <row r="30" spans="3:76" x14ac:dyDescent="0.35">
      <c r="C30">
        <v>2025</v>
      </c>
      <c r="D30">
        <v>9</v>
      </c>
      <c r="E30" s="17">
        <f t="shared" si="14"/>
        <v>2999.8693066539304</v>
      </c>
      <c r="F30" s="17">
        <f t="shared" si="13"/>
        <v>2625</v>
      </c>
      <c r="G30" s="31">
        <f t="shared" si="15"/>
        <v>179.99215839923582</v>
      </c>
      <c r="H30" s="17">
        <f t="shared" si="12"/>
        <v>554.86146505316617</v>
      </c>
      <c r="J30" s="18"/>
      <c r="K30" s="18"/>
      <c r="L30" s="18"/>
      <c r="M30" s="18"/>
      <c r="N30" s="18"/>
      <c r="O30" s="18"/>
    </row>
    <row r="31" spans="3:76" x14ac:dyDescent="0.35">
      <c r="F31" s="21">
        <f>SUM(F24:F30)</f>
        <v>21000</v>
      </c>
      <c r="G31" s="21">
        <f>SUM(G24:G30)</f>
        <v>3694.9113586459857</v>
      </c>
    </row>
    <row r="33" spans="6:7" x14ac:dyDescent="0.35">
      <c r="F33" s="32" t="s">
        <v>27</v>
      </c>
      <c r="G33" s="31">
        <f>G31-SUM(H14:BX14)</f>
        <v>554.86146505317083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0F179-2D40-444E-ABA3-8A0E4C949B64}">
  <dimension ref="B1:K35"/>
  <sheetViews>
    <sheetView tabSelected="1" topLeftCell="A20" workbookViewId="0">
      <selection activeCell="E29" sqref="E29"/>
    </sheetView>
  </sheetViews>
  <sheetFormatPr baseColWidth="10" defaultRowHeight="14.5" x14ac:dyDescent="0.35"/>
  <cols>
    <col min="1" max="1" width="5.26953125" customWidth="1"/>
    <col min="3" max="3" width="19.90625" customWidth="1"/>
    <col min="4" max="4" width="15.6328125" bestFit="1" customWidth="1"/>
    <col min="5" max="5" width="15.90625" bestFit="1" customWidth="1"/>
    <col min="6" max="6" width="20.26953125" customWidth="1"/>
    <col min="7" max="7" width="20.08984375" customWidth="1"/>
    <col min="8" max="8" width="16.453125" customWidth="1"/>
    <col min="9" max="9" width="15.453125" bestFit="1" customWidth="1"/>
    <col min="10" max="10" width="16.81640625" bestFit="1" customWidth="1"/>
    <col min="11" max="30" width="13.453125" bestFit="1" customWidth="1"/>
    <col min="31" max="42" width="12.453125" bestFit="1" customWidth="1"/>
    <col min="43" max="43" width="12.54296875" bestFit="1" customWidth="1"/>
    <col min="44" max="54" width="12.453125" bestFit="1" customWidth="1"/>
    <col min="55" max="55" width="12.54296875" bestFit="1" customWidth="1"/>
    <col min="56" max="61" width="12.453125" bestFit="1" customWidth="1"/>
    <col min="62" max="65" width="11" bestFit="1" customWidth="1"/>
    <col min="66" max="66" width="11.6328125" bestFit="1" customWidth="1"/>
    <col min="67" max="67" width="12.54296875" bestFit="1" customWidth="1"/>
    <col min="68" max="68" width="11.6328125" bestFit="1" customWidth="1"/>
    <col min="69" max="76" width="13.08984375" bestFit="1" customWidth="1"/>
  </cols>
  <sheetData>
    <row r="1" spans="2:10" s="23" customFormat="1" ht="13" x14ac:dyDescent="0.3">
      <c r="B1" s="23" t="s">
        <v>21</v>
      </c>
      <c r="D1" s="33">
        <v>21000</v>
      </c>
      <c r="E1" s="28" t="s">
        <v>22</v>
      </c>
    </row>
    <row r="2" spans="2:10" s="23" customFormat="1" ht="12.5" x14ac:dyDescent="0.25">
      <c r="B2" s="23" t="s">
        <v>17</v>
      </c>
      <c r="D2" s="23">
        <v>72</v>
      </c>
    </row>
    <row r="3" spans="2:10" s="23" customFormat="1" ht="13" x14ac:dyDescent="0.3">
      <c r="B3" s="23" t="s">
        <v>18</v>
      </c>
      <c r="D3" s="33">
        <f>D1/D2</f>
        <v>291.66666666666669</v>
      </c>
      <c r="E3" s="28" t="s">
        <v>22</v>
      </c>
    </row>
    <row r="4" spans="2:10" s="23" customFormat="1" ht="12.5" x14ac:dyDescent="0.25">
      <c r="B4" s="23" t="s">
        <v>19</v>
      </c>
      <c r="D4" s="24">
        <v>43739</v>
      </c>
    </row>
    <row r="5" spans="2:10" s="23" customFormat="1" ht="12.5" x14ac:dyDescent="0.25">
      <c r="B5" s="23" t="s">
        <v>20</v>
      </c>
      <c r="D5" s="25">
        <v>0.06</v>
      </c>
      <c r="E5" s="25"/>
    </row>
    <row r="8" spans="2:10" x14ac:dyDescent="0.35">
      <c r="C8" s="22" t="s">
        <v>23</v>
      </c>
    </row>
    <row r="10" spans="2:10" x14ac:dyDescent="0.35">
      <c r="B10" s="1"/>
      <c r="C10" s="2">
        <v>2019</v>
      </c>
      <c r="D10" s="2">
        <v>2020</v>
      </c>
      <c r="E10" s="2">
        <v>2021</v>
      </c>
      <c r="F10" s="2">
        <v>2022</v>
      </c>
      <c r="G10" s="2">
        <v>2023</v>
      </c>
      <c r="H10" s="2">
        <v>2024</v>
      </c>
      <c r="I10" s="2">
        <v>2025</v>
      </c>
      <c r="J10" s="3" t="s">
        <v>0</v>
      </c>
    </row>
    <row r="11" spans="2:10" x14ac:dyDescent="0.35">
      <c r="C11" s="4"/>
      <c r="D11" s="4" t="s">
        <v>1</v>
      </c>
      <c r="E11" s="4" t="s">
        <v>2</v>
      </c>
      <c r="F11" s="4" t="s">
        <v>3</v>
      </c>
      <c r="G11" s="4" t="s">
        <v>4</v>
      </c>
      <c r="H11" s="4" t="s">
        <v>5</v>
      </c>
      <c r="I11" s="4" t="s">
        <v>6</v>
      </c>
      <c r="J11" s="4" t="s">
        <v>7</v>
      </c>
    </row>
    <row r="12" spans="2:10" x14ac:dyDescent="0.35">
      <c r="C12" s="5" t="s">
        <v>8</v>
      </c>
      <c r="D12" s="5" t="s">
        <v>8</v>
      </c>
      <c r="E12" s="5" t="s">
        <v>8</v>
      </c>
      <c r="F12" s="5" t="s">
        <v>8</v>
      </c>
      <c r="G12" s="5" t="s">
        <v>8</v>
      </c>
      <c r="H12" s="5" t="s">
        <v>8</v>
      </c>
      <c r="I12" s="5" t="s">
        <v>8</v>
      </c>
      <c r="J12" s="5" t="s">
        <v>8</v>
      </c>
    </row>
    <row r="13" spans="2:10" x14ac:dyDescent="0.35">
      <c r="C13" s="4"/>
      <c r="D13" s="4"/>
      <c r="E13" s="4"/>
      <c r="F13" s="4"/>
      <c r="G13" s="4"/>
      <c r="H13" s="4"/>
      <c r="I13" s="4"/>
    </row>
    <row r="14" spans="2:10" s="9" customFormat="1" ht="23" x14ac:dyDescent="0.35">
      <c r="B14" s="6" t="s">
        <v>9</v>
      </c>
      <c r="C14" s="7">
        <f>D3*3</f>
        <v>875</v>
      </c>
      <c r="D14" s="7">
        <f>$D$3*12</f>
        <v>3500</v>
      </c>
      <c r="E14" s="7">
        <f>$D$3*12</f>
        <v>3500</v>
      </c>
      <c r="F14" s="7">
        <f>$D$3*12</f>
        <v>3500</v>
      </c>
      <c r="G14" s="7">
        <f>$D$3*12</f>
        <v>3500</v>
      </c>
      <c r="H14" s="7">
        <f>$D$3*12</f>
        <v>3500</v>
      </c>
      <c r="I14" s="7">
        <f>D3*9</f>
        <v>2625</v>
      </c>
      <c r="J14" s="8">
        <f>SUM(C14:I14)</f>
        <v>21000</v>
      </c>
    </row>
    <row r="15" spans="2:10" x14ac:dyDescent="0.35">
      <c r="C15" s="10"/>
      <c r="D15" s="10"/>
      <c r="E15" s="10"/>
      <c r="F15" s="10"/>
      <c r="G15" s="10"/>
      <c r="H15" s="10"/>
      <c r="I15" s="10"/>
      <c r="J15" s="11"/>
    </row>
    <row r="16" spans="2:10" ht="24" x14ac:dyDescent="0.35">
      <c r="B16" s="12" t="s">
        <v>24</v>
      </c>
      <c r="C16" s="10">
        <f>C14</f>
        <v>875</v>
      </c>
      <c r="D16" s="10">
        <f>D14*(1+$D$5)^-1</f>
        <v>3301.8867924528299</v>
      </c>
      <c r="E16" s="10">
        <f>E14*(1+$D$5)^-2</f>
        <v>3114.9875400498395</v>
      </c>
      <c r="F16" s="10">
        <f>F14*(1+$D$5)^-3</f>
        <v>2938.6674906130556</v>
      </c>
      <c r="G16" s="10">
        <f>G14*(1+$D$5)^-4</f>
        <v>2772.3278213330714</v>
      </c>
      <c r="H16" s="10">
        <f>H14*(1+$D$5)^-5</f>
        <v>2615.4036050311993</v>
      </c>
      <c r="I16" s="10">
        <f>I14*(1+$D$5)^-6</f>
        <v>1850.5214186541502</v>
      </c>
      <c r="J16" s="13">
        <f>SUM(C16:I16)</f>
        <v>17468.794668134142</v>
      </c>
    </row>
    <row r="17" spans="2:11" x14ac:dyDescent="0.35">
      <c r="C17" s="10"/>
      <c r="D17" s="10"/>
      <c r="E17" s="10"/>
      <c r="F17" s="10"/>
      <c r="G17" s="10"/>
      <c r="H17" s="10"/>
      <c r="I17" s="10"/>
    </row>
    <row r="18" spans="2:11" x14ac:dyDescent="0.35">
      <c r="B18" s="12" t="s">
        <v>10</v>
      </c>
      <c r="C18" s="11">
        <f>C14-C16</f>
        <v>0</v>
      </c>
      <c r="D18" s="11">
        <f>D14-D16</f>
        <v>198.11320754717008</v>
      </c>
      <c r="E18" s="11">
        <f t="shared" ref="E18:I18" si="0">E14-E16</f>
        <v>385.01245995016052</v>
      </c>
      <c r="F18" s="11">
        <f t="shared" si="0"/>
        <v>561.33250938694437</v>
      </c>
      <c r="G18" s="11">
        <f t="shared" si="0"/>
        <v>727.67217866692863</v>
      </c>
      <c r="H18" s="11">
        <f t="shared" si="0"/>
        <v>884.59639496880072</v>
      </c>
      <c r="I18" s="11">
        <f t="shared" si="0"/>
        <v>774.47858134584976</v>
      </c>
      <c r="J18" s="13">
        <f>SUM(C18:I18)</f>
        <v>3531.2053318658541</v>
      </c>
    </row>
    <row r="23" spans="2:11" x14ac:dyDescent="0.35">
      <c r="C23" s="22" t="s">
        <v>26</v>
      </c>
    </row>
    <row r="25" spans="2:11" x14ac:dyDescent="0.35">
      <c r="C25" s="14" t="s">
        <v>11</v>
      </c>
      <c r="D25" s="14" t="s">
        <v>12</v>
      </c>
      <c r="E25" s="15" t="s">
        <v>13</v>
      </c>
      <c r="F25" s="15" t="s">
        <v>14</v>
      </c>
      <c r="G25" s="29" t="s">
        <v>15</v>
      </c>
      <c r="H25" s="16" t="s">
        <v>16</v>
      </c>
    </row>
    <row r="26" spans="2:11" x14ac:dyDescent="0.35">
      <c r="C26">
        <v>2019</v>
      </c>
      <c r="D26">
        <v>3</v>
      </c>
      <c r="E26" s="17">
        <f>J16</f>
        <v>17468.794668134142</v>
      </c>
      <c r="F26" s="17">
        <f>C14</f>
        <v>875</v>
      </c>
      <c r="G26" s="30"/>
      <c r="H26" s="17">
        <f t="shared" ref="H26:H32" si="1">E26-F26+G26</f>
        <v>16593.794668134142</v>
      </c>
    </row>
    <row r="27" spans="2:11" x14ac:dyDescent="0.35">
      <c r="C27">
        <v>2020</v>
      </c>
      <c r="D27">
        <v>12</v>
      </c>
      <c r="E27" s="17">
        <f>H26</f>
        <v>16593.794668134142</v>
      </c>
      <c r="F27" s="17">
        <f>D14</f>
        <v>3500</v>
      </c>
      <c r="G27" s="31">
        <f>E27*6%</f>
        <v>995.62768008804846</v>
      </c>
      <c r="H27" s="17">
        <f t="shared" si="1"/>
        <v>14089.42234822219</v>
      </c>
      <c r="J27" s="19"/>
    </row>
    <row r="28" spans="2:11" x14ac:dyDescent="0.35">
      <c r="C28">
        <v>2021</v>
      </c>
      <c r="D28">
        <v>12</v>
      </c>
      <c r="E28" s="17">
        <f t="shared" ref="E28:E32" si="2">H27</f>
        <v>14089.42234822219</v>
      </c>
      <c r="F28" s="17">
        <f>E14</f>
        <v>3500</v>
      </c>
      <c r="G28" s="31">
        <f t="shared" ref="G28:G32" si="3">E28*6%</f>
        <v>845.36534089333134</v>
      </c>
      <c r="H28" s="17">
        <f t="shared" si="1"/>
        <v>11434.787689115521</v>
      </c>
      <c r="K28" s="20"/>
    </row>
    <row r="29" spans="2:11" x14ac:dyDescent="0.35">
      <c r="C29">
        <v>2022</v>
      </c>
      <c r="D29">
        <v>12</v>
      </c>
      <c r="E29" s="17">
        <f t="shared" si="2"/>
        <v>11434.787689115521</v>
      </c>
      <c r="F29" s="17">
        <f>F14</f>
        <v>3500</v>
      </c>
      <c r="G29" s="31">
        <f t="shared" si="3"/>
        <v>686.0872613469312</v>
      </c>
      <c r="H29" s="17">
        <f t="shared" si="1"/>
        <v>8620.874950462452</v>
      </c>
    </row>
    <row r="30" spans="2:11" x14ac:dyDescent="0.35">
      <c r="C30">
        <v>2023</v>
      </c>
      <c r="D30">
        <v>12</v>
      </c>
      <c r="E30" s="17">
        <f t="shared" si="2"/>
        <v>8620.874950462452</v>
      </c>
      <c r="F30" s="17">
        <f>G14</f>
        <v>3500</v>
      </c>
      <c r="G30" s="31">
        <f t="shared" si="3"/>
        <v>517.25249702774715</v>
      </c>
      <c r="H30" s="17">
        <f t="shared" si="1"/>
        <v>5638.1274474901993</v>
      </c>
    </row>
    <row r="31" spans="2:11" x14ac:dyDescent="0.35">
      <c r="C31">
        <v>2024</v>
      </c>
      <c r="D31">
        <v>12</v>
      </c>
      <c r="E31" s="17">
        <f t="shared" si="2"/>
        <v>5638.1274474901993</v>
      </c>
      <c r="F31" s="17">
        <f>H14</f>
        <v>3500</v>
      </c>
      <c r="G31" s="31">
        <f t="shared" si="3"/>
        <v>338.28764684941194</v>
      </c>
      <c r="H31" s="17">
        <f t="shared" si="1"/>
        <v>2476.4150943396112</v>
      </c>
    </row>
    <row r="32" spans="2:11" x14ac:dyDescent="0.35">
      <c r="C32">
        <v>2025</v>
      </c>
      <c r="D32">
        <v>9</v>
      </c>
      <c r="E32" s="17">
        <f t="shared" si="2"/>
        <v>2476.4150943396112</v>
      </c>
      <c r="F32" s="17">
        <f>I14</f>
        <v>2625</v>
      </c>
      <c r="G32" s="31">
        <f t="shared" si="3"/>
        <v>148.58490566037668</v>
      </c>
      <c r="H32" s="17">
        <f t="shared" si="1"/>
        <v>-1.2136069926782511E-11</v>
      </c>
    </row>
    <row r="33" spans="6:7" x14ac:dyDescent="0.35">
      <c r="F33" s="21">
        <f>SUM(F26:F32)</f>
        <v>21000</v>
      </c>
      <c r="G33" s="21">
        <f>SUM(G26:G32)</f>
        <v>3531.2053318658468</v>
      </c>
    </row>
    <row r="35" spans="6:7" x14ac:dyDescent="0.35">
      <c r="F35" s="22" t="s">
        <v>27</v>
      </c>
      <c r="G35" s="21">
        <f>G33-J18</f>
        <v>-7.2759576141834259E-12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Mensuel</vt:lpstr>
      <vt:lpstr>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 RAKOTONDRAFARA</dc:creator>
  <cp:lastModifiedBy>Manantsoa RAKOTONDRAFARA</cp:lastModifiedBy>
  <dcterms:created xsi:type="dcterms:W3CDTF">2022-06-10T14:02:50Z</dcterms:created>
  <dcterms:modified xsi:type="dcterms:W3CDTF">2022-06-10T14:43:46Z</dcterms:modified>
</cp:coreProperties>
</file>