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65" windowWidth="20115" windowHeight="8445" activeTab="2"/>
  </bookViews>
  <sheets>
    <sheet name="Clients" sheetId="1" r:id="rId1"/>
    <sheet name="Prestations" sheetId="2" r:id="rId2"/>
    <sheet name="Devis" sheetId="3" r:id="rId3"/>
    <sheet name="Présence" sheetId="7" r:id="rId4"/>
  </sheets>
  <definedNames>
    <definedName name="Clients">Clients!$A$1:$L$11</definedName>
    <definedName name="ID_Presta">Prestations!$A$2:$A$5</definedName>
    <definedName name="Numero_client">Clients!$A$2:$A$20</definedName>
    <definedName name="Presta">Prestations!$A$1:$Q$5</definedName>
    <definedName name="_xlnm.Print_Area" localSheetId="2">Devis!$A$1:$I$56</definedName>
  </definedNames>
  <calcPr calcId="144525"/>
</workbook>
</file>

<file path=xl/calcChain.xml><?xml version="1.0" encoding="utf-8"?>
<calcChain xmlns="http://schemas.openxmlformats.org/spreadsheetml/2006/main">
  <c r="C9" i="7" l="1"/>
  <c r="A15" i="7"/>
  <c r="A14" i="7"/>
  <c r="A13" i="7"/>
  <c r="C8" i="7"/>
  <c r="C7" i="7"/>
  <c r="E33" i="7"/>
  <c r="D33" i="7"/>
  <c r="E32" i="7"/>
  <c r="D32" i="7"/>
  <c r="E31" i="7"/>
  <c r="D31" i="7"/>
  <c r="D30" i="7"/>
  <c r="G30" i="7" s="1"/>
  <c r="D29" i="7"/>
  <c r="B17" i="3" l="1"/>
  <c r="C17" i="3"/>
  <c r="B18" i="3"/>
  <c r="A23" i="3"/>
  <c r="F10" i="3" l="1"/>
  <c r="F11" i="3"/>
  <c r="F12" i="3"/>
  <c r="F13" i="3"/>
  <c r="C27" i="3"/>
  <c r="D31" i="3"/>
  <c r="E31" i="3"/>
  <c r="D32" i="3"/>
  <c r="E32" i="3"/>
  <c r="D33" i="3"/>
  <c r="E33" i="3"/>
  <c r="D30" i="3"/>
  <c r="G30" i="3" s="1"/>
  <c r="D29" i="3"/>
  <c r="D36" i="3"/>
  <c r="D37" i="3" s="1"/>
  <c r="D38" i="3" s="1"/>
  <c r="A4" i="2" l="1"/>
  <c r="A5" i="2" s="1"/>
  <c r="A3" i="2"/>
  <c r="A4" i="1" l="1"/>
  <c r="A3" i="1"/>
</calcChain>
</file>

<file path=xl/sharedStrings.xml><?xml version="1.0" encoding="utf-8"?>
<sst xmlns="http://schemas.openxmlformats.org/spreadsheetml/2006/main" count="107" uniqueCount="89">
  <si>
    <t>Civilité</t>
  </si>
  <si>
    <t>Nom</t>
  </si>
  <si>
    <t>Prénom</t>
  </si>
  <si>
    <t>Adresse</t>
  </si>
  <si>
    <t>CP</t>
  </si>
  <si>
    <t>Ville</t>
  </si>
  <si>
    <t>Téléphone 1</t>
  </si>
  <si>
    <t>Téléphone 2</t>
  </si>
  <si>
    <t>e-mail</t>
  </si>
  <si>
    <t>Date naissance</t>
  </si>
  <si>
    <t>Thierry</t>
  </si>
  <si>
    <t>Rue du Bois</t>
  </si>
  <si>
    <t>Flamanville</t>
  </si>
  <si>
    <t>Madame</t>
  </si>
  <si>
    <t>Monsieur</t>
  </si>
  <si>
    <t>Daniela</t>
  </si>
  <si>
    <t>4, rue Montagne</t>
  </si>
  <si>
    <t>Fréchou</t>
  </si>
  <si>
    <t>tmarie@good-project.fr</t>
  </si>
  <si>
    <t>d.litoiu@gmail.com</t>
  </si>
  <si>
    <t>Mademoiselle</t>
  </si>
  <si>
    <t>RIVIERE</t>
  </si>
  <si>
    <t>404 boulevard du MANS</t>
  </si>
  <si>
    <t>PARIS</t>
  </si>
  <si>
    <t>s.riviere@gmail.com</t>
  </si>
  <si>
    <t>14/04/1071</t>
  </si>
  <si>
    <t>Intitulé</t>
  </si>
  <si>
    <t>Prix 1</t>
  </si>
  <si>
    <t>Prix 2</t>
  </si>
  <si>
    <t>Date1 début</t>
  </si>
  <si>
    <t>Date1 fin</t>
  </si>
  <si>
    <t>Date2 début</t>
  </si>
  <si>
    <t>Date2 fin</t>
  </si>
  <si>
    <t>Date3 début</t>
  </si>
  <si>
    <t>Date3 fin</t>
  </si>
  <si>
    <t>Date4 début</t>
  </si>
  <si>
    <t>Date4 fin</t>
  </si>
  <si>
    <t>Date5 début</t>
  </si>
  <si>
    <t>Date5 fin</t>
  </si>
  <si>
    <t>Nbre jours</t>
  </si>
  <si>
    <t>03 14 36 57 88</t>
  </si>
  <si>
    <t>06 12 34 56 77</t>
  </si>
  <si>
    <t>Date</t>
  </si>
  <si>
    <t>ID</t>
  </si>
  <si>
    <t>Choix formation</t>
  </si>
  <si>
    <t>Choix client</t>
  </si>
  <si>
    <t xml:space="preserve"> Heures</t>
  </si>
  <si>
    <t>Journées</t>
  </si>
  <si>
    <t>soit</t>
  </si>
  <si>
    <t>Durée:</t>
  </si>
  <si>
    <t>75011 PARIS</t>
  </si>
  <si>
    <t>Prix:</t>
  </si>
  <si>
    <t>TVA</t>
  </si>
  <si>
    <t>Total</t>
  </si>
  <si>
    <t>Devis</t>
  </si>
  <si>
    <t>H.T.</t>
  </si>
  <si>
    <t>T.T.C.</t>
  </si>
  <si>
    <t>Facture</t>
  </si>
  <si>
    <t>Intervenant(s):</t>
  </si>
  <si>
    <t>Signature</t>
  </si>
  <si>
    <t>Votre signature précédée de la mention "Bon pour accord"</t>
  </si>
  <si>
    <t>MARIE DIT DALET</t>
  </si>
  <si>
    <t>Convention</t>
  </si>
  <si>
    <t>Attestation</t>
  </si>
  <si>
    <t>Sondage</t>
  </si>
  <si>
    <t>Presence</t>
  </si>
  <si>
    <t>Formateur</t>
  </si>
  <si>
    <t>Initiales</t>
  </si>
  <si>
    <t>TMA-</t>
  </si>
  <si>
    <t>DLI-</t>
  </si>
  <si>
    <t>SRI-</t>
  </si>
  <si>
    <t>C'est avec plaisir que nous vous invitons à prendre connaissance de notre offre de formation:</t>
  </si>
  <si>
    <t>Si cette offre vous convient merci de nous faire parvenir votre accord par courrier avant le --------</t>
  </si>
  <si>
    <t>Dates:</t>
  </si>
  <si>
    <t>T.V.A. 20%</t>
  </si>
  <si>
    <t>Feuille d'émargement</t>
  </si>
  <si>
    <t>Formation</t>
  </si>
  <si>
    <t>Dates</t>
  </si>
  <si>
    <t>BERNARD</t>
  </si>
  <si>
    <t>Alexandra</t>
  </si>
  <si>
    <t>fondamentales du meccano - volet 1</t>
  </si>
  <si>
    <t>fondamentales du meccano - volet 2</t>
  </si>
  <si>
    <t>Animer une creche familiale - initiation</t>
  </si>
  <si>
    <t>Animer une creche familiale - avancé</t>
  </si>
  <si>
    <t>Jean BERNARD</t>
  </si>
  <si>
    <t>Simon PIERRE &amp; Brigitte LAHAYE</t>
  </si>
  <si>
    <t>Here and There</t>
  </si>
  <si>
    <t>42, Place des Boucheries</t>
  </si>
  <si>
    <t>01 45 67 89 99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</si>
</sst>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dd\-mm\-yy"/>
    <numFmt numFmtId="166" formatCode="#,##0\ &quot;€&quot;"/>
  </numFmts>
  <fonts count="9" x14ac:knownFonts="1">
    <font>
      <sz val="11"/>
      <color theme="1"/>
      <name val="Calibri"/>
      <family val="2"/>
      <scheme val="minor"/>
    </font>
    <font>
      <sz val="11"/>
      <color rgb="FF333333"/>
      <name val="Calibri"/>
      <family val="2"/>
      <scheme val="minor"/>
    </font>
    <font>
      <sz val="10"/>
      <color theme="1"/>
      <name val="Century Gothic"/>
      <family val="2"/>
    </font>
    <font>
      <u/>
      <sz val="11"/>
      <color theme="10"/>
      <name val="Calibri"/>
      <family val="2"/>
      <scheme val="minor"/>
    </font>
    <font>
      <sz val="10"/>
      <color rgb="FF333333"/>
      <name val="Century Gothic"/>
      <family val="2"/>
    </font>
    <font>
      <b/>
      <sz val="10"/>
      <color theme="1"/>
      <name val="Century Gothic"/>
      <family val="2"/>
    </font>
    <font>
      <u/>
      <sz val="10"/>
      <color theme="10"/>
      <name val="Calibri"/>
      <family val="2"/>
      <scheme val="minor"/>
    </font>
    <font>
      <b/>
      <sz val="11"/>
      <color theme="1" tint="0.34998626667073579"/>
      <name val="Century Gothic"/>
      <family val="2"/>
    </font>
    <font>
      <sz val="9"/>
      <color rgb="FF333333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8">
    <xf numFmtId="0" fontId="0" fillId="0" borderId="0" xfId="0"/>
    <xf numFmtId="0" fontId="1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2" fillId="0" borderId="0" xfId="0" applyFont="1"/>
    <xf numFmtId="0" fontId="4" fillId="0" borderId="0" xfId="0" applyFont="1" applyAlignment="1">
      <alignment horizontal="left" vertical="center" wrapText="1"/>
    </xf>
    <xf numFmtId="0" fontId="2" fillId="0" borderId="0" xfId="0" applyFont="1" applyAlignment="1">
      <alignment horizontal="right"/>
    </xf>
    <xf numFmtId="14" fontId="2" fillId="0" borderId="0" xfId="0" applyNumberFormat="1" applyFont="1" applyAlignment="1">
      <alignment horizontal="center"/>
    </xf>
    <xf numFmtId="0" fontId="6" fillId="0" borderId="0" xfId="1" applyFont="1" applyAlignment="1">
      <alignment horizontal="center"/>
    </xf>
    <xf numFmtId="164" fontId="2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2" fillId="0" borderId="0" xfId="0" applyFont="1" applyAlignment="1"/>
    <xf numFmtId="165" fontId="2" fillId="0" borderId="0" xfId="0" applyNumberFormat="1" applyFont="1" applyAlignment="1">
      <alignment horizontal="left"/>
    </xf>
    <xf numFmtId="0" fontId="7" fillId="0" borderId="0" xfId="0" applyNumberFormat="1" applyFont="1"/>
    <xf numFmtId="166" fontId="0" fillId="0" borderId="0" xfId="0" applyNumberFormat="1" applyAlignment="1">
      <alignment horizontal="center"/>
    </xf>
    <xf numFmtId="0" fontId="5" fillId="3" borderId="0" xfId="0" applyFont="1" applyFill="1" applyBorder="1" applyAlignment="1">
      <alignment horizontal="right"/>
    </xf>
    <xf numFmtId="166" fontId="5" fillId="3" borderId="0" xfId="0" applyNumberFormat="1" applyFont="1" applyFill="1" applyBorder="1" applyAlignment="1">
      <alignment horizontal="center"/>
    </xf>
    <xf numFmtId="0" fontId="5" fillId="3" borderId="0" xfId="0" applyFont="1" applyFill="1" applyBorder="1"/>
    <xf numFmtId="0" fontId="2" fillId="3" borderId="0" xfId="0" applyFont="1" applyFill="1" applyBorder="1"/>
    <xf numFmtId="0" fontId="8" fillId="0" borderId="1" xfId="0" applyFont="1" applyBorder="1" applyAlignment="1">
      <alignment horizontal="left" vertical="center" readingOrder="1"/>
    </xf>
    <xf numFmtId="0" fontId="2" fillId="0" borderId="0" xfId="0" applyNumberFormat="1" applyFont="1" applyAlignment="1">
      <alignment horizontal="right"/>
    </xf>
    <xf numFmtId="164" fontId="2" fillId="0" borderId="0" xfId="0" applyNumberFormat="1" applyFont="1" applyAlignment="1">
      <alignment horizontal="left"/>
    </xf>
    <xf numFmtId="0" fontId="2" fillId="0" borderId="2" xfId="0" applyFont="1" applyFill="1" applyBorder="1" applyAlignment="1">
      <alignment horizontal="right"/>
    </xf>
    <xf numFmtId="166" fontId="2" fillId="0" borderId="3" xfId="0" applyNumberFormat="1" applyFont="1" applyFill="1" applyBorder="1" applyAlignment="1">
      <alignment horizontal="center"/>
    </xf>
    <xf numFmtId="0" fontId="2" fillId="0" borderId="3" xfId="0" applyFont="1" applyFill="1" applyBorder="1"/>
    <xf numFmtId="0" fontId="2" fillId="0" borderId="4" xfId="0" applyFont="1" applyFill="1" applyBorder="1"/>
    <xf numFmtId="0" fontId="5" fillId="2" borderId="2" xfId="0" applyFont="1" applyFill="1" applyBorder="1" applyAlignment="1">
      <alignment horizontal="right" vertical="center"/>
    </xf>
    <xf numFmtId="166" fontId="5" fillId="2" borderId="3" xfId="0" applyNumberFormat="1" applyFont="1" applyFill="1" applyBorder="1" applyAlignment="1">
      <alignment horizontal="center" vertical="center"/>
    </xf>
    <xf numFmtId="0" fontId="5" fillId="2" borderId="3" xfId="0" applyFont="1" applyFill="1" applyBorder="1" applyAlignment="1">
      <alignment vertical="center"/>
    </xf>
    <xf numFmtId="0" fontId="2" fillId="2" borderId="3" xfId="0" applyFont="1" applyFill="1" applyBorder="1" applyAlignment="1">
      <alignment vertical="center"/>
    </xf>
    <xf numFmtId="0" fontId="2" fillId="2" borderId="4" xfId="0" applyFont="1" applyFill="1" applyBorder="1" applyAlignment="1">
      <alignment vertical="center"/>
    </xf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166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/>
    <xf numFmtId="0" fontId="5" fillId="3" borderId="0" xfId="0" applyFont="1" applyFill="1" applyBorder="1" applyAlignment="1">
      <alignment horizontal="right" vertical="center"/>
    </xf>
    <xf numFmtId="166" fontId="5" fillId="3" borderId="0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14" fontId="2" fillId="0" borderId="0" xfId="0" applyNumberFormat="1" applyFont="1"/>
    <xf numFmtId="164" fontId="2" fillId="0" borderId="0" xfId="0" applyNumberFormat="1" applyFont="1" applyAlignment="1">
      <alignment horizontal="left"/>
    </xf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"/>
  <sheetViews>
    <sheetView topLeftCell="C1" workbookViewId="0">
      <selection activeCell="C14" sqref="C14"/>
    </sheetView>
  </sheetViews>
  <sheetFormatPr baseColWidth="10" defaultRowHeight="15" x14ac:dyDescent="0.25"/>
  <cols>
    <col min="1" max="1" width="2.85546875" bestFit="1" customWidth="1"/>
    <col min="2" max="2" width="13.7109375" bestFit="1" customWidth="1"/>
    <col min="3" max="3" width="15.85546875" style="2" bestFit="1" customWidth="1"/>
    <col min="4" max="4" width="10" style="2" bestFit="1" customWidth="1"/>
    <col min="5" max="5" width="22.28515625" style="2" bestFit="1" customWidth="1"/>
    <col min="6" max="6" width="6" style="2" bestFit="1" customWidth="1"/>
    <col min="7" max="7" width="11.28515625" style="2" bestFit="1" customWidth="1"/>
    <col min="8" max="9" width="12.7109375" style="2" bestFit="1" customWidth="1"/>
    <col min="10" max="10" width="22.42578125" style="2" bestFit="1" customWidth="1"/>
    <col min="11" max="11" width="8.140625" style="2" bestFit="1" customWidth="1"/>
    <col min="12" max="12" width="14.140625" style="2" bestFit="1" customWidth="1"/>
    <col min="13" max="13" width="5.85546875" bestFit="1" customWidth="1"/>
    <col min="14" max="14" width="11.28515625" bestFit="1" customWidth="1"/>
    <col min="15" max="15" width="9.140625" bestFit="1" customWidth="1"/>
    <col min="16" max="16" width="7.5703125" bestFit="1" customWidth="1"/>
    <col min="17" max="17" width="11" bestFit="1" customWidth="1"/>
    <col min="18" max="18" width="8.5703125" bestFit="1" customWidth="1"/>
  </cols>
  <sheetData>
    <row r="1" spans="1:18" x14ac:dyDescent="0.25">
      <c r="A1" t="s">
        <v>43</v>
      </c>
      <c r="B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67</v>
      </c>
      <c r="L1" s="2" t="s">
        <v>9</v>
      </c>
      <c r="M1" s="2" t="s">
        <v>54</v>
      </c>
      <c r="N1" s="2" t="s">
        <v>62</v>
      </c>
      <c r="O1" s="2" t="s">
        <v>65</v>
      </c>
      <c r="P1" s="2" t="s">
        <v>57</v>
      </c>
      <c r="Q1" s="2" t="s">
        <v>63</v>
      </c>
      <c r="R1" s="2" t="s">
        <v>64</v>
      </c>
    </row>
    <row r="2" spans="1:18" x14ac:dyDescent="0.25">
      <c r="A2">
        <v>1</v>
      </c>
      <c r="B2" t="s">
        <v>14</v>
      </c>
      <c r="C2" s="2" t="s">
        <v>61</v>
      </c>
      <c r="D2" s="2" t="s">
        <v>10</v>
      </c>
      <c r="E2" s="2" t="s">
        <v>11</v>
      </c>
      <c r="F2" s="4">
        <v>98650</v>
      </c>
      <c r="G2" s="2" t="s">
        <v>12</v>
      </c>
      <c r="H2" s="4" t="s">
        <v>40</v>
      </c>
      <c r="I2" s="4" t="s">
        <v>41</v>
      </c>
      <c r="J2" s="2" t="s">
        <v>18</v>
      </c>
      <c r="K2" s="2" t="s">
        <v>68</v>
      </c>
      <c r="L2" s="3">
        <v>23877</v>
      </c>
      <c r="M2" s="2"/>
      <c r="N2" s="2"/>
      <c r="O2" s="2"/>
      <c r="P2" s="2"/>
      <c r="Q2" s="2"/>
      <c r="R2" s="2"/>
    </row>
    <row r="3" spans="1:18" x14ac:dyDescent="0.25">
      <c r="A3">
        <f>A2+1</f>
        <v>2</v>
      </c>
      <c r="B3" t="s">
        <v>13</v>
      </c>
      <c r="C3" s="2" t="s">
        <v>78</v>
      </c>
      <c r="D3" s="2" t="s">
        <v>15</v>
      </c>
      <c r="E3" s="2" t="s">
        <v>16</v>
      </c>
      <c r="F3" s="4">
        <v>78600</v>
      </c>
      <c r="G3" s="2" t="s">
        <v>17</v>
      </c>
      <c r="H3" s="4" t="s">
        <v>40</v>
      </c>
      <c r="I3" s="4" t="s">
        <v>41</v>
      </c>
      <c r="J3" s="2" t="s">
        <v>19</v>
      </c>
      <c r="K3" s="2" t="s">
        <v>69</v>
      </c>
      <c r="L3" s="3">
        <v>25670</v>
      </c>
      <c r="M3" s="2"/>
      <c r="N3" s="2"/>
      <c r="O3" s="2"/>
      <c r="P3" s="2"/>
      <c r="Q3" s="2"/>
      <c r="R3" s="2"/>
    </row>
    <row r="4" spans="1:18" x14ac:dyDescent="0.25">
      <c r="A4">
        <f>A3+1</f>
        <v>3</v>
      </c>
      <c r="B4" t="s">
        <v>20</v>
      </c>
      <c r="C4" s="2" t="s">
        <v>21</v>
      </c>
      <c r="D4" s="2" t="s">
        <v>79</v>
      </c>
      <c r="E4" s="2" t="s">
        <v>22</v>
      </c>
      <c r="F4" s="4">
        <v>75000</v>
      </c>
      <c r="G4" s="2" t="s">
        <v>23</v>
      </c>
      <c r="H4" s="4" t="s">
        <v>40</v>
      </c>
      <c r="I4" s="4" t="s">
        <v>41</v>
      </c>
      <c r="J4" s="2" t="s">
        <v>24</v>
      </c>
      <c r="K4" s="2" t="s">
        <v>70</v>
      </c>
      <c r="L4" s="3" t="s">
        <v>25</v>
      </c>
      <c r="M4" s="2"/>
      <c r="N4" s="2"/>
      <c r="O4" s="2"/>
      <c r="P4" s="2"/>
      <c r="Q4" s="2"/>
      <c r="R4" s="2"/>
    </row>
  </sheetData>
  <dataValidations count="1">
    <dataValidation type="list" allowBlank="1" showInputMessage="1" showErrorMessage="1" sqref="M2:R4">
      <formula1>"fait ,"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6"/>
  <sheetViews>
    <sheetView topLeftCell="C1" workbookViewId="0">
      <selection activeCell="P5" sqref="P5"/>
    </sheetView>
  </sheetViews>
  <sheetFormatPr baseColWidth="10" defaultRowHeight="15" x14ac:dyDescent="0.25"/>
  <cols>
    <col min="1" max="1" width="6" style="2" customWidth="1"/>
    <col min="2" max="2" width="47.85546875" customWidth="1"/>
    <col min="3" max="15" width="11.42578125" style="2"/>
    <col min="16" max="16" width="17.28515625" bestFit="1" customWidth="1"/>
    <col min="17" max="17" width="13.7109375" bestFit="1" customWidth="1"/>
  </cols>
  <sheetData>
    <row r="1" spans="1:17" x14ac:dyDescent="0.25">
      <c r="A1" s="2" t="s">
        <v>43</v>
      </c>
      <c r="B1" t="s">
        <v>26</v>
      </c>
      <c r="C1" s="2" t="s">
        <v>29</v>
      </c>
      <c r="D1" s="2" t="s">
        <v>30</v>
      </c>
      <c r="E1" s="2" t="s">
        <v>31</v>
      </c>
      <c r="F1" s="2" t="s">
        <v>32</v>
      </c>
      <c r="G1" s="2" t="s">
        <v>33</v>
      </c>
      <c r="H1" s="2" t="s">
        <v>34</v>
      </c>
      <c r="I1" s="2" t="s">
        <v>35</v>
      </c>
      <c r="J1" s="2" t="s">
        <v>36</v>
      </c>
      <c r="K1" s="2" t="s">
        <v>37</v>
      </c>
      <c r="L1" s="2" t="s">
        <v>38</v>
      </c>
      <c r="M1" s="2" t="s">
        <v>39</v>
      </c>
      <c r="N1" s="2" t="s">
        <v>27</v>
      </c>
      <c r="O1" s="2" t="s">
        <v>28</v>
      </c>
      <c r="P1" s="2" t="s">
        <v>66</v>
      </c>
      <c r="Q1" s="2"/>
    </row>
    <row r="2" spans="1:17" ht="15" customHeight="1" x14ac:dyDescent="0.25">
      <c r="A2" s="2">
        <v>1</v>
      </c>
      <c r="B2" s="1" t="s">
        <v>80</v>
      </c>
      <c r="C2" s="3">
        <v>43063</v>
      </c>
      <c r="D2" s="3">
        <v>43065</v>
      </c>
      <c r="E2" s="3"/>
      <c r="F2" s="3"/>
      <c r="G2" s="3"/>
      <c r="H2" s="3"/>
      <c r="I2" s="3"/>
      <c r="J2" s="3"/>
      <c r="K2" s="3"/>
      <c r="L2" s="3"/>
      <c r="M2" s="4">
        <v>3</v>
      </c>
      <c r="N2" s="18">
        <v>600</v>
      </c>
      <c r="O2" s="18">
        <v>900</v>
      </c>
      <c r="P2" t="s">
        <v>84</v>
      </c>
    </row>
    <row r="3" spans="1:17" x14ac:dyDescent="0.25">
      <c r="A3" s="2">
        <f>A2+1</f>
        <v>2</v>
      </c>
      <c r="B3" t="s">
        <v>81</v>
      </c>
      <c r="C3" s="3">
        <v>43175</v>
      </c>
      <c r="D3" s="3">
        <v>43177</v>
      </c>
      <c r="E3" s="3"/>
      <c r="F3" s="3"/>
      <c r="G3" s="3"/>
      <c r="H3" s="3"/>
      <c r="I3" s="3"/>
      <c r="J3" s="3"/>
      <c r="K3" s="3"/>
      <c r="L3" s="3"/>
      <c r="M3" s="4">
        <v>3</v>
      </c>
      <c r="N3" s="18">
        <v>600</v>
      </c>
      <c r="O3" s="18">
        <v>900</v>
      </c>
      <c r="P3" t="s">
        <v>84</v>
      </c>
    </row>
    <row r="4" spans="1:17" x14ac:dyDescent="0.25">
      <c r="A4" s="2">
        <f t="shared" ref="A4:A5" si="0">A3+1</f>
        <v>3</v>
      </c>
      <c r="B4" s="1" t="s">
        <v>82</v>
      </c>
      <c r="C4" s="3">
        <v>42917</v>
      </c>
      <c r="D4" s="3">
        <v>42918</v>
      </c>
      <c r="E4" s="3">
        <v>42987</v>
      </c>
      <c r="F4" s="3">
        <v>42988</v>
      </c>
      <c r="G4" s="3">
        <v>43050</v>
      </c>
      <c r="H4" s="3">
        <v>43051</v>
      </c>
      <c r="I4" s="3"/>
      <c r="J4" s="3"/>
      <c r="K4" s="3"/>
      <c r="L4" s="3"/>
      <c r="M4" s="4">
        <v>6</v>
      </c>
      <c r="N4" s="18">
        <v>1080</v>
      </c>
      <c r="O4" s="18">
        <v>1500</v>
      </c>
      <c r="P4" t="s">
        <v>85</v>
      </c>
    </row>
    <row r="5" spans="1:17" x14ac:dyDescent="0.25">
      <c r="A5" s="2">
        <f t="shared" si="0"/>
        <v>4</v>
      </c>
      <c r="B5" s="1" t="s">
        <v>83</v>
      </c>
      <c r="C5" s="3">
        <v>42804</v>
      </c>
      <c r="D5" s="3">
        <v>42806</v>
      </c>
      <c r="E5" s="3">
        <v>42867</v>
      </c>
      <c r="F5" s="3">
        <v>42869</v>
      </c>
      <c r="G5" s="3"/>
      <c r="H5" s="3"/>
      <c r="I5" s="3"/>
      <c r="J5" s="3"/>
      <c r="K5" s="3"/>
      <c r="L5" s="3"/>
      <c r="M5" s="4">
        <v>6</v>
      </c>
      <c r="N5" s="18">
        <v>1080</v>
      </c>
      <c r="O5" s="18">
        <v>1500</v>
      </c>
      <c r="P5" t="s">
        <v>85</v>
      </c>
    </row>
    <row r="6" spans="1:17" x14ac:dyDescent="0.25">
      <c r="M6" s="4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7:L62"/>
  <sheetViews>
    <sheetView showZeros="0" tabSelected="1" topLeftCell="A7" workbookViewId="0">
      <selection activeCell="K12" sqref="K12"/>
    </sheetView>
  </sheetViews>
  <sheetFormatPr baseColWidth="10" defaultRowHeight="13.5" x14ac:dyDescent="0.25"/>
  <cols>
    <col min="1" max="1" width="6.7109375" style="8" customWidth="1"/>
    <col min="2" max="2" width="9.42578125" style="8" customWidth="1"/>
    <col min="3" max="3" width="14.140625" style="7" customWidth="1"/>
    <col min="4" max="4" width="11" style="8" customWidth="1"/>
    <col min="5" max="5" width="11.85546875" style="8" customWidth="1"/>
    <col min="6" max="6" width="4.42578125" style="8" customWidth="1"/>
    <col min="7" max="7" width="4" style="8" customWidth="1"/>
    <col min="8" max="8" width="11.42578125" style="8" customWidth="1"/>
    <col min="9" max="9" width="11.42578125" style="8"/>
    <col min="10" max="10" width="22.42578125" style="8" customWidth="1"/>
    <col min="11" max="16384" width="11.42578125" style="8"/>
  </cols>
  <sheetData>
    <row r="7" spans="1:12" x14ac:dyDescent="0.25">
      <c r="C7" s="8"/>
    </row>
    <row r="8" spans="1:12" x14ac:dyDescent="0.25">
      <c r="C8" s="8"/>
    </row>
    <row r="9" spans="1:12" ht="13.5" customHeight="1" x14ac:dyDescent="0.25">
      <c r="C9" s="8"/>
    </row>
    <row r="10" spans="1:12" x14ac:dyDescent="0.25">
      <c r="A10" s="6" t="s">
        <v>86</v>
      </c>
      <c r="B10" s="6"/>
      <c r="F10" s="8" t="str">
        <f>CONCATENATE(VLOOKUP(K11,Clients,2)," ",VLOOKUP(K11,Clients,3)," ",VLOOKUP(K11,Clients,4))</f>
        <v>Madame BERNARD Daniela</v>
      </c>
    </row>
    <row r="11" spans="1:12" x14ac:dyDescent="0.25">
      <c r="A11" s="6" t="s">
        <v>87</v>
      </c>
      <c r="B11" s="6"/>
      <c r="F11" s="8" t="str">
        <f>VLOOKUP(K11,Clients,5)</f>
        <v>4, rue Montagne</v>
      </c>
      <c r="J11" s="8" t="s">
        <v>45</v>
      </c>
      <c r="K11" s="8">
        <v>2</v>
      </c>
    </row>
    <row r="12" spans="1:12" x14ac:dyDescent="0.25">
      <c r="A12" s="6" t="s">
        <v>50</v>
      </c>
      <c r="B12" s="6"/>
      <c r="F12" s="8" t="str">
        <f>CONCATENATE(VLOOKUP(K11,Clients,6)," ",VLOOKUP(K11,Clients,7))</f>
        <v>78600 Fréchou</v>
      </c>
      <c r="J12" s="8" t="s">
        <v>44</v>
      </c>
      <c r="K12" s="8">
        <v>4</v>
      </c>
    </row>
    <row r="13" spans="1:12" x14ac:dyDescent="0.25">
      <c r="A13" s="14" t="s">
        <v>88</v>
      </c>
      <c r="B13" s="14"/>
      <c r="F13" s="8" t="str">
        <f>VLOOKUP(K11,Clients,8)</f>
        <v>03 14 36 57 88</v>
      </c>
    </row>
    <row r="14" spans="1:12" x14ac:dyDescent="0.25">
      <c r="A14" s="9"/>
      <c r="B14" s="9"/>
    </row>
    <row r="15" spans="1:12" ht="14.25" thickBot="1" x14ac:dyDescent="0.3">
      <c r="A15" s="9"/>
      <c r="B15" s="9"/>
    </row>
    <row r="16" spans="1:12" ht="14.25" thickBot="1" x14ac:dyDescent="0.3">
      <c r="H16" s="24"/>
      <c r="I16" s="16"/>
      <c r="L16" s="23"/>
    </row>
    <row r="17" spans="1:8" x14ac:dyDescent="0.25">
      <c r="A17" s="7" t="s">
        <v>54</v>
      </c>
      <c r="B17" s="10" t="str">
        <f>CONCATENATE("DEV-",VLOOKUP(K11,Clients,11))</f>
        <v>DEV-DLI-</v>
      </c>
      <c r="C17" s="16">
        <f ca="1">TODAY()</f>
        <v>42941</v>
      </c>
    </row>
    <row r="18" spans="1:8" ht="15" x14ac:dyDescent="0.25">
      <c r="A18" s="7" t="s">
        <v>42</v>
      </c>
      <c r="B18" s="46">
        <f ca="1">TODAY()</f>
        <v>42941</v>
      </c>
      <c r="C18" s="47"/>
      <c r="H18" s="24"/>
    </row>
    <row r="19" spans="1:8" x14ac:dyDescent="0.25">
      <c r="A19" s="7"/>
      <c r="B19" s="7"/>
      <c r="C19" s="13"/>
    </row>
    <row r="23" spans="1:8" x14ac:dyDescent="0.25">
      <c r="A23" s="8" t="str">
        <f>CONCATENATE(VLOOKUP(K11,Clients,2)," ",VLOOKUP(K11,Clients,3))</f>
        <v>Madame BERNARD</v>
      </c>
    </row>
    <row r="25" spans="1:8" x14ac:dyDescent="0.25">
      <c r="A25" s="8" t="s">
        <v>71</v>
      </c>
    </row>
    <row r="27" spans="1:8" ht="15" x14ac:dyDescent="0.25">
      <c r="C27" s="17" t="str">
        <f>VLOOKUP(K12,Presta,2)</f>
        <v>Animer une creche familiale - avancé</v>
      </c>
    </row>
    <row r="28" spans="1:8" x14ac:dyDescent="0.25">
      <c r="A28" s="10"/>
      <c r="B28" s="10"/>
      <c r="C28" s="8"/>
    </row>
    <row r="29" spans="1:8" x14ac:dyDescent="0.25">
      <c r="A29" s="10"/>
      <c r="B29" s="10"/>
      <c r="C29" s="10" t="s">
        <v>58</v>
      </c>
      <c r="D29" s="15" t="str">
        <f>VLOOKUP(K12,Presta,16)</f>
        <v>Simon PIERRE &amp; Brigitte LAHAYE</v>
      </c>
    </row>
    <row r="30" spans="1:8" x14ac:dyDescent="0.25">
      <c r="C30" s="10" t="s">
        <v>49</v>
      </c>
      <c r="D30" s="10">
        <f>VLOOKUP(K12,Presta,13)</f>
        <v>6</v>
      </c>
      <c r="E30" s="8" t="s">
        <v>47</v>
      </c>
      <c r="F30" s="8" t="s">
        <v>48</v>
      </c>
      <c r="G30" s="8">
        <f>D30*7</f>
        <v>42</v>
      </c>
      <c r="H30" s="8" t="s">
        <v>46</v>
      </c>
    </row>
    <row r="31" spans="1:8" x14ac:dyDescent="0.25">
      <c r="C31" s="10" t="s">
        <v>73</v>
      </c>
      <c r="D31" s="11">
        <f>VLOOKUP(K12,Presta,3)</f>
        <v>42804</v>
      </c>
      <c r="E31" s="11">
        <f>VLOOKUP(K12,Presta,4)</f>
        <v>42806</v>
      </c>
    </row>
    <row r="32" spans="1:8" x14ac:dyDescent="0.25">
      <c r="A32" s="10"/>
      <c r="B32" s="10"/>
      <c r="C32" s="8"/>
      <c r="D32" s="11">
        <f>VLOOKUP(K12,Presta,5)</f>
        <v>42867</v>
      </c>
      <c r="E32" s="11">
        <f>VLOOKUP(K12,Presta,6)</f>
        <v>42869</v>
      </c>
    </row>
    <row r="33" spans="1:7" x14ac:dyDescent="0.25">
      <c r="C33" s="8"/>
      <c r="D33" s="11">
        <f>VLOOKUP(K12,Presta,7)</f>
        <v>0</v>
      </c>
      <c r="E33" s="11">
        <f>VLOOKUP(K12,Presta,8)</f>
        <v>0</v>
      </c>
    </row>
    <row r="34" spans="1:7" x14ac:dyDescent="0.25">
      <c r="C34" s="8"/>
    </row>
    <row r="36" spans="1:7" x14ac:dyDescent="0.25">
      <c r="A36" s="10"/>
      <c r="B36" s="10"/>
      <c r="C36" s="26" t="s">
        <v>51</v>
      </c>
      <c r="D36" s="27">
        <f>VLOOKUP(K12,Presta,14)</f>
        <v>1080</v>
      </c>
      <c r="E36" s="28" t="s">
        <v>55</v>
      </c>
      <c r="F36" s="28"/>
      <c r="G36" s="29"/>
    </row>
    <row r="37" spans="1:7" x14ac:dyDescent="0.25">
      <c r="A37" s="10"/>
      <c r="B37" s="10"/>
      <c r="C37" s="26" t="s">
        <v>52</v>
      </c>
      <c r="D37" s="27">
        <f>D36*0.2</f>
        <v>216</v>
      </c>
      <c r="E37" s="28" t="s">
        <v>74</v>
      </c>
      <c r="F37" s="28"/>
      <c r="G37" s="29"/>
    </row>
    <row r="38" spans="1:7" x14ac:dyDescent="0.25">
      <c r="C38" s="30" t="s">
        <v>53</v>
      </c>
      <c r="D38" s="31">
        <f>D36+D37</f>
        <v>1296</v>
      </c>
      <c r="E38" s="32" t="s">
        <v>56</v>
      </c>
      <c r="F38" s="33"/>
      <c r="G38" s="34"/>
    </row>
    <row r="39" spans="1:7" x14ac:dyDescent="0.25">
      <c r="C39" s="19"/>
      <c r="D39" s="20"/>
      <c r="E39" s="21"/>
      <c r="F39" s="22"/>
      <c r="G39" s="22"/>
    </row>
    <row r="40" spans="1:7" x14ac:dyDescent="0.25">
      <c r="C40" s="8"/>
    </row>
    <row r="41" spans="1:7" x14ac:dyDescent="0.25">
      <c r="A41" s="8" t="s">
        <v>72</v>
      </c>
      <c r="C41" s="8"/>
    </row>
    <row r="42" spans="1:7" x14ac:dyDescent="0.25">
      <c r="C42" s="8"/>
    </row>
    <row r="43" spans="1:7" x14ac:dyDescent="0.25">
      <c r="C43" s="8"/>
    </row>
    <row r="44" spans="1:7" x14ac:dyDescent="0.25">
      <c r="C44" s="8"/>
    </row>
    <row r="45" spans="1:7" x14ac:dyDescent="0.25">
      <c r="C45" s="8" t="s">
        <v>60</v>
      </c>
    </row>
    <row r="47" spans="1:7" x14ac:dyDescent="0.25">
      <c r="C47" s="7" t="s">
        <v>42</v>
      </c>
      <c r="E47" s="8" t="s">
        <v>59</v>
      </c>
    </row>
    <row r="48" spans="1:7" x14ac:dyDescent="0.25">
      <c r="C48" s="8"/>
    </row>
    <row r="51" spans="3:5" x14ac:dyDescent="0.25">
      <c r="C51" s="8"/>
    </row>
    <row r="52" spans="3:5" x14ac:dyDescent="0.25">
      <c r="C52" s="8"/>
    </row>
    <row r="53" spans="3:5" x14ac:dyDescent="0.25">
      <c r="C53" s="8"/>
      <c r="E53" s="5"/>
    </row>
    <row r="54" spans="3:5" x14ac:dyDescent="0.25">
      <c r="C54" s="8"/>
      <c r="E54" s="5"/>
    </row>
    <row r="55" spans="3:5" x14ac:dyDescent="0.25">
      <c r="E55" s="5"/>
    </row>
    <row r="56" spans="3:5" x14ac:dyDescent="0.25">
      <c r="E56" s="12"/>
    </row>
    <row r="59" spans="3:5" x14ac:dyDescent="0.25">
      <c r="C59" s="8"/>
    </row>
    <row r="60" spans="3:5" x14ac:dyDescent="0.25">
      <c r="C60" s="8"/>
    </row>
    <row r="61" spans="3:5" x14ac:dyDescent="0.25">
      <c r="C61" s="8"/>
    </row>
    <row r="62" spans="3:5" x14ac:dyDescent="0.25">
      <c r="C62" s="8"/>
    </row>
  </sheetData>
  <mergeCells count="1">
    <mergeCell ref="B18:C18"/>
  </mergeCells>
  <dataValidations count="2">
    <dataValidation type="list" allowBlank="1" showInputMessage="1" showErrorMessage="1" sqref="K11">
      <formula1 xml:space="preserve"> Numero_client</formula1>
    </dataValidation>
    <dataValidation type="list" allowBlank="1" showInputMessage="1" showErrorMessage="1" sqref="K12">
      <formula1>ID_Presta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6"/>
  <sheetViews>
    <sheetView workbookViewId="0">
      <selection activeCell="B16" sqref="B16"/>
    </sheetView>
  </sheetViews>
  <sheetFormatPr baseColWidth="10" defaultRowHeight="15" x14ac:dyDescent="0.25"/>
  <sheetData>
    <row r="1" spans="1:9" x14ac:dyDescent="0.25">
      <c r="A1" s="8"/>
      <c r="B1" s="8"/>
      <c r="C1" s="7"/>
      <c r="D1" s="8"/>
      <c r="E1" s="8"/>
      <c r="F1" s="8"/>
      <c r="G1" s="8"/>
      <c r="H1" s="8"/>
      <c r="I1" s="8"/>
    </row>
    <row r="2" spans="1:9" x14ac:dyDescent="0.25">
      <c r="A2" s="8"/>
      <c r="B2" s="8"/>
      <c r="C2" s="7"/>
      <c r="D2" s="8"/>
      <c r="E2" s="8"/>
      <c r="F2" s="8"/>
      <c r="G2" s="8"/>
      <c r="H2" s="8"/>
      <c r="I2" s="8"/>
    </row>
    <row r="3" spans="1:9" x14ac:dyDescent="0.25">
      <c r="A3" s="8"/>
      <c r="B3" s="8"/>
      <c r="C3" s="7"/>
      <c r="D3" s="8"/>
      <c r="E3" s="8"/>
      <c r="F3" s="8"/>
      <c r="G3" s="8"/>
      <c r="H3" s="8"/>
      <c r="I3" s="8"/>
    </row>
    <row r="4" spans="1:9" x14ac:dyDescent="0.25">
      <c r="A4" s="8"/>
      <c r="B4" s="8"/>
      <c r="C4" s="7"/>
      <c r="D4" s="8"/>
      <c r="E4" s="8"/>
      <c r="F4" s="8"/>
      <c r="G4" s="8"/>
      <c r="H4" s="8"/>
      <c r="I4" s="8"/>
    </row>
    <row r="5" spans="1:9" x14ac:dyDescent="0.25">
      <c r="A5" s="8"/>
      <c r="B5" s="8"/>
      <c r="C5" s="7"/>
      <c r="D5" s="8"/>
      <c r="E5" s="8"/>
      <c r="F5" s="8"/>
      <c r="G5" s="8"/>
      <c r="H5" s="8"/>
      <c r="I5" s="8"/>
    </row>
    <row r="6" spans="1:9" x14ac:dyDescent="0.25">
      <c r="A6" s="8"/>
      <c r="B6" s="8"/>
      <c r="C6" s="7"/>
      <c r="D6" s="8"/>
      <c r="E6" s="8"/>
      <c r="F6" s="8"/>
      <c r="G6" s="8"/>
      <c r="H6" s="8"/>
      <c r="I6" s="8"/>
    </row>
    <row r="7" spans="1:9" x14ac:dyDescent="0.25">
      <c r="A7" s="8" t="s">
        <v>75</v>
      </c>
      <c r="B7" s="8"/>
      <c r="C7" s="8" t="str">
        <f>CONCATENATE(VLOOKUP(Devis!K11,Clients,2)," ",VLOOKUP(Devis!K11,Clients,3)," ",VLOOKUP(Devis!K11,Clients,4))</f>
        <v>Madame BERNARD Daniela</v>
      </c>
      <c r="D7" s="8"/>
      <c r="E7" s="8"/>
      <c r="F7" s="8"/>
      <c r="G7" s="8"/>
      <c r="H7" s="8"/>
      <c r="I7" s="8"/>
    </row>
    <row r="8" spans="1:9" x14ac:dyDescent="0.25">
      <c r="A8" s="8" t="s">
        <v>76</v>
      </c>
      <c r="B8" s="8"/>
      <c r="C8" s="17" t="str">
        <f>VLOOKUP(Devis!K12,Presta,2)</f>
        <v>Animer une creche familiale - avancé</v>
      </c>
      <c r="D8" s="8"/>
      <c r="E8" s="8"/>
      <c r="F8" s="8"/>
      <c r="G8" s="8"/>
      <c r="H8" s="8"/>
      <c r="I8" s="8"/>
    </row>
    <row r="9" spans="1:9" x14ac:dyDescent="0.25">
      <c r="A9" s="8" t="s">
        <v>66</v>
      </c>
      <c r="B9" s="8"/>
      <c r="C9" s="8" t="str">
        <f>VLOOKUP(Devis!K12,Presta,16)</f>
        <v>Simon PIERRE &amp; Brigitte LAHAYE</v>
      </c>
      <c r="D9" s="8"/>
      <c r="E9" s="8"/>
      <c r="F9" s="8"/>
      <c r="G9" s="8"/>
      <c r="H9" s="8"/>
      <c r="I9" s="8"/>
    </row>
    <row r="10" spans="1:9" x14ac:dyDescent="0.25">
      <c r="B10" s="6"/>
      <c r="C10" s="7"/>
      <c r="D10" s="8"/>
      <c r="E10" s="8"/>
      <c r="F10" s="8"/>
      <c r="G10" s="8"/>
      <c r="H10" s="8"/>
      <c r="I10" s="8"/>
    </row>
    <row r="11" spans="1:9" x14ac:dyDescent="0.25">
      <c r="B11" s="6"/>
      <c r="C11" s="7"/>
      <c r="D11" s="8"/>
      <c r="E11" s="8"/>
      <c r="F11" s="8"/>
      <c r="G11" s="8"/>
      <c r="H11" s="8"/>
      <c r="I11" s="8"/>
    </row>
    <row r="12" spans="1:9" x14ac:dyDescent="0.25">
      <c r="A12" s="6" t="s">
        <v>77</v>
      </c>
      <c r="B12" s="6"/>
      <c r="C12" s="7"/>
      <c r="D12" s="8"/>
      <c r="E12" s="8"/>
      <c r="F12" s="8"/>
      <c r="G12" s="8"/>
      <c r="H12" s="8"/>
      <c r="I12" s="8"/>
    </row>
    <row r="13" spans="1:9" x14ac:dyDescent="0.25">
      <c r="A13" s="16">
        <f>VLOOKUP(Devis!K12,Presta,3)</f>
        <v>42804</v>
      </c>
      <c r="B13" s="14"/>
      <c r="C13" s="7"/>
      <c r="D13" s="8"/>
      <c r="E13" s="8"/>
      <c r="F13" s="8"/>
      <c r="G13" s="8"/>
      <c r="H13" s="8"/>
      <c r="I13" s="8"/>
    </row>
    <row r="14" spans="1:9" x14ac:dyDescent="0.25">
      <c r="A14" s="16">
        <f>VLOOKUP(Devis!K12,Presta,3)+1</f>
        <v>42805</v>
      </c>
      <c r="B14" s="9"/>
      <c r="C14" s="7"/>
      <c r="D14" s="8"/>
      <c r="E14" s="8"/>
      <c r="F14" s="8"/>
      <c r="G14" s="8"/>
      <c r="H14" s="8"/>
      <c r="I14" s="8"/>
    </row>
    <row r="15" spans="1:9" x14ac:dyDescent="0.25">
      <c r="A15" s="16">
        <f>VLOOKUP(Devis!K12,Presta,3)+2</f>
        <v>42806</v>
      </c>
      <c r="B15" s="9"/>
      <c r="C15" s="7"/>
      <c r="D15" s="8"/>
      <c r="E15" s="8"/>
      <c r="F15" s="8"/>
      <c r="G15" s="8"/>
      <c r="H15" s="8"/>
      <c r="I15" s="8"/>
    </row>
    <row r="16" spans="1:9" x14ac:dyDescent="0.25">
      <c r="A16" s="45"/>
      <c r="B16" s="8"/>
      <c r="C16" s="7"/>
      <c r="D16" s="8"/>
      <c r="E16" s="8"/>
      <c r="F16" s="8"/>
      <c r="G16" s="8"/>
      <c r="H16" s="24"/>
      <c r="I16" s="16"/>
    </row>
    <row r="17" spans="1:9" x14ac:dyDescent="0.25">
      <c r="A17" s="7"/>
      <c r="B17" s="10"/>
      <c r="C17" s="16"/>
      <c r="D17" s="8"/>
      <c r="E17" s="8"/>
      <c r="F17" s="8"/>
      <c r="G17" s="8"/>
      <c r="H17" s="8"/>
      <c r="I17" s="8"/>
    </row>
    <row r="18" spans="1:9" x14ac:dyDescent="0.25">
      <c r="A18" s="7"/>
      <c r="B18" s="46"/>
      <c r="C18" s="47"/>
      <c r="D18" s="8"/>
      <c r="E18" s="8"/>
      <c r="F18" s="8"/>
      <c r="G18" s="8"/>
      <c r="H18" s="24"/>
      <c r="I18" s="8"/>
    </row>
    <row r="19" spans="1:9" x14ac:dyDescent="0.25">
      <c r="A19" s="7"/>
      <c r="B19" s="7"/>
      <c r="C19" s="25"/>
      <c r="D19" s="8"/>
      <c r="E19" s="8"/>
      <c r="F19" s="8"/>
      <c r="G19" s="8"/>
      <c r="H19" s="8"/>
      <c r="I19" s="8"/>
    </row>
    <row r="20" spans="1:9" x14ac:dyDescent="0.25">
      <c r="A20" s="8"/>
      <c r="B20" s="8"/>
      <c r="C20" s="7"/>
      <c r="D20" s="8"/>
      <c r="E20" s="8"/>
      <c r="F20" s="8"/>
      <c r="G20" s="8"/>
      <c r="H20" s="8"/>
      <c r="I20" s="8"/>
    </row>
    <row r="21" spans="1:9" x14ac:dyDescent="0.25">
      <c r="A21" s="8"/>
      <c r="B21" s="8"/>
      <c r="C21" s="7"/>
      <c r="D21" s="8"/>
      <c r="E21" s="8"/>
      <c r="F21" s="8"/>
      <c r="G21" s="8"/>
      <c r="H21" s="8"/>
      <c r="I21" s="8"/>
    </row>
    <row r="22" spans="1:9" x14ac:dyDescent="0.25">
      <c r="A22" s="8"/>
      <c r="B22" s="8"/>
      <c r="C22" s="7"/>
      <c r="D22" s="8"/>
      <c r="E22" s="8"/>
      <c r="F22" s="8"/>
      <c r="G22" s="8"/>
      <c r="H22" s="8"/>
      <c r="I22" s="8"/>
    </row>
    <row r="23" spans="1:9" x14ac:dyDescent="0.25">
      <c r="A23" s="8"/>
      <c r="B23" s="8"/>
      <c r="C23" s="7"/>
      <c r="D23" s="8"/>
      <c r="E23" s="8"/>
      <c r="F23" s="8"/>
      <c r="G23" s="8"/>
      <c r="H23" s="8"/>
      <c r="I23" s="8"/>
    </row>
    <row r="24" spans="1:9" x14ac:dyDescent="0.25">
      <c r="A24" s="8"/>
      <c r="B24" s="8"/>
      <c r="C24" s="7"/>
      <c r="D24" s="8"/>
      <c r="E24" s="8"/>
      <c r="F24" s="8"/>
      <c r="G24" s="8"/>
      <c r="H24" s="8"/>
      <c r="I24" s="8"/>
    </row>
    <row r="25" spans="1:9" x14ac:dyDescent="0.25">
      <c r="A25" s="8"/>
      <c r="B25" s="8"/>
      <c r="C25" s="7"/>
      <c r="D25" s="8"/>
      <c r="E25" s="8"/>
      <c r="F25" s="8"/>
      <c r="G25" s="8"/>
      <c r="H25" s="8"/>
      <c r="I25" s="8"/>
    </row>
    <row r="26" spans="1:9" x14ac:dyDescent="0.25">
      <c r="A26" s="8"/>
      <c r="B26" s="8"/>
      <c r="C26" s="7"/>
      <c r="D26" s="8"/>
      <c r="E26" s="8"/>
      <c r="F26" s="8"/>
      <c r="G26" s="8"/>
      <c r="H26" s="8"/>
      <c r="I26" s="8"/>
    </row>
    <row r="27" spans="1:9" x14ac:dyDescent="0.25">
      <c r="A27" s="8"/>
      <c r="B27" s="8"/>
      <c r="C27" s="17"/>
      <c r="D27" s="8"/>
      <c r="E27" s="8"/>
      <c r="F27" s="8"/>
      <c r="G27" s="8"/>
      <c r="H27" s="8"/>
      <c r="I27" s="8"/>
    </row>
    <row r="28" spans="1:9" x14ac:dyDescent="0.25">
      <c r="A28" s="10"/>
      <c r="B28" s="10"/>
      <c r="C28" s="8"/>
      <c r="D28" s="8"/>
      <c r="E28" s="8"/>
      <c r="F28" s="8"/>
      <c r="G28" s="8"/>
      <c r="H28" s="8"/>
      <c r="I28" s="8"/>
    </row>
    <row r="29" spans="1:9" x14ac:dyDescent="0.25">
      <c r="A29" s="10"/>
      <c r="B29" s="10"/>
      <c r="C29" s="10" t="s">
        <v>58</v>
      </c>
      <c r="D29" s="15" t="str">
        <f>VLOOKUP(Devis!K12,Presta,16)</f>
        <v>Simon PIERRE &amp; Brigitte LAHAYE</v>
      </c>
      <c r="E29" s="8"/>
      <c r="F29" s="8"/>
      <c r="G29" s="8"/>
      <c r="H29" s="8"/>
      <c r="I29" s="8"/>
    </row>
    <row r="30" spans="1:9" x14ac:dyDescent="0.25">
      <c r="A30" s="8"/>
      <c r="B30" s="8"/>
      <c r="C30" s="10" t="s">
        <v>49</v>
      </c>
      <c r="D30" s="10">
        <f>VLOOKUP(Devis!K12,Presta,13)</f>
        <v>6</v>
      </c>
      <c r="E30" s="8" t="s">
        <v>47</v>
      </c>
      <c r="F30" s="8" t="s">
        <v>48</v>
      </c>
      <c r="G30" s="8">
        <f>D30*7</f>
        <v>42</v>
      </c>
      <c r="H30" s="8" t="s">
        <v>46</v>
      </c>
      <c r="I30" s="8"/>
    </row>
    <row r="31" spans="1:9" x14ac:dyDescent="0.25">
      <c r="A31" s="8"/>
      <c r="B31" s="8"/>
      <c r="C31" s="10" t="s">
        <v>73</v>
      </c>
      <c r="D31" s="11">
        <f>VLOOKUP(Devis!K12,Presta,3)</f>
        <v>42804</v>
      </c>
      <c r="E31" s="11">
        <f>VLOOKUP(Devis!K12,Presta,4)</f>
        <v>42806</v>
      </c>
      <c r="F31" s="8"/>
      <c r="G31" s="8"/>
      <c r="H31" s="8"/>
      <c r="I31" s="8"/>
    </row>
    <row r="32" spans="1:9" x14ac:dyDescent="0.25">
      <c r="A32" s="10"/>
      <c r="B32" s="10"/>
      <c r="C32" s="8"/>
      <c r="D32" s="11">
        <f>VLOOKUP(Devis!K12,Presta,5)</f>
        <v>42867</v>
      </c>
      <c r="E32" s="11">
        <f>VLOOKUP(Devis!K12,Presta,6)</f>
        <v>42869</v>
      </c>
      <c r="F32" s="8"/>
      <c r="G32" s="8"/>
      <c r="H32" s="8"/>
      <c r="I32" s="8"/>
    </row>
    <row r="33" spans="1:9" x14ac:dyDescent="0.25">
      <c r="A33" s="8"/>
      <c r="B33" s="8"/>
      <c r="C33" s="8"/>
      <c r="D33" s="11">
        <f>VLOOKUP(Devis!K12,Presta,7)</f>
        <v>0</v>
      </c>
      <c r="E33" s="11">
        <f>VLOOKUP(Devis!K12,Presta,8)</f>
        <v>0</v>
      </c>
      <c r="F33" s="8"/>
      <c r="G33" s="8"/>
      <c r="H33" s="8"/>
      <c r="I33" s="8"/>
    </row>
    <row r="34" spans="1:9" x14ac:dyDescent="0.25">
      <c r="A34" s="35"/>
      <c r="B34" s="35"/>
      <c r="C34" s="35"/>
      <c r="D34" s="35"/>
      <c r="E34" s="35"/>
      <c r="F34" s="35"/>
      <c r="G34" s="35"/>
      <c r="H34" s="35"/>
      <c r="I34" s="8"/>
    </row>
    <row r="35" spans="1:9" x14ac:dyDescent="0.25">
      <c r="A35" s="35"/>
      <c r="B35" s="35"/>
      <c r="C35" s="36"/>
      <c r="D35" s="35"/>
      <c r="E35" s="35"/>
      <c r="F35" s="35"/>
      <c r="G35" s="35"/>
      <c r="H35" s="35"/>
      <c r="I35" s="8"/>
    </row>
    <row r="36" spans="1:9" x14ac:dyDescent="0.25">
      <c r="A36" s="37"/>
      <c r="B36" s="37"/>
      <c r="C36" s="38"/>
      <c r="D36" s="39"/>
      <c r="E36" s="40"/>
      <c r="F36" s="40"/>
      <c r="G36" s="40"/>
      <c r="H36" s="35"/>
      <c r="I36" s="8"/>
    </row>
    <row r="37" spans="1:9" x14ac:dyDescent="0.25">
      <c r="A37" s="37"/>
      <c r="B37" s="37"/>
      <c r="C37" s="38"/>
      <c r="D37" s="39"/>
      <c r="E37" s="40"/>
      <c r="F37" s="40"/>
      <c r="G37" s="40"/>
      <c r="H37" s="35"/>
      <c r="I37" s="8"/>
    </row>
    <row r="38" spans="1:9" x14ac:dyDescent="0.25">
      <c r="A38" s="35"/>
      <c r="B38" s="35"/>
      <c r="C38" s="41"/>
      <c r="D38" s="42"/>
      <c r="E38" s="43"/>
      <c r="F38" s="44"/>
      <c r="G38" s="44"/>
      <c r="H38" s="35"/>
      <c r="I38" s="8"/>
    </row>
    <row r="39" spans="1:9" x14ac:dyDescent="0.25">
      <c r="A39" s="35"/>
      <c r="B39" s="35"/>
      <c r="C39" s="19"/>
      <c r="D39" s="20"/>
      <c r="E39" s="21"/>
      <c r="F39" s="22"/>
      <c r="G39" s="22"/>
      <c r="H39" s="35"/>
      <c r="I39" s="8"/>
    </row>
    <row r="40" spans="1:9" x14ac:dyDescent="0.25">
      <c r="A40" s="35"/>
      <c r="B40" s="35"/>
      <c r="C40" s="22"/>
      <c r="D40" s="22"/>
      <c r="E40" s="22"/>
      <c r="F40" s="22"/>
      <c r="G40" s="22"/>
      <c r="H40" s="35"/>
      <c r="I40" s="8"/>
    </row>
    <row r="41" spans="1:9" x14ac:dyDescent="0.25">
      <c r="A41" s="35"/>
      <c r="B41" s="35"/>
      <c r="C41" s="35"/>
      <c r="D41" s="35"/>
      <c r="E41" s="35"/>
      <c r="F41" s="35"/>
      <c r="G41" s="35"/>
      <c r="H41" s="35"/>
      <c r="I41" s="8"/>
    </row>
    <row r="42" spans="1:9" x14ac:dyDescent="0.25">
      <c r="A42" s="35"/>
      <c r="B42" s="35"/>
      <c r="C42" s="35"/>
      <c r="D42" s="35"/>
      <c r="E42" s="35"/>
      <c r="F42" s="35"/>
      <c r="G42" s="35"/>
      <c r="H42" s="35"/>
      <c r="I42" s="8"/>
    </row>
    <row r="43" spans="1:9" x14ac:dyDescent="0.25">
      <c r="A43" s="8"/>
      <c r="B43" s="8"/>
      <c r="C43" s="8"/>
      <c r="D43" s="8"/>
      <c r="E43" s="8"/>
      <c r="F43" s="8"/>
      <c r="G43" s="8"/>
      <c r="H43" s="8"/>
      <c r="I43" s="8"/>
    </row>
    <row r="44" spans="1:9" x14ac:dyDescent="0.25">
      <c r="A44" s="8"/>
      <c r="B44" s="8"/>
      <c r="C44" s="8"/>
      <c r="D44" s="8"/>
      <c r="E44" s="8"/>
      <c r="F44" s="8"/>
      <c r="G44" s="8"/>
      <c r="H44" s="8"/>
      <c r="I44" s="8"/>
    </row>
    <row r="45" spans="1:9" x14ac:dyDescent="0.25">
      <c r="A45" s="8"/>
      <c r="B45" s="8"/>
      <c r="C45" s="8"/>
      <c r="D45" s="8"/>
      <c r="E45" s="8"/>
      <c r="F45" s="8"/>
      <c r="G45" s="8"/>
      <c r="H45" s="8"/>
      <c r="I45" s="8"/>
    </row>
    <row r="46" spans="1:9" x14ac:dyDescent="0.25">
      <c r="A46" s="8"/>
      <c r="B46" s="8"/>
      <c r="C46" s="7"/>
      <c r="D46" s="8"/>
      <c r="E46" s="8"/>
      <c r="F46" s="8"/>
      <c r="G46" s="8"/>
      <c r="H46" s="8"/>
      <c r="I46" s="8"/>
    </row>
    <row r="47" spans="1:9" x14ac:dyDescent="0.25">
      <c r="A47" s="8"/>
      <c r="B47" s="8"/>
      <c r="C47" s="7" t="s">
        <v>42</v>
      </c>
      <c r="D47" s="8"/>
      <c r="E47" s="8" t="s">
        <v>59</v>
      </c>
      <c r="F47" s="8"/>
      <c r="G47" s="8"/>
      <c r="H47" s="8"/>
      <c r="I47" s="8"/>
    </row>
    <row r="48" spans="1:9" x14ac:dyDescent="0.25">
      <c r="A48" s="8"/>
      <c r="B48" s="8"/>
      <c r="C48" s="8"/>
      <c r="D48" s="8"/>
      <c r="E48" s="8"/>
      <c r="F48" s="8"/>
      <c r="G48" s="8"/>
      <c r="H48" s="8"/>
      <c r="I48" s="8"/>
    </row>
    <row r="49" spans="1:9" x14ac:dyDescent="0.25">
      <c r="A49" s="8"/>
      <c r="B49" s="8"/>
      <c r="C49" s="7"/>
      <c r="D49" s="8"/>
      <c r="E49" s="8"/>
      <c r="F49" s="8"/>
      <c r="G49" s="8"/>
      <c r="H49" s="8"/>
      <c r="I49" s="8"/>
    </row>
    <row r="50" spans="1:9" x14ac:dyDescent="0.25">
      <c r="A50" s="8"/>
      <c r="B50" s="8"/>
      <c r="C50" s="7"/>
      <c r="D50" s="8"/>
      <c r="E50" s="8"/>
      <c r="F50" s="8"/>
      <c r="G50" s="8"/>
      <c r="H50" s="8"/>
      <c r="I50" s="8"/>
    </row>
    <row r="51" spans="1:9" x14ac:dyDescent="0.25">
      <c r="A51" s="8"/>
      <c r="B51" s="8"/>
      <c r="C51" s="8"/>
      <c r="D51" s="8"/>
      <c r="E51" s="8"/>
      <c r="F51" s="8"/>
      <c r="G51" s="8"/>
      <c r="H51" s="8"/>
      <c r="I51" s="8"/>
    </row>
    <row r="52" spans="1:9" x14ac:dyDescent="0.25">
      <c r="A52" s="8"/>
      <c r="B52" s="8"/>
      <c r="C52" s="8"/>
      <c r="D52" s="8"/>
      <c r="E52" s="8"/>
      <c r="F52" s="8"/>
      <c r="G52" s="8"/>
      <c r="H52" s="8"/>
      <c r="I52" s="8"/>
    </row>
    <row r="53" spans="1:9" x14ac:dyDescent="0.25">
      <c r="A53" s="8"/>
      <c r="B53" s="8"/>
      <c r="C53" s="8"/>
      <c r="D53" s="8"/>
      <c r="E53" s="5"/>
      <c r="F53" s="8"/>
      <c r="G53" s="8"/>
      <c r="H53" s="8"/>
      <c r="I53" s="8"/>
    </row>
    <row r="54" spans="1:9" x14ac:dyDescent="0.25">
      <c r="A54" s="8"/>
      <c r="B54" s="8"/>
      <c r="C54" s="8"/>
      <c r="D54" s="8"/>
      <c r="E54" s="5"/>
      <c r="F54" s="8"/>
      <c r="G54" s="8"/>
      <c r="H54" s="8"/>
      <c r="I54" s="8"/>
    </row>
    <row r="55" spans="1:9" x14ac:dyDescent="0.25">
      <c r="A55" s="8"/>
      <c r="B55" s="8"/>
      <c r="C55" s="7"/>
      <c r="D55" s="8"/>
      <c r="E55" s="5"/>
      <c r="F55" s="8"/>
      <c r="G55" s="8"/>
      <c r="H55" s="8"/>
      <c r="I55" s="8"/>
    </row>
    <row r="56" spans="1:9" x14ac:dyDescent="0.25">
      <c r="A56" s="8"/>
      <c r="B56" s="8"/>
      <c r="C56" s="7"/>
      <c r="D56" s="8"/>
      <c r="E56" s="12"/>
      <c r="F56" s="8"/>
      <c r="G56" s="8"/>
      <c r="H56" s="8"/>
      <c r="I56" s="8"/>
    </row>
  </sheetData>
  <mergeCells count="1">
    <mergeCell ref="B18:C18"/>
  </mergeCells>
  <dataValidations count="1">
    <dataValidation type="list" allowBlank="1" showInputMessage="1" showErrorMessage="1" sqref="D41">
      <formula1>"espèces ,chèque ,virement ,"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Clients</vt:lpstr>
      <vt:lpstr>Prestations</vt:lpstr>
      <vt:lpstr>Devis</vt:lpstr>
      <vt:lpstr>Présence</vt:lpstr>
      <vt:lpstr>Clients</vt:lpstr>
      <vt:lpstr>ID_Presta</vt:lpstr>
      <vt:lpstr>Numero_client</vt:lpstr>
      <vt:lpstr>Presta</vt:lpstr>
      <vt:lpstr>Devis!Zone_d_impression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Boss</dc:creator>
  <cp:lastModifiedBy>Le Boss</cp:lastModifiedBy>
  <cp:lastPrinted>2017-07-24T10:20:42Z</cp:lastPrinted>
  <dcterms:created xsi:type="dcterms:W3CDTF">2017-07-13T10:10:46Z</dcterms:created>
  <dcterms:modified xsi:type="dcterms:W3CDTF">2017-07-25T16:40:42Z</dcterms:modified>
</cp:coreProperties>
</file>