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8800" windowHeight="12288" activeTab="5" xr2:uid="{7FE99264-C311-4066-BDC3-838E11EE9FF0}"/>
  </bookViews>
  <sheets>
    <sheet name="SYNTHESE" sheetId="3" r:id="rId1"/>
    <sheet name="BL - FACT" sheetId="5" state="hidden" r:id="rId2"/>
    <sheet name="Saisie des HEURES" sheetId="2" r:id="rId3"/>
    <sheet name="EN COURS" sheetId="8" state="hidden" r:id="rId4"/>
    <sheet name="BUDGET" sheetId="6" state="hidden" r:id="rId5"/>
    <sheet name="ANALYSE" sheetId="7" r:id="rId6"/>
  </sheets>
  <externalReferences>
    <externalReference r:id="rId7"/>
  </externalReferences>
  <definedNames>
    <definedName name="_xlnm._FilterDatabase" localSheetId="1" hidden="1">'BL - FACT'!$B$2:$H$182</definedName>
    <definedName name="thm_etude" localSheetId="3">#REF!</definedName>
    <definedName name="thm_etude">#REF!</definedName>
    <definedName name="thmc" localSheetId="3">'[1]Saisie des HEURES'!$I$6</definedName>
    <definedName name="thmc">'Saisie des HEURES'!$I$6</definedName>
    <definedName name="totdl_tf" localSheetId="3">#REF!</definedName>
    <definedName name="totdl_tf">#REF!</definedName>
    <definedName name="totdl_ts1" localSheetId="3">#REF!</definedName>
    <definedName name="totdl_ts1">#REF!</definedName>
    <definedName name="totdl_ts2" localSheetId="3">#REF!</definedName>
    <definedName name="totdl_ts2">#REF!</definedName>
    <definedName name="totdl_ts3" localSheetId="3">#REF!</definedName>
    <definedName name="totdl_ts3">#REF!</definedName>
    <definedName name="totdm_tf" localSheetId="3">#REF!</definedName>
    <definedName name="totdm_tf">#REF!</definedName>
    <definedName name="totdm_ts1" localSheetId="3">#REF!</definedName>
    <definedName name="totdm_ts1">#REF!</definedName>
    <definedName name="totdm_ts2" localSheetId="3">#REF!</definedName>
    <definedName name="totdm_ts2">#REF!</definedName>
    <definedName name="totdm_ts3" localSheetId="3">#REF!</definedName>
    <definedName name="totdm_ts3">#REF!</definedName>
    <definedName name="totds_tf" localSheetId="3">#REF!</definedName>
    <definedName name="totds_tf">#REF!</definedName>
    <definedName name="totds_ts1" localSheetId="3">#REF!</definedName>
    <definedName name="totds_ts1">#REF!</definedName>
    <definedName name="totds_ts2" localSheetId="3">#REF!</definedName>
    <definedName name="totds_ts2">#REF!</definedName>
    <definedName name="totds_ts3" localSheetId="3">#REF!</definedName>
    <definedName name="totds_ts3">#REF!</definedName>
    <definedName name="totdt_tf" localSheetId="3">#REF!</definedName>
    <definedName name="totdt_tf">#REF!</definedName>
    <definedName name="totdt_ts1" localSheetId="3">#REF!</definedName>
    <definedName name="totdt_ts1">#REF!</definedName>
    <definedName name="totdt_ts2" localSheetId="3">#REF!</definedName>
    <definedName name="totdt_ts2">#REF!</definedName>
    <definedName name="totdt_ts3" localSheetId="3">#REF!</definedName>
    <definedName name="totdt_ts3">#REF!</definedName>
    <definedName name="toth_tf">'Saisie des HEURES'!$I$3</definedName>
    <definedName name="toth_ts1" localSheetId="3">'[1]Saisie des HEURES'!#REF!</definedName>
    <definedName name="toth_ts1">'Saisie des HEURES'!#REF!</definedName>
    <definedName name="toth_ts2" localSheetId="3">'[1]Saisie des HEURES'!#REF!</definedName>
    <definedName name="toth_ts2">'Saisie des HEURES'!#REF!</definedName>
    <definedName name="toth_ts3" localSheetId="3">'[1]Saisie des HEURES'!#REF!</definedName>
    <definedName name="toth_ts3">'Saisie des HEURES'!#REF!</definedName>
    <definedName name="_xlnm.Print_Area" localSheetId="4">BUDGET!$A$1:$R$23</definedName>
    <definedName name="_xlnm.Print_Area" localSheetId="0">SYNTHESE!$B$2:$R$43</definedName>
  </definedNames>
  <calcPr calcId="171027"/>
  <pivotCaches>
    <pivotCache cacheId="30" r:id="rId8"/>
    <pivotCache cacheId="33" r:id="rId9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9" i="7" l="1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26" i="7"/>
  <c r="O27" i="7"/>
  <c r="O28" i="7"/>
  <c r="C24" i="3"/>
  <c r="I13" i="2" l="1"/>
  <c r="R22" i="3"/>
  <c r="F22" i="3"/>
  <c r="E22" i="3"/>
  <c r="R21" i="3"/>
  <c r="F21" i="3"/>
  <c r="E21" i="3"/>
  <c r="R20" i="3"/>
  <c r="F20" i="3"/>
  <c r="E20" i="3"/>
  <c r="R19" i="3"/>
  <c r="F19" i="3"/>
  <c r="E19" i="3"/>
  <c r="R18" i="3"/>
  <c r="F18" i="3"/>
  <c r="E18" i="3"/>
  <c r="R17" i="3"/>
  <c r="F17" i="3"/>
  <c r="E17" i="3"/>
  <c r="R16" i="3"/>
  <c r="F16" i="3"/>
  <c r="E16" i="3"/>
  <c r="R15" i="3"/>
  <c r="F15" i="3"/>
  <c r="E15" i="3"/>
  <c r="R14" i="3"/>
  <c r="F14" i="3"/>
  <c r="E14" i="3"/>
  <c r="R13" i="3"/>
  <c r="F13" i="3"/>
  <c r="E13" i="3"/>
  <c r="R12" i="3"/>
  <c r="F12" i="3"/>
  <c r="E12" i="3"/>
  <c r="R11" i="3"/>
  <c r="F11" i="3"/>
  <c r="E11" i="3"/>
  <c r="R10" i="3"/>
  <c r="F10" i="3"/>
  <c r="E10" i="3"/>
  <c r="R9" i="3"/>
  <c r="F9" i="3"/>
  <c r="E9" i="3"/>
  <c r="H39" i="3" l="1"/>
  <c r="C24" i="6"/>
  <c r="B24" i="6" s="1"/>
  <c r="D24" i="6" s="1"/>
  <c r="F24" i="6"/>
  <c r="K24" i="6"/>
  <c r="P24" i="6"/>
  <c r="C25" i="6"/>
  <c r="B25" i="6" s="1"/>
  <c r="D25" i="6" s="1"/>
  <c r="F25" i="6"/>
  <c r="K25" i="6"/>
  <c r="P25" i="6"/>
  <c r="C26" i="6"/>
  <c r="B26" i="6" s="1"/>
  <c r="D26" i="6" s="1"/>
  <c r="F26" i="6"/>
  <c r="K26" i="6"/>
  <c r="P26" i="6"/>
  <c r="C27" i="6"/>
  <c r="B27" i="6" s="1"/>
  <c r="D27" i="6" s="1"/>
  <c r="F27" i="6"/>
  <c r="K27" i="6"/>
  <c r="P27" i="6"/>
  <c r="C28" i="6"/>
  <c r="B28" i="6" s="1"/>
  <c r="D28" i="6" s="1"/>
  <c r="F28" i="6"/>
  <c r="K28" i="6"/>
  <c r="P28" i="6"/>
  <c r="C29" i="6"/>
  <c r="B29" i="6" s="1"/>
  <c r="D29" i="6" s="1"/>
  <c r="F29" i="6"/>
  <c r="K29" i="6"/>
  <c r="P29" i="6"/>
  <c r="R23" i="3"/>
  <c r="F23" i="3"/>
  <c r="E23" i="3"/>
  <c r="L29" i="6" l="1"/>
  <c r="M29" i="6" s="1"/>
  <c r="L28" i="6"/>
  <c r="M28" i="6" s="1"/>
  <c r="L27" i="6"/>
  <c r="M27" i="6" s="1"/>
  <c r="L26" i="6"/>
  <c r="M26" i="6" s="1"/>
  <c r="L25" i="6"/>
  <c r="M25" i="6" s="1"/>
  <c r="L24" i="6"/>
  <c r="M24" i="6" s="1"/>
  <c r="Q29" i="6"/>
  <c r="R29" i="6" s="1"/>
  <c r="Q28" i="6"/>
  <c r="R28" i="6" s="1"/>
  <c r="Q27" i="6"/>
  <c r="R27" i="6" s="1"/>
  <c r="Q26" i="6"/>
  <c r="R26" i="6" s="1"/>
  <c r="Q25" i="6"/>
  <c r="R25" i="6" s="1"/>
  <c r="Q24" i="6"/>
  <c r="R24" i="6" s="1"/>
  <c r="G29" i="6"/>
  <c r="H29" i="6" s="1"/>
  <c r="G28" i="6"/>
  <c r="H28" i="6" s="1"/>
  <c r="G27" i="6"/>
  <c r="H27" i="6" s="1"/>
  <c r="G26" i="6"/>
  <c r="H26" i="6" s="1"/>
  <c r="G25" i="6"/>
  <c r="H25" i="6" s="1"/>
  <c r="G24" i="6"/>
  <c r="H24" i="6" s="1"/>
  <c r="L55" i="7"/>
  <c r="L54" i="7"/>
  <c r="L53" i="7"/>
  <c r="L52" i="7"/>
  <c r="L51" i="7"/>
  <c r="L50" i="7"/>
  <c r="L49" i="7"/>
  <c r="L48" i="7"/>
  <c r="L47" i="7"/>
  <c r="L46" i="7"/>
  <c r="L45" i="7"/>
  <c r="L44" i="7"/>
  <c r="L43" i="7"/>
  <c r="L42" i="7"/>
  <c r="L41" i="7"/>
  <c r="L40" i="7"/>
  <c r="L39" i="7"/>
  <c r="L38" i="7"/>
  <c r="L37" i="7"/>
  <c r="L36" i="7"/>
  <c r="L35" i="7"/>
  <c r="L34" i="7"/>
  <c r="L33" i="7"/>
  <c r="L32" i="7"/>
  <c r="L31" i="7"/>
  <c r="L30" i="7"/>
  <c r="L29" i="7"/>
  <c r="L28" i="7"/>
  <c r="L27" i="7"/>
  <c r="L26" i="7"/>
  <c r="H26" i="7"/>
  <c r="C30" i="6"/>
  <c r="P23" i="6"/>
  <c r="K23" i="6"/>
  <c r="F23" i="6"/>
  <c r="C23" i="6"/>
  <c r="P22" i="6"/>
  <c r="K22" i="6"/>
  <c r="F22" i="6"/>
  <c r="C22" i="6"/>
  <c r="P21" i="6"/>
  <c r="K21" i="6"/>
  <c r="F21" i="6"/>
  <c r="C21" i="6"/>
  <c r="P20" i="6"/>
  <c r="K20" i="6"/>
  <c r="H20" i="6"/>
  <c r="C20" i="6"/>
  <c r="L20" i="6" s="1"/>
  <c r="M20" i="6" s="1"/>
  <c r="P19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B5" i="6"/>
  <c r="E25" i="2"/>
  <c r="C24" i="2"/>
  <c r="B24" i="2" s="1"/>
  <c r="E24" i="2" s="1"/>
  <c r="C23" i="2"/>
  <c r="B23" i="2" s="1"/>
  <c r="E23" i="2" s="1"/>
  <c r="C22" i="2"/>
  <c r="B22" i="2" s="1"/>
  <c r="E22" i="2" s="1"/>
  <c r="C21" i="2"/>
  <c r="B21" i="2" s="1"/>
  <c r="E21" i="2" s="1"/>
  <c r="C20" i="2"/>
  <c r="B20" i="2" s="1"/>
  <c r="E20" i="2" s="1"/>
  <c r="C19" i="2"/>
  <c r="B19" i="2" s="1"/>
  <c r="E19" i="2" s="1"/>
  <c r="C18" i="2"/>
  <c r="B18" i="2" s="1"/>
  <c r="E18" i="2" s="1"/>
  <c r="C17" i="2"/>
  <c r="B17" i="2" s="1"/>
  <c r="E17" i="2" s="1"/>
  <c r="C16" i="2"/>
  <c r="B16" i="2" s="1"/>
  <c r="E16" i="2" s="1"/>
  <c r="C15" i="2"/>
  <c r="B15" i="2" s="1"/>
  <c r="E15" i="2" s="1"/>
  <c r="C14" i="2"/>
  <c r="B14" i="2" s="1"/>
  <c r="E14" i="2" s="1"/>
  <c r="G13" i="2"/>
  <c r="C13" i="2"/>
  <c r="B13" i="2" s="1"/>
  <c r="E13" i="2" s="1"/>
  <c r="C12" i="2"/>
  <c r="B12" i="2" s="1"/>
  <c r="E12" i="2" s="1"/>
  <c r="C11" i="2"/>
  <c r="B11" i="2" s="1"/>
  <c r="E11" i="2" s="1"/>
  <c r="C10" i="2"/>
  <c r="B10" i="2" s="1"/>
  <c r="E10" i="2" s="1"/>
  <c r="C9" i="2"/>
  <c r="B9" i="2" s="1"/>
  <c r="E9" i="2" s="1"/>
  <c r="C8" i="2"/>
  <c r="B8" i="2" s="1"/>
  <c r="E8" i="2" s="1"/>
  <c r="C7" i="2"/>
  <c r="B7" i="2" s="1"/>
  <c r="E7" i="2" s="1"/>
  <c r="C6" i="2"/>
  <c r="B6" i="2" s="1"/>
  <c r="E6" i="2" s="1"/>
  <c r="C5" i="2"/>
  <c r="B5" i="2" s="1"/>
  <c r="E5" i="2" s="1"/>
  <c r="C4" i="2"/>
  <c r="B4" i="2"/>
  <c r="E4" i="2" s="1"/>
  <c r="H3" i="2"/>
  <c r="N2" i="5"/>
  <c r="G38" i="3"/>
  <c r="H37" i="3"/>
  <c r="H41" i="3" s="1"/>
  <c r="G36" i="3"/>
  <c r="B32" i="3"/>
  <c r="N24" i="3"/>
  <c r="G24" i="3"/>
  <c r="D18" i="6" s="1"/>
  <c r="D24" i="3"/>
  <c r="R8" i="3"/>
  <c r="F8" i="3"/>
  <c r="E8" i="3"/>
  <c r="G6" i="3"/>
  <c r="H1" i="6" s="1"/>
  <c r="H27" i="7" l="1"/>
  <c r="Q5" i="6"/>
  <c r="R5" i="6" s="1"/>
  <c r="D5" i="6"/>
  <c r="L5" i="6"/>
  <c r="M5" i="6" s="1"/>
  <c r="F24" i="3"/>
  <c r="E24" i="3"/>
  <c r="G30" i="3"/>
  <c r="H28" i="7"/>
  <c r="Q20" i="6"/>
  <c r="R20" i="6" s="1"/>
  <c r="I3" i="2"/>
  <c r="G21" i="6"/>
  <c r="H21" i="6" s="1"/>
  <c r="B21" i="6"/>
  <c r="D21" i="6" s="1"/>
  <c r="L21" i="6"/>
  <c r="M21" i="6" s="1"/>
  <c r="Q21" i="6"/>
  <c r="R21" i="6" s="1"/>
  <c r="G23" i="6"/>
  <c r="H23" i="6" s="1"/>
  <c r="B23" i="6"/>
  <c r="D23" i="6" s="1"/>
  <c r="L23" i="6"/>
  <c r="M23" i="6" s="1"/>
  <c r="Q23" i="6"/>
  <c r="R23" i="6" s="1"/>
  <c r="G22" i="6"/>
  <c r="H22" i="6" s="1"/>
  <c r="B22" i="6"/>
  <c r="D22" i="6" s="1"/>
  <c r="L22" i="6"/>
  <c r="M22" i="6" s="1"/>
  <c r="Q22" i="6"/>
  <c r="R22" i="6" s="1"/>
  <c r="B6" i="6"/>
  <c r="B7" i="6"/>
  <c r="D7" i="6" s="1"/>
  <c r="P7" i="6" s="1"/>
  <c r="B8" i="6"/>
  <c r="D8" i="6" s="1"/>
  <c r="P8" i="6" s="1"/>
  <c r="B9" i="6"/>
  <c r="D9" i="6" s="1"/>
  <c r="P9" i="6" s="1"/>
  <c r="B10" i="6"/>
  <c r="D10" i="6" s="1"/>
  <c r="P10" i="6" s="1"/>
  <c r="B11" i="6"/>
  <c r="D11" i="6" s="1"/>
  <c r="P11" i="6" s="1"/>
  <c r="B12" i="6"/>
  <c r="D12" i="6" s="1"/>
  <c r="P12" i="6" s="1"/>
  <c r="B13" i="6"/>
  <c r="D13" i="6" s="1"/>
  <c r="P13" i="6" s="1"/>
  <c r="B14" i="6"/>
  <c r="D14" i="6" s="1"/>
  <c r="P14" i="6" s="1"/>
  <c r="B15" i="6"/>
  <c r="D15" i="6" s="1"/>
  <c r="P15" i="6" s="1"/>
  <c r="B16" i="6"/>
  <c r="D16" i="6" s="1"/>
  <c r="P16" i="6" s="1"/>
  <c r="B17" i="6"/>
  <c r="D17" i="6" s="1"/>
  <c r="P17" i="6" s="1"/>
  <c r="B18" i="6"/>
  <c r="P18" i="6" s="1"/>
  <c r="B19" i="6"/>
  <c r="D19" i="6" s="1"/>
  <c r="B20" i="6"/>
  <c r="J27" i="7"/>
  <c r="J28" i="7"/>
  <c r="J26" i="7"/>
  <c r="K5" i="6" l="1"/>
  <c r="P5" i="6"/>
  <c r="F16" i="6"/>
  <c r="K16" i="6"/>
  <c r="F19" i="6"/>
  <c r="K19" i="6"/>
  <c r="F15" i="6"/>
  <c r="K15" i="6"/>
  <c r="F11" i="6"/>
  <c r="K11" i="6"/>
  <c r="F7" i="6"/>
  <c r="K7" i="6"/>
  <c r="F12" i="6"/>
  <c r="K12" i="6"/>
  <c r="F18" i="6"/>
  <c r="K18" i="6"/>
  <c r="F14" i="6"/>
  <c r="K14" i="6"/>
  <c r="F10" i="6"/>
  <c r="K10" i="6"/>
  <c r="F8" i="6"/>
  <c r="K8" i="6"/>
  <c r="F17" i="6"/>
  <c r="K17" i="6"/>
  <c r="F13" i="6"/>
  <c r="K13" i="6"/>
  <c r="F9" i="6"/>
  <c r="K9" i="6"/>
  <c r="G5" i="6"/>
  <c r="L6" i="6"/>
  <c r="L19" i="6"/>
  <c r="M19" i="6" s="1"/>
  <c r="Q19" i="6"/>
  <c r="Q10" i="6"/>
  <c r="R10" i="6" s="1"/>
  <c r="Q17" i="6"/>
  <c r="R17" i="6" s="1"/>
  <c r="Q13" i="6"/>
  <c r="R13" i="6" s="1"/>
  <c r="Q9" i="6"/>
  <c r="R9" i="6" s="1"/>
  <c r="Q14" i="6"/>
  <c r="R14" i="6" s="1"/>
  <c r="L13" i="6"/>
  <c r="M13" i="6" s="1"/>
  <c r="L9" i="6"/>
  <c r="M9" i="6" s="1"/>
  <c r="Q7" i="6"/>
  <c r="L16" i="6"/>
  <c r="M16" i="6" s="1"/>
  <c r="L12" i="6"/>
  <c r="M12" i="6" s="1"/>
  <c r="Q18" i="6"/>
  <c r="L8" i="6"/>
  <c r="M8" i="6" s="1"/>
  <c r="L17" i="6"/>
  <c r="M17" i="6" s="1"/>
  <c r="Q12" i="6"/>
  <c r="Q8" i="6"/>
  <c r="Q15" i="6"/>
  <c r="Q11" i="6"/>
  <c r="Q16" i="6"/>
  <c r="L7" i="6"/>
  <c r="L15" i="6"/>
  <c r="M15" i="6" s="1"/>
  <c r="L11" i="6"/>
  <c r="M11" i="6" s="1"/>
  <c r="L18" i="6"/>
  <c r="L14" i="6"/>
  <c r="M14" i="6" s="1"/>
  <c r="L10" i="6"/>
  <c r="M10" i="6" s="1"/>
  <c r="M26" i="7"/>
  <c r="N26" i="7"/>
  <c r="H29" i="7"/>
  <c r="N27" i="7"/>
  <c r="M27" i="7"/>
  <c r="Q6" i="6"/>
  <c r="D6" i="6"/>
  <c r="P6" i="6" s="1"/>
  <c r="J29" i="7"/>
  <c r="M18" i="6" l="1"/>
  <c r="M7" i="6"/>
  <c r="F6" i="6"/>
  <c r="K6" i="6"/>
  <c r="M6" i="6" s="1"/>
  <c r="H28" i="3"/>
  <c r="G35" i="3" s="1"/>
  <c r="G41" i="3" s="1"/>
  <c r="G43" i="3" s="1"/>
  <c r="H9" i="3"/>
  <c r="H5" i="6"/>
  <c r="H8" i="3"/>
  <c r="G9" i="6"/>
  <c r="H9" i="6" s="1"/>
  <c r="R19" i="6"/>
  <c r="G19" i="6"/>
  <c r="H19" i="6" s="1"/>
  <c r="R16" i="6"/>
  <c r="G16" i="6"/>
  <c r="R11" i="6"/>
  <c r="G11" i="6"/>
  <c r="R18" i="6"/>
  <c r="G18" i="6"/>
  <c r="R7" i="6"/>
  <c r="G7" i="6"/>
  <c r="G17" i="6"/>
  <c r="R15" i="6"/>
  <c r="G15" i="6"/>
  <c r="R12" i="6"/>
  <c r="G12" i="6"/>
  <c r="G10" i="6"/>
  <c r="R8" i="6"/>
  <c r="G8" i="6"/>
  <c r="G14" i="6"/>
  <c r="G13" i="6"/>
  <c r="M28" i="7"/>
  <c r="N28" i="7"/>
  <c r="H30" i="7"/>
  <c r="R6" i="6"/>
  <c r="G6" i="6"/>
  <c r="J30" i="7"/>
  <c r="J8" i="3" l="1"/>
  <c r="I8" i="3"/>
  <c r="L8" i="3"/>
  <c r="O8" i="3" s="1"/>
  <c r="M8" i="3"/>
  <c r="P8" i="3"/>
  <c r="M9" i="3"/>
  <c r="J9" i="3"/>
  <c r="P9" i="3"/>
  <c r="I9" i="3"/>
  <c r="L9" i="3"/>
  <c r="O9" i="3" s="1"/>
  <c r="H18" i="6"/>
  <c r="H22" i="3"/>
  <c r="M22" i="3" s="1"/>
  <c r="H17" i="6"/>
  <c r="H21" i="3"/>
  <c r="M21" i="3" s="1"/>
  <c r="H16" i="6"/>
  <c r="H20" i="3"/>
  <c r="M20" i="3" s="1"/>
  <c r="H15" i="6"/>
  <c r="H19" i="3"/>
  <c r="M19" i="3" s="1"/>
  <c r="H14" i="6"/>
  <c r="H18" i="3"/>
  <c r="M18" i="3" s="1"/>
  <c r="H13" i="6"/>
  <c r="H17" i="3"/>
  <c r="M17" i="3" s="1"/>
  <c r="H12" i="6"/>
  <c r="H16" i="3"/>
  <c r="M16" i="3" s="1"/>
  <c r="H11" i="6"/>
  <c r="H15" i="3"/>
  <c r="M15" i="3" s="1"/>
  <c r="H13" i="3"/>
  <c r="H10" i="6"/>
  <c r="H14" i="3"/>
  <c r="M14" i="3" s="1"/>
  <c r="H8" i="6"/>
  <c r="H12" i="3"/>
  <c r="M12" i="3" s="1"/>
  <c r="H7" i="6"/>
  <c r="H11" i="3"/>
  <c r="M11" i="3" s="1"/>
  <c r="H23" i="3"/>
  <c r="H10" i="3"/>
  <c r="M10" i="3" s="1"/>
  <c r="H6" i="6"/>
  <c r="H31" i="7"/>
  <c r="N29" i="7"/>
  <c r="M29" i="7"/>
  <c r="J31" i="7"/>
  <c r="Q8" i="3" l="1"/>
  <c r="Q9" i="3"/>
  <c r="L23" i="3"/>
  <c r="O23" i="3" s="1"/>
  <c r="M23" i="3"/>
  <c r="I13" i="3"/>
  <c r="M13" i="3"/>
  <c r="L22" i="3"/>
  <c r="O22" i="3" s="1"/>
  <c r="P22" i="3"/>
  <c r="J22" i="3"/>
  <c r="I22" i="3"/>
  <c r="L21" i="3"/>
  <c r="O21" i="3" s="1"/>
  <c r="P21" i="3"/>
  <c r="J21" i="3"/>
  <c r="I21" i="3"/>
  <c r="L20" i="3"/>
  <c r="O20" i="3" s="1"/>
  <c r="P20" i="3"/>
  <c r="J20" i="3"/>
  <c r="I20" i="3"/>
  <c r="L19" i="3"/>
  <c r="O19" i="3" s="1"/>
  <c r="P19" i="3"/>
  <c r="J19" i="3"/>
  <c r="I19" i="3"/>
  <c r="L18" i="3"/>
  <c r="O18" i="3" s="1"/>
  <c r="P18" i="3"/>
  <c r="J18" i="3"/>
  <c r="I18" i="3"/>
  <c r="L17" i="3"/>
  <c r="O17" i="3" s="1"/>
  <c r="P17" i="3"/>
  <c r="J17" i="3"/>
  <c r="I17" i="3"/>
  <c r="L16" i="3"/>
  <c r="O16" i="3" s="1"/>
  <c r="P16" i="3"/>
  <c r="J16" i="3"/>
  <c r="I16" i="3"/>
  <c r="J13" i="3"/>
  <c r="P13" i="3"/>
  <c r="L13" i="3"/>
  <c r="O13" i="3" s="1"/>
  <c r="L15" i="3"/>
  <c r="O15" i="3" s="1"/>
  <c r="P15" i="3"/>
  <c r="J15" i="3"/>
  <c r="I15" i="3"/>
  <c r="L14" i="3"/>
  <c r="O14" i="3" s="1"/>
  <c r="P14" i="3"/>
  <c r="J14" i="3"/>
  <c r="I14" i="3"/>
  <c r="L12" i="3"/>
  <c r="O12" i="3" s="1"/>
  <c r="P12" i="3"/>
  <c r="J12" i="3"/>
  <c r="I12" i="3"/>
  <c r="P23" i="3"/>
  <c r="J23" i="3"/>
  <c r="L11" i="3"/>
  <c r="O11" i="3" s="1"/>
  <c r="P11" i="3"/>
  <c r="J11" i="3"/>
  <c r="I11" i="3"/>
  <c r="I23" i="3"/>
  <c r="L10" i="3"/>
  <c r="O10" i="3" s="1"/>
  <c r="P10" i="3"/>
  <c r="J10" i="3"/>
  <c r="I10" i="3"/>
  <c r="H24" i="3"/>
  <c r="M30" i="7"/>
  <c r="N30" i="7"/>
  <c r="H32" i="7"/>
  <c r="J32" i="7"/>
  <c r="Q23" i="3" l="1"/>
  <c r="Q13" i="3"/>
  <c r="M24" i="3"/>
  <c r="Q18" i="3"/>
  <c r="Q19" i="3"/>
  <c r="Q20" i="3"/>
  <c r="Q22" i="3"/>
  <c r="Q21" i="3"/>
  <c r="Q16" i="3"/>
  <c r="Q17" i="3"/>
  <c r="Q15" i="3"/>
  <c r="Q14" i="3"/>
  <c r="I24" i="3"/>
  <c r="Q11" i="3"/>
  <c r="Q12" i="3"/>
  <c r="Q10" i="3"/>
  <c r="H30" i="3"/>
  <c r="I30" i="3" s="1"/>
  <c r="J24" i="3"/>
  <c r="O24" i="3"/>
  <c r="L24" i="3"/>
  <c r="P24" i="3"/>
  <c r="N31" i="7"/>
  <c r="M31" i="7"/>
  <c r="H33" i="7"/>
  <c r="J33" i="7"/>
  <c r="R24" i="3" l="1"/>
  <c r="H43" i="3"/>
  <c r="J43" i="3" s="1"/>
  <c r="D32" i="3" s="1"/>
  <c r="J30" i="3"/>
  <c r="Q24" i="3"/>
  <c r="H34" i="7"/>
  <c r="M32" i="7"/>
  <c r="N32" i="7"/>
  <c r="J34" i="7"/>
  <c r="I43" i="3" l="1"/>
  <c r="H35" i="7"/>
  <c r="N33" i="7"/>
  <c r="M33" i="7"/>
  <c r="J35" i="7"/>
  <c r="M34" i="7" l="1"/>
  <c r="N34" i="7"/>
  <c r="H36" i="7"/>
  <c r="J36" i="7"/>
  <c r="H37" i="7" l="1"/>
  <c r="N35" i="7"/>
  <c r="M35" i="7"/>
  <c r="J37" i="7"/>
  <c r="M36" i="7" l="1"/>
  <c r="N36" i="7"/>
  <c r="H38" i="7"/>
  <c r="J38" i="7"/>
  <c r="H39" i="7" l="1"/>
  <c r="N37" i="7"/>
  <c r="M37" i="7"/>
  <c r="J39" i="7"/>
  <c r="M38" i="7" l="1"/>
  <c r="N38" i="7"/>
  <c r="H40" i="7"/>
  <c r="J40" i="7"/>
  <c r="H41" i="7" l="1"/>
  <c r="N39" i="7"/>
  <c r="M39" i="7"/>
  <c r="J41" i="7"/>
  <c r="M40" i="7" l="1"/>
  <c r="N40" i="7"/>
  <c r="H42" i="7"/>
  <c r="J42" i="7"/>
  <c r="H43" i="7" l="1"/>
  <c r="N41" i="7"/>
  <c r="M41" i="7"/>
  <c r="J43" i="7"/>
  <c r="H44" i="7" l="1"/>
  <c r="M42" i="7"/>
  <c r="N42" i="7"/>
  <c r="J44" i="7"/>
  <c r="H45" i="7" l="1"/>
  <c r="N43" i="7"/>
  <c r="M43" i="7"/>
  <c r="J45" i="7"/>
  <c r="M44" i="7" l="1"/>
  <c r="N44" i="7"/>
  <c r="H46" i="7"/>
  <c r="J46" i="7"/>
  <c r="N45" i="7" l="1"/>
  <c r="M45" i="7"/>
  <c r="H47" i="7"/>
  <c r="J47" i="7"/>
  <c r="M46" i="7" l="1"/>
  <c r="N46" i="7"/>
  <c r="H48" i="7"/>
  <c r="J48" i="7"/>
  <c r="N47" i="7" l="1"/>
  <c r="M47" i="7"/>
  <c r="H49" i="7"/>
  <c r="J49" i="7"/>
  <c r="H50" i="7" l="1"/>
  <c r="M48" i="7"/>
  <c r="N48" i="7"/>
  <c r="J50" i="7"/>
  <c r="N49" i="7" l="1"/>
  <c r="M49" i="7"/>
  <c r="H51" i="7"/>
  <c r="J51" i="7"/>
  <c r="M50" i="7" l="1"/>
  <c r="N50" i="7"/>
  <c r="H52" i="7"/>
  <c r="J52" i="7"/>
  <c r="H53" i="7" l="1"/>
  <c r="N51" i="7"/>
  <c r="M51" i="7"/>
  <c r="J53" i="7"/>
  <c r="M52" i="7" l="1"/>
  <c r="N52" i="7"/>
  <c r="H54" i="7"/>
  <c r="J54" i="7"/>
  <c r="H55" i="7" l="1"/>
  <c r="N53" i="7"/>
  <c r="M53" i="7"/>
  <c r="J55" i="7"/>
  <c r="N55" i="7" l="1"/>
  <c r="M55" i="7"/>
  <c r="M54" i="7"/>
  <c r="N54" i="7"/>
</calcChain>
</file>

<file path=xl/sharedStrings.xml><?xml version="1.0" encoding="utf-8"?>
<sst xmlns="http://schemas.openxmlformats.org/spreadsheetml/2006/main" count="277" uniqueCount="142">
  <si>
    <t>Hiérarchie</t>
  </si>
  <si>
    <t>Désignation</t>
  </si>
  <si>
    <t>DATE</t>
  </si>
  <si>
    <t>TOTAL</t>
  </si>
  <si>
    <t>SUIVI HEURE</t>
  </si>
  <si>
    <t xml:space="preserve">Synthèse suivi au </t>
  </si>
  <si>
    <t>Reste à facturer</t>
  </si>
  <si>
    <t>ATTERISSAGE</t>
  </si>
  <si>
    <t>Marché Ht</t>
  </si>
  <si>
    <t>Debs Ht</t>
  </si>
  <si>
    <t>Marge Ht</t>
  </si>
  <si>
    <t>coeff</t>
  </si>
  <si>
    <t>Facturé HT</t>
  </si>
  <si>
    <t>Dépensé HT</t>
  </si>
  <si>
    <t>DGD</t>
  </si>
  <si>
    <t>TOTAL DEPENSE</t>
  </si>
  <si>
    <t>MARGE</t>
  </si>
  <si>
    <t>Coeff</t>
  </si>
  <si>
    <t>TOTAL HT</t>
  </si>
  <si>
    <t>DONNEES :</t>
  </si>
  <si>
    <t>Total général</t>
  </si>
  <si>
    <t>(vide)</t>
  </si>
  <si>
    <t>PRORATA</t>
  </si>
  <si>
    <t>CODE</t>
  </si>
  <si>
    <t>Marge prorata compris</t>
  </si>
  <si>
    <t>TOTAL HEURE</t>
  </si>
  <si>
    <t>Reste à dépenser</t>
  </si>
  <si>
    <t>Reste à facturer/dépenser</t>
  </si>
  <si>
    <t>Estim dépenses restantes</t>
  </si>
  <si>
    <t>Marché</t>
  </si>
  <si>
    <t>EN COURS</t>
  </si>
  <si>
    <t>CODE TÂCHE</t>
  </si>
  <si>
    <t>COMPARATIF BUDGET - DEPENSE</t>
  </si>
  <si>
    <t>DESIGNATION</t>
  </si>
  <si>
    <t>DEPENSE</t>
  </si>
  <si>
    <t>AVANCEMENT ESTIMATIF</t>
  </si>
  <si>
    <t>BUGDET AVANCE</t>
  </si>
  <si>
    <t>ECART</t>
  </si>
  <si>
    <t>NUMERO BL</t>
  </si>
  <si>
    <t>FOURNISSEUR</t>
  </si>
  <si>
    <t>MONTANT</t>
  </si>
  <si>
    <t>NUMERO FACTURE</t>
  </si>
  <si>
    <t>(prorata et "en cours" compris)</t>
  </si>
  <si>
    <t xml:space="preserve"> MARGE</t>
  </si>
  <si>
    <t>BUDGET TOTAL</t>
  </si>
  <si>
    <t>Mois</t>
  </si>
  <si>
    <t>Somme</t>
  </si>
  <si>
    <t>BL sans facture</t>
  </si>
  <si>
    <t>Somme bl</t>
  </si>
  <si>
    <t>Frais gestion PRORATA</t>
  </si>
  <si>
    <t>HEURES</t>
  </si>
  <si>
    <t>TOTAL (HEURES + MATERIELS)</t>
  </si>
  <si>
    <t>MATERIELS</t>
  </si>
  <si>
    <t>Fournisseurs</t>
  </si>
  <si>
    <t>Total factures</t>
  </si>
  <si>
    <t>CUMUL HEURE</t>
  </si>
  <si>
    <t>TOTAL MONTANT</t>
  </si>
  <si>
    <t>ANALYSE</t>
  </si>
  <si>
    <t>CODE TÂCHE MARCHE</t>
  </si>
  <si>
    <t>CODE TÂCHE T.S.</t>
  </si>
  <si>
    <t>THM A JOUR AU :</t>
  </si>
  <si>
    <t>TAUX HORAIRE A SAISIR :</t>
  </si>
  <si>
    <t xml:space="preserve">CUMUL HEURE AU : </t>
  </si>
  <si>
    <t>TABLEAU SYNTHESE</t>
  </si>
  <si>
    <t>Litiges/Stock chantier</t>
  </si>
  <si>
    <t>Travaux facturés et non réalisés (avoir à établir)</t>
  </si>
  <si>
    <t>Facture à recevoir (ST, fournisseurs, BE, prorata…)</t>
  </si>
  <si>
    <t>Travaux effectués et non facturés (TS, ST ...)</t>
  </si>
  <si>
    <t>Prorata Non Facturé</t>
  </si>
  <si>
    <t>Fait &amp; Non Facturé</t>
  </si>
  <si>
    <t>Dépense à recevoir</t>
  </si>
  <si>
    <t>Facturé &amp; Non fait</t>
  </si>
  <si>
    <t>Litiges/Stock</t>
  </si>
  <si>
    <t>Autres</t>
  </si>
  <si>
    <t>DTE CONDUC/OBJECTIF</t>
  </si>
  <si>
    <t>NomChantier</t>
  </si>
  <si>
    <t>Avancement estimatif à</t>
  </si>
  <si>
    <t>Facture 
du mois</t>
  </si>
  <si>
    <t>Dep (Mat)</t>
  </si>
  <si>
    <t>Nbr d'heures</t>
  </si>
  <si>
    <t>Dep (Heure)</t>
  </si>
  <si>
    <t>Dépenses 
totales</t>
  </si>
  <si>
    <t>POINT P</t>
  </si>
  <si>
    <t>ALTRAD</t>
  </si>
  <si>
    <t>CHAUSSON</t>
  </si>
  <si>
    <t>BERNARD PAGES</t>
  </si>
  <si>
    <t>TERREFORT</t>
  </si>
  <si>
    <t xml:space="preserve">GARONNAISE </t>
  </si>
  <si>
    <t>PAC</t>
  </si>
  <si>
    <t>KP1</t>
  </si>
  <si>
    <t>DENJEAN</t>
  </si>
  <si>
    <t>MEDIACO</t>
  </si>
  <si>
    <t>GCA POMPAGE</t>
  </si>
  <si>
    <t>MTP</t>
  </si>
  <si>
    <t>KILOUTOU</t>
  </si>
  <si>
    <t>MANDELLI</t>
  </si>
  <si>
    <t>PRO ARMATURE</t>
  </si>
  <si>
    <t>SUEZ</t>
  </si>
  <si>
    <t>OTCE</t>
  </si>
  <si>
    <t>ATP</t>
  </si>
  <si>
    <t>EPIN SECURITE</t>
  </si>
  <si>
    <t>PROARMATURE</t>
  </si>
  <si>
    <t>MC2F</t>
  </si>
  <si>
    <t>PLATEFORME</t>
  </si>
  <si>
    <t>POP ART</t>
  </si>
  <si>
    <t>REPROMAT</t>
  </si>
  <si>
    <t>SOLLASE</t>
  </si>
  <si>
    <t>SPAZEO</t>
  </si>
  <si>
    <t>LOXAM</t>
  </si>
  <si>
    <t>REGISERVICES</t>
  </si>
  <si>
    <t>COLAS</t>
  </si>
  <si>
    <t>SAISSAC</t>
  </si>
  <si>
    <t>SCP CAZESUS - MURET</t>
  </si>
  <si>
    <t>Cumul Dec (compta)</t>
  </si>
  <si>
    <t>h</t>
  </si>
  <si>
    <t>Janv (compta)</t>
  </si>
  <si>
    <t>Total</t>
  </si>
  <si>
    <t>&lt;31/10/2017</t>
  </si>
  <si>
    <t>2017</t>
  </si>
  <si>
    <t>oct</t>
  </si>
  <si>
    <t>nov</t>
  </si>
  <si>
    <t>déc</t>
  </si>
  <si>
    <t>2018</t>
  </si>
  <si>
    <t>janv</t>
  </si>
  <si>
    <t xml:space="preserve">PH1 - 1.1 </t>
  </si>
  <si>
    <t xml:space="preserve">PH1 - 1.2 </t>
  </si>
  <si>
    <t xml:space="preserve">PH1 - 1.3 </t>
  </si>
  <si>
    <t xml:space="preserve">PH1 - 1.4 </t>
  </si>
  <si>
    <t xml:space="preserve">PH2 - 2.1 </t>
  </si>
  <si>
    <t>PH2 - 2.2</t>
  </si>
  <si>
    <t>PH2 - 2.3</t>
  </si>
  <si>
    <t xml:space="preserve">PH2 - 2.4 </t>
  </si>
  <si>
    <t xml:space="preserve">PH3 - 3.1 </t>
  </si>
  <si>
    <t>PH3 - 3.2</t>
  </si>
  <si>
    <t xml:space="preserve">PH3 - 3.3 </t>
  </si>
  <si>
    <t xml:space="preserve">PH3 - 3.4 </t>
  </si>
  <si>
    <t xml:space="preserve">PH 4 - </t>
  </si>
  <si>
    <t xml:space="preserve">PH1 - TS1 : </t>
  </si>
  <si>
    <t>Part Prorata</t>
  </si>
  <si>
    <t xml:space="preserve">PH2 - 2.2 </t>
  </si>
  <si>
    <t xml:space="preserve">PH2 - 2.3 </t>
  </si>
  <si>
    <t xml:space="preserve">PH3 - 3.2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</si>
</sst>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.00\ [$€-40C]_-;\-* #,##0.00\ [$€-40C]_-;_-* &quot;-&quot;??\ [$€-40C]_-;_-@_-"/>
    <numFmt numFmtId="166" formatCode="#,##0.00\ [$€-40C];[Red]\-#,##0.00\ [$€-40C]"/>
    <numFmt numFmtId="167" formatCode="_-* #,##0.00\ [$h-437]_-;\-* #,##0.00\ [$h-437]_-;_-* &quot;-&quot;??\ [$h-437]_-;_-@_-"/>
    <numFmt numFmtId="168" formatCode="0000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indexed="8"/>
      <name val="Calibri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rgb="FF00B0F0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color theme="4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theme="4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9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theme="2" tint="-0.499984740745262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color theme="5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39BE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0C1ED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9E1F2"/>
        <bgColor indexed="64"/>
      </patternFill>
    </fill>
  </fills>
  <borders count="1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9" tint="-0.499984740745262"/>
      </left>
      <right/>
      <top style="thick">
        <color theme="9" tint="-0.499984740745262"/>
      </top>
      <bottom/>
      <diagonal/>
    </border>
    <border>
      <left/>
      <right style="thick">
        <color theme="9" tint="-0.499984740745262"/>
      </right>
      <top style="thick">
        <color theme="9" tint="-0.499984740745262"/>
      </top>
      <bottom/>
      <diagonal/>
    </border>
    <border>
      <left/>
      <right/>
      <top style="thick">
        <color theme="9" tint="-0.499984740745262"/>
      </top>
      <bottom/>
      <diagonal/>
    </border>
    <border>
      <left style="thick">
        <color theme="9" tint="-0.499984740745262"/>
      </left>
      <right/>
      <top/>
      <bottom/>
      <diagonal/>
    </border>
    <border>
      <left/>
      <right style="thick">
        <color theme="9" tint="-0.499984740745262"/>
      </right>
      <top/>
      <bottom/>
      <diagonal/>
    </border>
    <border>
      <left/>
      <right/>
      <top/>
      <bottom style="hair">
        <color theme="0" tint="-0.14999847407452621"/>
      </bottom>
      <diagonal/>
    </border>
    <border>
      <left style="thick">
        <color theme="9" tint="-0.499984740745262"/>
      </left>
      <right/>
      <top/>
      <bottom style="hair">
        <color theme="0" tint="-0.14999847407452621"/>
      </bottom>
      <diagonal/>
    </border>
    <border>
      <left/>
      <right style="thick">
        <color theme="9" tint="-0.499984740745262"/>
      </right>
      <top/>
      <bottom style="hair">
        <color theme="0" tint="-0.14999847407452621"/>
      </bottom>
      <diagonal/>
    </border>
    <border>
      <left style="thick">
        <color theme="9" tint="-0.499984740745262"/>
      </left>
      <right/>
      <top/>
      <bottom style="thick">
        <color theme="9" tint="-0.499984740745262"/>
      </bottom>
      <diagonal/>
    </border>
    <border>
      <left/>
      <right/>
      <top/>
      <bottom style="thick">
        <color theme="9" tint="-0.499984740745262"/>
      </bottom>
      <diagonal/>
    </border>
    <border>
      <left/>
      <right style="thick">
        <color theme="9" tint="-0.499984740745262"/>
      </right>
      <top/>
      <bottom style="thick">
        <color theme="9" tint="-0.49998474074526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hair">
        <color theme="0" tint="-0.14999847407452621"/>
      </bottom>
      <diagonal/>
    </border>
    <border>
      <left/>
      <right style="medium">
        <color indexed="64"/>
      </right>
      <top/>
      <bottom style="hair">
        <color theme="0" tint="-0.14999847407452621"/>
      </bottom>
      <diagonal/>
    </border>
    <border>
      <left style="medium">
        <color indexed="64"/>
      </left>
      <right style="thick">
        <color theme="9" tint="-0.499984740745262"/>
      </right>
      <top/>
      <bottom style="mediumDashDot">
        <color indexed="64"/>
      </bottom>
      <diagonal/>
    </border>
    <border>
      <left style="medium">
        <color indexed="64"/>
      </left>
      <right style="thick">
        <color theme="9" tint="-0.499984740745262"/>
      </right>
      <top style="mediumDashDot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theme="0" tint="-0.14999847407452621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hair">
        <color theme="0" tint="-0.14999847407452621"/>
      </bottom>
      <diagonal/>
    </border>
    <border>
      <left/>
      <right style="double">
        <color indexed="64"/>
      </right>
      <top/>
      <bottom/>
      <diagonal/>
    </border>
    <border>
      <left style="medium">
        <color theme="2" tint="-0.499984740745262"/>
      </left>
      <right/>
      <top style="medium">
        <color theme="2" tint="-0.499984740745262"/>
      </top>
      <bottom style="medium">
        <color theme="2" tint="-0.499984740745262"/>
      </bottom>
      <diagonal/>
    </border>
    <border>
      <left/>
      <right/>
      <top style="medium">
        <color theme="2" tint="-0.499984740745262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/>
      <diagonal/>
    </border>
    <border>
      <left/>
      <right/>
      <top style="thick">
        <color theme="0" tint="-0.499984740745262"/>
      </top>
      <bottom/>
      <diagonal/>
    </border>
    <border>
      <left/>
      <right style="thick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/>
      <top/>
      <bottom style="thick">
        <color theme="0" tint="-0.499984740745262"/>
      </bottom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theme="0" tint="-0.499984740745262"/>
      </right>
      <top/>
      <bottom style="thick">
        <color theme="0" tint="-0.499984740745262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 style="medium">
        <color theme="2" tint="-0.499984740745262"/>
      </left>
      <right/>
      <top/>
      <bottom/>
      <diagonal/>
    </border>
    <border>
      <left style="thick">
        <color theme="2" tint="-0.499984740745262"/>
      </left>
      <right/>
      <top style="thick">
        <color theme="2" tint="-0.499984740745262"/>
      </top>
      <bottom style="thick">
        <color theme="2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 style="thick">
        <color theme="2" tint="-0.499984740745262"/>
      </top>
      <bottom/>
      <diagonal/>
    </border>
    <border>
      <left/>
      <right/>
      <top style="thick">
        <color theme="2" tint="-0.499984740745262"/>
      </top>
      <bottom/>
      <diagonal/>
    </border>
    <border>
      <left/>
      <right style="thick">
        <color theme="2" tint="-0.499984740745262"/>
      </right>
      <top style="thick">
        <color theme="2" tint="-0.499984740745262"/>
      </top>
      <bottom/>
      <diagonal/>
    </border>
    <border>
      <left style="thick">
        <color theme="2" tint="-0.499984740745262"/>
      </left>
      <right/>
      <top/>
      <bottom style="thick">
        <color theme="2" tint="-0.499984740745262"/>
      </bottom>
      <diagonal/>
    </border>
    <border>
      <left/>
      <right style="thick">
        <color theme="2" tint="-0.499984740745262"/>
      </right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/>
      <right style="thick">
        <color theme="2" tint="-0.499984740745262"/>
      </right>
      <top/>
      <bottom/>
      <diagonal/>
    </border>
    <border>
      <left style="thick">
        <color theme="2" tint="-0.499984740745262"/>
      </left>
      <right/>
      <top style="thick">
        <color theme="2" tint="-0.499984740745262"/>
      </top>
      <bottom style="medium">
        <color theme="2" tint="-0.499984740745262"/>
      </bottom>
      <diagonal/>
    </border>
    <border>
      <left/>
      <right/>
      <top style="thick">
        <color theme="2" tint="-0.499984740745262"/>
      </top>
      <bottom style="medium">
        <color theme="2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medium">
        <color theme="2" tint="-0.499984740745262"/>
      </bottom>
      <diagonal/>
    </border>
    <border>
      <left style="thick">
        <color theme="2" tint="-0.499984740745262"/>
      </left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 style="thick">
        <color theme="0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medium">
        <color theme="2" tint="-0.749992370372631"/>
      </left>
      <right/>
      <top style="medium">
        <color theme="2" tint="-0.749992370372631"/>
      </top>
      <bottom style="medium">
        <color theme="2" tint="-0.749992370372631"/>
      </bottom>
      <diagonal/>
    </border>
    <border>
      <left/>
      <right style="medium">
        <color theme="2" tint="-0.749992370372631"/>
      </right>
      <top style="medium">
        <color theme="2" tint="-0.749992370372631"/>
      </top>
      <bottom style="medium">
        <color theme="2" tint="-0.749992370372631"/>
      </bottom>
      <diagonal/>
    </border>
    <border>
      <left style="thick">
        <color theme="2" tint="-0.499984740745262"/>
      </left>
      <right/>
      <top style="dashDot">
        <color theme="0"/>
      </top>
      <bottom style="dashDot">
        <color theme="0"/>
      </bottom>
      <diagonal/>
    </border>
    <border>
      <left/>
      <right/>
      <top style="dashDot">
        <color theme="0"/>
      </top>
      <bottom style="dashDot">
        <color theme="0"/>
      </bottom>
      <diagonal/>
    </border>
    <border>
      <left/>
      <right style="thick">
        <color theme="2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2" tint="-0.499984740745262"/>
      </left>
      <right style="thick">
        <color theme="2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2" tint="-0.499984740745262"/>
      </left>
      <right/>
      <top style="thick">
        <color theme="2" tint="-0.499984740745262"/>
      </top>
      <bottom style="dashDot">
        <color theme="0"/>
      </bottom>
      <diagonal/>
    </border>
    <border>
      <left/>
      <right style="dotted">
        <color theme="2" tint="-0.499984740745262"/>
      </right>
      <top style="thick">
        <color theme="2" tint="-0.499984740745262"/>
      </top>
      <bottom style="dashDot">
        <color theme="0"/>
      </bottom>
      <diagonal/>
    </border>
    <border>
      <left style="dotted">
        <color theme="2" tint="-0.499984740745262"/>
      </left>
      <right style="dotted">
        <color theme="2" tint="-0.499984740745262"/>
      </right>
      <top style="thick">
        <color theme="2" tint="-0.499984740745262"/>
      </top>
      <bottom style="dashDot">
        <color theme="0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dashDot">
        <color theme="0"/>
      </bottom>
      <diagonal/>
    </border>
    <border>
      <left/>
      <right style="dotted">
        <color theme="2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dashDot">
        <color theme="0"/>
      </bottom>
      <diagonal/>
    </border>
    <border>
      <left/>
      <right style="thick">
        <color theme="0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Dot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Dot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theme="0"/>
      </bottom>
      <diagonal/>
    </border>
    <border>
      <left style="medium">
        <color indexed="64"/>
      </left>
      <right style="medium">
        <color indexed="64"/>
      </right>
      <top style="dashDotDot">
        <color theme="0"/>
      </top>
      <bottom style="dashDotDot">
        <color theme="0"/>
      </bottom>
      <diagonal/>
    </border>
    <border>
      <left style="medium">
        <color indexed="64"/>
      </left>
      <right style="thin">
        <color indexed="64"/>
      </right>
      <top style="dashDotDot">
        <color theme="0"/>
      </top>
      <bottom style="dashDotDot">
        <color theme="0"/>
      </bottom>
      <diagonal/>
    </border>
    <border>
      <left style="thin">
        <color indexed="64"/>
      </left>
      <right style="thin">
        <color indexed="64"/>
      </right>
      <top style="dashDotDot">
        <color theme="0"/>
      </top>
      <bottom style="dashDotDot">
        <color theme="0"/>
      </bottom>
      <diagonal/>
    </border>
    <border>
      <left style="medium">
        <color indexed="64"/>
      </left>
      <right style="medium">
        <color indexed="64"/>
      </right>
      <top style="dashDotDot">
        <color theme="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DotDot">
        <color theme="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theme="0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ashDotDot">
        <color theme="0"/>
      </bottom>
      <diagonal/>
    </border>
    <border>
      <left style="thin">
        <color indexed="64"/>
      </left>
      <right/>
      <top style="dashDotDot">
        <color theme="0"/>
      </top>
      <bottom style="dashDotDot">
        <color theme="0"/>
      </bottom>
      <diagonal/>
    </border>
    <border>
      <left/>
      <right style="medium">
        <color indexed="64"/>
      </right>
      <top style="dashDotDot">
        <color theme="0"/>
      </top>
      <bottom style="dashDotDot">
        <color theme="0"/>
      </bottom>
      <diagonal/>
    </border>
    <border>
      <left style="thin">
        <color indexed="64"/>
      </left>
      <right/>
      <top style="dashDotDot">
        <color theme="0"/>
      </top>
      <bottom style="medium">
        <color indexed="64"/>
      </bottom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 style="thick">
        <color theme="0" tint="-0.499984740745262"/>
      </left>
      <right style="thick">
        <color theme="0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thick">
        <color theme="0" tint="-0.499984740745262"/>
      </right>
      <top style="dashDot">
        <color theme="0"/>
      </top>
      <bottom style="thick">
        <color theme="0" tint="-0.499984740745262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9" fillId="0" borderId="0"/>
    <xf numFmtId="43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38">
    <xf numFmtId="0" fontId="0" fillId="0" borderId="0" xfId="0"/>
    <xf numFmtId="0" fontId="0" fillId="0" borderId="0" xfId="0" applyBorder="1"/>
    <xf numFmtId="0" fontId="10" fillId="0" borderId="0" xfId="4" applyFont="1"/>
    <xf numFmtId="0" fontId="9" fillId="0" borderId="0" xfId="4" applyFont="1"/>
    <xf numFmtId="0" fontId="12" fillId="0" borderId="0" xfId="4" applyFont="1" applyAlignment="1">
      <alignment horizontal="right"/>
    </xf>
    <xf numFmtId="0" fontId="13" fillId="0" borderId="0" xfId="4" applyFont="1" applyAlignment="1">
      <alignment horizontal="right"/>
    </xf>
    <xf numFmtId="0" fontId="9" fillId="0" borderId="0" xfId="4"/>
    <xf numFmtId="0" fontId="14" fillId="6" borderId="0" xfId="4" applyFont="1" applyFill="1" applyBorder="1" applyAlignment="1">
      <alignment horizontal="center"/>
    </xf>
    <xf numFmtId="0" fontId="14" fillId="6" borderId="11" xfId="4" applyFont="1" applyFill="1" applyBorder="1" applyAlignment="1">
      <alignment horizontal="center"/>
    </xf>
    <xf numFmtId="0" fontId="14" fillId="6" borderId="12" xfId="4" applyFont="1" applyFill="1" applyBorder="1" applyAlignment="1">
      <alignment horizontal="center"/>
    </xf>
    <xf numFmtId="165" fontId="9" fillId="4" borderId="13" xfId="4" applyNumberFormat="1" applyFill="1" applyBorder="1"/>
    <xf numFmtId="165" fontId="9" fillId="7" borderId="14" xfId="4" applyNumberFormat="1" applyFill="1" applyBorder="1"/>
    <xf numFmtId="165" fontId="9" fillId="7" borderId="13" xfId="4" applyNumberFormat="1" applyFill="1" applyBorder="1" applyAlignment="1">
      <alignment horizontal="right"/>
    </xf>
    <xf numFmtId="0" fontId="9" fillId="0" borderId="0" xfId="4" applyFont="1" applyAlignment="1">
      <alignment horizontal="right"/>
    </xf>
    <xf numFmtId="165" fontId="14" fillId="0" borderId="16" xfId="4" applyNumberFormat="1" applyFont="1" applyBorder="1"/>
    <xf numFmtId="166" fontId="14" fillId="0" borderId="17" xfId="4" applyNumberFormat="1" applyFont="1" applyBorder="1" applyAlignment="1">
      <alignment horizontal="right"/>
    </xf>
    <xf numFmtId="43" fontId="10" fillId="0" borderId="18" xfId="5" applyFont="1" applyBorder="1" applyAlignment="1">
      <alignment horizontal="right"/>
    </xf>
    <xf numFmtId="44" fontId="0" fillId="0" borderId="0" xfId="0" applyNumberFormat="1"/>
    <xf numFmtId="0" fontId="14" fillId="6" borderId="21" xfId="4" applyFont="1" applyFill="1" applyBorder="1" applyAlignment="1">
      <alignment horizontal="center"/>
    </xf>
    <xf numFmtId="0" fontId="14" fillId="6" borderId="6" xfId="4" applyFont="1" applyFill="1" applyBorder="1" applyAlignment="1">
      <alignment horizontal="center"/>
    </xf>
    <xf numFmtId="165" fontId="14" fillId="0" borderId="19" xfId="4" applyNumberFormat="1" applyFont="1" applyBorder="1"/>
    <xf numFmtId="165" fontId="14" fillId="0" borderId="7" xfId="4" applyNumberFormat="1" applyFont="1" applyBorder="1"/>
    <xf numFmtId="166" fontId="14" fillId="0" borderId="7" xfId="4" applyNumberFormat="1" applyFont="1" applyBorder="1"/>
    <xf numFmtId="0" fontId="0" fillId="0" borderId="26" xfId="0" applyBorder="1"/>
    <xf numFmtId="0" fontId="0" fillId="0" borderId="27" xfId="0" applyBorder="1"/>
    <xf numFmtId="165" fontId="15" fillId="3" borderId="13" xfId="4" applyNumberFormat="1" applyFont="1" applyFill="1" applyBorder="1" applyAlignment="1">
      <alignment horizontal="right"/>
    </xf>
    <xf numFmtId="16" fontId="9" fillId="0" borderId="0" xfId="4" applyNumberFormat="1" applyFont="1" applyAlignment="1">
      <alignment horizontal="center"/>
    </xf>
    <xf numFmtId="17" fontId="17" fillId="3" borderId="0" xfId="4" applyNumberFormat="1" applyFont="1" applyFill="1" applyAlignment="1">
      <alignment horizontal="left"/>
    </xf>
    <xf numFmtId="0" fontId="0" fillId="0" borderId="0" xfId="0" applyFill="1"/>
    <xf numFmtId="165" fontId="9" fillId="3" borderId="19" xfId="4" applyNumberFormat="1" applyFill="1" applyBorder="1"/>
    <xf numFmtId="165" fontId="9" fillId="4" borderId="20" xfId="4" applyNumberFormat="1" applyFill="1" applyBorder="1"/>
    <xf numFmtId="0" fontId="19" fillId="0" borderId="0" xfId="0" applyFont="1" applyFill="1" applyBorder="1"/>
    <xf numFmtId="43" fontId="10" fillId="0" borderId="20" xfId="5" applyFont="1" applyBorder="1"/>
    <xf numFmtId="167" fontId="0" fillId="0" borderId="0" xfId="0" applyNumberFormat="1"/>
    <xf numFmtId="165" fontId="14" fillId="0" borderId="1" xfId="4" applyNumberFormat="1" applyFont="1" applyBorder="1"/>
    <xf numFmtId="165" fontId="14" fillId="0" borderId="5" xfId="4" applyNumberFormat="1" applyFont="1" applyBorder="1"/>
    <xf numFmtId="166" fontId="14" fillId="0" borderId="5" xfId="4" applyNumberFormat="1" applyFont="1" applyBorder="1"/>
    <xf numFmtId="165" fontId="14" fillId="0" borderId="17" xfId="4" applyNumberFormat="1" applyFont="1" applyBorder="1"/>
    <xf numFmtId="165" fontId="14" fillId="0" borderId="17" xfId="4" applyNumberFormat="1" applyFont="1" applyBorder="1" applyAlignment="1">
      <alignment horizontal="right"/>
    </xf>
    <xf numFmtId="0" fontId="22" fillId="0" borderId="0" xfId="4" applyFont="1"/>
    <xf numFmtId="17" fontId="6" fillId="0" borderId="3" xfId="4" applyNumberFormat="1" applyFont="1" applyBorder="1" applyAlignment="1">
      <alignment horizontal="center" vertical="center"/>
    </xf>
    <xf numFmtId="0" fontId="14" fillId="6" borderId="28" xfId="4" applyFont="1" applyFill="1" applyBorder="1" applyAlignment="1">
      <alignment horizontal="center"/>
    </xf>
    <xf numFmtId="165" fontId="14" fillId="0" borderId="29" xfId="4" applyNumberFormat="1" applyFont="1" applyBorder="1"/>
    <xf numFmtId="0" fontId="14" fillId="6" borderId="31" xfId="4" applyFont="1" applyFill="1" applyBorder="1" applyAlignment="1">
      <alignment horizontal="center"/>
    </xf>
    <xf numFmtId="165" fontId="15" fillId="3" borderId="32" xfId="4" applyNumberFormat="1" applyFont="1" applyFill="1" applyBorder="1"/>
    <xf numFmtId="165" fontId="15" fillId="3" borderId="25" xfId="4" applyNumberFormat="1" applyFont="1" applyFill="1" applyBorder="1"/>
    <xf numFmtId="165" fontId="0" fillId="0" borderId="5" xfId="0" applyNumberFormat="1" applyBorder="1"/>
    <xf numFmtId="0" fontId="14" fillId="6" borderId="1" xfId="4" applyFont="1" applyFill="1" applyBorder="1" applyAlignment="1">
      <alignment horizontal="right"/>
    </xf>
    <xf numFmtId="0" fontId="0" fillId="0" borderId="0" xfId="0" applyAlignment="1">
      <alignment horizontal="center"/>
    </xf>
    <xf numFmtId="0" fontId="24" fillId="0" borderId="0" xfId="0" applyFont="1"/>
    <xf numFmtId="14" fontId="24" fillId="0" borderId="0" xfId="0" applyNumberFormat="1" applyFont="1" applyAlignment="1">
      <alignment horizontal="center"/>
    </xf>
    <xf numFmtId="0" fontId="24" fillId="0" borderId="0" xfId="0" applyFont="1" applyAlignment="1">
      <alignment horizontal="left"/>
    </xf>
    <xf numFmtId="0" fontId="24" fillId="0" borderId="0" xfId="0" applyFont="1" applyAlignment="1">
      <alignment horizontal="center"/>
    </xf>
    <xf numFmtId="0" fontId="25" fillId="8" borderId="2" xfId="0" applyFont="1" applyFill="1" applyBorder="1" applyAlignment="1">
      <alignment vertical="center" wrapText="1"/>
    </xf>
    <xf numFmtId="0" fontId="24" fillId="0" borderId="37" xfId="0" applyFont="1" applyBorder="1"/>
    <xf numFmtId="44" fontId="26" fillId="0" borderId="0" xfId="1" applyFont="1"/>
    <xf numFmtId="0" fontId="24" fillId="0" borderId="33" xfId="0" applyFont="1" applyBorder="1" applyAlignment="1">
      <alignment horizontal="center"/>
    </xf>
    <xf numFmtId="0" fontId="24" fillId="0" borderId="38" xfId="0" applyFont="1" applyBorder="1" applyAlignment="1">
      <alignment horizontal="center"/>
    </xf>
    <xf numFmtId="44" fontId="24" fillId="0" borderId="0" xfId="1" applyFont="1"/>
    <xf numFmtId="0" fontId="24" fillId="0" borderId="0" xfId="0" applyFont="1" applyBorder="1"/>
    <xf numFmtId="0" fontId="24" fillId="0" borderId="0" xfId="0" applyFont="1" applyBorder="1" applyAlignment="1">
      <alignment horizontal="center"/>
    </xf>
    <xf numFmtId="14" fontId="24" fillId="0" borderId="0" xfId="0" applyNumberFormat="1" applyFont="1" applyBorder="1" applyAlignment="1">
      <alignment horizontal="center"/>
    </xf>
    <xf numFmtId="0" fontId="24" fillId="0" borderId="0" xfId="0" applyFont="1" applyBorder="1" applyAlignment="1">
      <alignment horizontal="left"/>
    </xf>
    <xf numFmtId="0" fontId="0" fillId="0" borderId="0" xfId="0" applyFont="1"/>
    <xf numFmtId="14" fontId="24" fillId="10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44" fontId="0" fillId="0" borderId="0" xfId="1" applyFont="1"/>
    <xf numFmtId="44" fontId="2" fillId="0" borderId="0" xfId="1" applyFont="1"/>
    <xf numFmtId="44" fontId="24" fillId="0" borderId="0" xfId="0" applyNumberFormat="1" applyFont="1"/>
    <xf numFmtId="44" fontId="2" fillId="0" borderId="0" xfId="0" applyNumberFormat="1" applyFont="1"/>
    <xf numFmtId="44" fontId="24" fillId="0" borderId="0" xfId="2" applyNumberFormat="1" applyFont="1"/>
    <xf numFmtId="10" fontId="24" fillId="0" borderId="0" xfId="2" applyNumberFormat="1" applyFont="1"/>
    <xf numFmtId="165" fontId="0" fillId="0" borderId="2" xfId="0" applyNumberFormat="1" applyBorder="1"/>
    <xf numFmtId="44" fontId="2" fillId="8" borderId="56" xfId="1" applyFont="1" applyFill="1" applyBorder="1" applyAlignment="1">
      <alignment horizontal="center" vertical="center" wrapText="1"/>
    </xf>
    <xf numFmtId="9" fontId="0" fillId="0" borderId="0" xfId="2" applyFont="1" applyAlignment="1">
      <alignment horizontal="center"/>
    </xf>
    <xf numFmtId="44" fontId="2" fillId="8" borderId="52" xfId="1" applyFont="1" applyFill="1" applyBorder="1" applyAlignment="1">
      <alignment horizontal="center" vertical="center"/>
    </xf>
    <xf numFmtId="0" fontId="0" fillId="0" borderId="0" xfId="0" applyFill="1" applyBorder="1"/>
    <xf numFmtId="44" fontId="0" fillId="0" borderId="54" xfId="1" applyFont="1" applyFill="1" applyBorder="1"/>
    <xf numFmtId="44" fontId="0" fillId="0" borderId="0" xfId="1" applyFont="1" applyFill="1" applyBorder="1"/>
    <xf numFmtId="0" fontId="0" fillId="0" borderId="58" xfId="0" applyFill="1" applyBorder="1" applyAlignment="1">
      <alignment horizontal="center"/>
    </xf>
    <xf numFmtId="44" fontId="0" fillId="0" borderId="59" xfId="1" applyFont="1" applyFill="1" applyBorder="1"/>
    <xf numFmtId="44" fontId="0" fillId="0" borderId="53" xfId="1" applyFont="1" applyFill="1" applyBorder="1" applyProtection="1">
      <protection locked="0"/>
    </xf>
    <xf numFmtId="44" fontId="0" fillId="0" borderId="48" xfId="1" applyFont="1" applyBorder="1"/>
    <xf numFmtId="44" fontId="2" fillId="8" borderId="52" xfId="1" applyFont="1" applyFill="1" applyBorder="1" applyAlignment="1">
      <alignment horizontal="center" vertical="center" wrapText="1"/>
    </xf>
    <xf numFmtId="44" fontId="2" fillId="8" borderId="57" xfId="1" applyFont="1" applyFill="1" applyBorder="1" applyAlignment="1">
      <alignment horizontal="center" vertical="center"/>
    </xf>
    <xf numFmtId="167" fontId="2" fillId="8" borderId="56" xfId="1" applyNumberFormat="1" applyFont="1" applyFill="1" applyBorder="1" applyAlignment="1">
      <alignment horizontal="center" vertical="center" wrapText="1"/>
    </xf>
    <xf numFmtId="167" fontId="2" fillId="8" borderId="52" xfId="0" applyNumberFormat="1" applyFont="1" applyFill="1" applyBorder="1" applyAlignment="1">
      <alignment horizontal="center" vertical="center" wrapText="1"/>
    </xf>
    <xf numFmtId="167" fontId="2" fillId="8" borderId="57" xfId="0" applyNumberFormat="1" applyFont="1" applyFill="1" applyBorder="1" applyAlignment="1">
      <alignment horizontal="center" vertical="center"/>
    </xf>
    <xf numFmtId="167" fontId="0" fillId="0" borderId="53" xfId="0" applyNumberFormat="1" applyFont="1" applyFill="1" applyBorder="1" applyProtection="1">
      <protection locked="0"/>
    </xf>
    <xf numFmtId="167" fontId="0" fillId="0" borderId="0" xfId="0" applyNumberFormat="1" applyFont="1" applyFill="1" applyBorder="1"/>
    <xf numFmtId="0" fontId="6" fillId="0" borderId="53" xfId="0" applyFont="1" applyBorder="1"/>
    <xf numFmtId="167" fontId="0" fillId="0" borderId="59" xfId="1" applyNumberFormat="1" applyFont="1" applyFill="1" applyBorder="1"/>
    <xf numFmtId="0" fontId="0" fillId="0" borderId="0" xfId="0" applyAlignment="1">
      <alignment horizontal="left"/>
    </xf>
    <xf numFmtId="164" fontId="0" fillId="0" borderId="0" xfId="0" applyNumberFormat="1"/>
    <xf numFmtId="0" fontId="5" fillId="8" borderId="50" xfId="3" applyFont="1" applyFill="1" applyBorder="1" applyAlignment="1">
      <alignment horizontal="center" vertical="center" wrapText="1"/>
    </xf>
    <xf numFmtId="0" fontId="5" fillId="8" borderId="63" xfId="3" applyFont="1" applyFill="1" applyBorder="1" applyAlignment="1">
      <alignment horizontal="center" vertical="center" wrapText="1"/>
    </xf>
    <xf numFmtId="0" fontId="5" fillId="8" borderId="49" xfId="3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167" fontId="32" fillId="9" borderId="65" xfId="3" applyNumberFormat="1" applyFont="1" applyFill="1" applyBorder="1" applyAlignment="1">
      <alignment horizontal="center" vertical="center" wrapText="1"/>
    </xf>
    <xf numFmtId="167" fontId="5" fillId="9" borderId="67" xfId="3" applyNumberFormat="1" applyFont="1" applyFill="1" applyBorder="1" applyAlignment="1">
      <alignment horizontal="right" vertical="center" wrapText="1"/>
    </xf>
    <xf numFmtId="164" fontId="5" fillId="9" borderId="66" xfId="3" applyNumberFormat="1" applyFont="1" applyFill="1" applyBorder="1" applyAlignment="1">
      <alignment horizontal="right" vertical="center" wrapText="1"/>
    </xf>
    <xf numFmtId="44" fontId="25" fillId="0" borderId="0" xfId="1" applyFont="1" applyAlignment="1">
      <alignment vertical="center"/>
    </xf>
    <xf numFmtId="14" fontId="24" fillId="0" borderId="0" xfId="0" applyNumberFormat="1" applyFont="1"/>
    <xf numFmtId="14" fontId="24" fillId="0" borderId="68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24" fillId="0" borderId="33" xfId="0" applyFont="1" applyBorder="1" applyAlignment="1">
      <alignment horizontal="center" vertical="center"/>
    </xf>
    <xf numFmtId="0" fontId="0" fillId="0" borderId="70" xfId="0" applyFont="1" applyBorder="1" applyAlignment="1">
      <alignment horizontal="center" vertical="center"/>
    </xf>
    <xf numFmtId="165" fontId="15" fillId="3" borderId="24" xfId="4" applyNumberFormat="1" applyFont="1" applyFill="1" applyBorder="1" applyProtection="1">
      <protection locked="0"/>
    </xf>
    <xf numFmtId="43" fontId="9" fillId="12" borderId="13" xfId="8" applyFont="1" applyFill="1" applyBorder="1"/>
    <xf numFmtId="43" fontId="10" fillId="12" borderId="15" xfId="5" applyFont="1" applyFill="1" applyBorder="1"/>
    <xf numFmtId="166" fontId="9" fillId="12" borderId="13" xfId="4" applyNumberFormat="1" applyFill="1" applyBorder="1"/>
    <xf numFmtId="43" fontId="10" fillId="12" borderId="25" xfId="5" applyFont="1" applyFill="1" applyBorder="1"/>
    <xf numFmtId="165" fontId="9" fillId="2" borderId="24" xfId="4" applyNumberFormat="1" applyFill="1" applyBorder="1"/>
    <xf numFmtId="43" fontId="11" fillId="12" borderId="25" xfId="5" applyFont="1" applyFill="1" applyBorder="1"/>
    <xf numFmtId="165" fontId="9" fillId="2" borderId="30" xfId="4" applyNumberFormat="1" applyFill="1" applyBorder="1"/>
    <xf numFmtId="43" fontId="23" fillId="0" borderId="20" xfId="5" applyFont="1" applyBorder="1"/>
    <xf numFmtId="43" fontId="23" fillId="0" borderId="2" xfId="5" applyFont="1" applyBorder="1"/>
    <xf numFmtId="0" fontId="0" fillId="0" borderId="0" xfId="0" applyBorder="1"/>
    <xf numFmtId="0" fontId="24" fillId="0" borderId="43" xfId="0" applyFont="1" applyBorder="1"/>
    <xf numFmtId="0" fontId="24" fillId="0" borderId="58" xfId="0" applyFont="1" applyBorder="1"/>
    <xf numFmtId="0" fontId="24" fillId="0" borderId="52" xfId="0" applyFont="1" applyBorder="1" applyAlignment="1">
      <alignment horizontal="left"/>
    </xf>
    <xf numFmtId="0" fontId="24" fillId="0" borderId="71" xfId="0" applyFont="1" applyBorder="1"/>
    <xf numFmtId="0" fontId="29" fillId="0" borderId="0" xfId="4" applyFont="1" applyBorder="1"/>
    <xf numFmtId="0" fontId="34" fillId="0" borderId="21" xfId="4" applyFont="1" applyBorder="1"/>
    <xf numFmtId="0" fontId="34" fillId="0" borderId="0" xfId="4" applyFont="1" applyBorder="1"/>
    <xf numFmtId="0" fontId="22" fillId="0" borderId="21" xfId="4" applyFont="1" applyBorder="1"/>
    <xf numFmtId="0" fontId="22" fillId="0" borderId="0" xfId="4" applyFont="1" applyBorder="1"/>
    <xf numFmtId="0" fontId="14" fillId="6" borderId="0" xfId="4" applyFont="1" applyFill="1" applyBorder="1" applyAlignment="1">
      <alignment horizontal="right"/>
    </xf>
    <xf numFmtId="0" fontId="35" fillId="10" borderId="0" xfId="4" applyNumberFormat="1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18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Fill="1" applyBorder="1" applyAlignment="1">
      <alignment vertical="center"/>
    </xf>
    <xf numFmtId="20" fontId="0" fillId="0" borderId="0" xfId="0" applyNumberFormat="1" applyAlignment="1">
      <alignment vertical="center"/>
    </xf>
    <xf numFmtId="0" fontId="5" fillId="8" borderId="49" xfId="3" applyFont="1" applyFill="1" applyBorder="1" applyAlignment="1">
      <alignment horizontal="center" vertical="center"/>
    </xf>
    <xf numFmtId="14" fontId="3" fillId="8" borderId="65" xfId="0" applyNumberFormat="1" applyFont="1" applyFill="1" applyBorder="1" applyAlignment="1">
      <alignment horizontal="center" vertical="center" wrapText="1"/>
    </xf>
    <xf numFmtId="0" fontId="3" fillId="8" borderId="67" xfId="0" applyFont="1" applyFill="1" applyBorder="1" applyAlignment="1">
      <alignment horizontal="center" vertical="center" wrapText="1"/>
    </xf>
    <xf numFmtId="0" fontId="3" fillId="8" borderId="67" xfId="0" applyFont="1" applyFill="1" applyBorder="1" applyAlignment="1">
      <alignment horizontal="left" vertical="center" wrapText="1"/>
    </xf>
    <xf numFmtId="0" fontId="3" fillId="8" borderId="67" xfId="0" applyFont="1" applyFill="1" applyBorder="1" applyAlignment="1">
      <alignment vertical="center" wrapText="1"/>
    </xf>
    <xf numFmtId="0" fontId="3" fillId="8" borderId="69" xfId="0" applyFont="1" applyFill="1" applyBorder="1" applyAlignment="1">
      <alignment horizontal="center" vertical="center" wrapText="1"/>
    </xf>
    <xf numFmtId="0" fontId="3" fillId="8" borderId="66" xfId="0" applyFont="1" applyFill="1" applyBorder="1" applyAlignment="1">
      <alignment horizontal="center" vertical="center" wrapText="1"/>
    </xf>
    <xf numFmtId="0" fontId="7" fillId="14" borderId="73" xfId="0" applyFont="1" applyFill="1" applyBorder="1" applyAlignment="1">
      <alignment vertical="center"/>
    </xf>
    <xf numFmtId="0" fontId="0" fillId="0" borderId="59" xfId="0" applyFont="1" applyBorder="1"/>
    <xf numFmtId="0" fontId="2" fillId="8" borderId="50" xfId="0" applyFont="1" applyFill="1" applyBorder="1" applyAlignment="1">
      <alignment horizontal="center" vertical="center"/>
    </xf>
    <xf numFmtId="0" fontId="2" fillId="8" borderId="63" xfId="0" applyFont="1" applyFill="1" applyBorder="1" applyAlignment="1">
      <alignment horizontal="center" vertical="center"/>
    </xf>
    <xf numFmtId="0" fontId="0" fillId="0" borderId="52" xfId="0" applyFont="1" applyBorder="1"/>
    <xf numFmtId="0" fontId="0" fillId="0" borderId="0" xfId="0" applyFont="1" applyBorder="1"/>
    <xf numFmtId="165" fontId="15" fillId="4" borderId="32" xfId="4" applyNumberFormat="1" applyFont="1" applyFill="1" applyBorder="1"/>
    <xf numFmtId="165" fontId="15" fillId="4" borderId="25" xfId="4" applyNumberFormat="1" applyFont="1" applyFill="1" applyBorder="1"/>
    <xf numFmtId="0" fontId="1" fillId="0" borderId="0" xfId="0" applyFont="1"/>
    <xf numFmtId="0" fontId="9" fillId="0" borderId="0" xfId="4" applyFont="1" applyBorder="1"/>
    <xf numFmtId="44" fontId="15" fillId="4" borderId="32" xfId="1" applyFont="1" applyFill="1" applyBorder="1"/>
    <xf numFmtId="44" fontId="36" fillId="0" borderId="0" xfId="1" applyFont="1" applyAlignment="1">
      <alignment horizontal="center" vertical="center"/>
    </xf>
    <xf numFmtId="167" fontId="36" fillId="0" borderId="0" xfId="0" applyNumberFormat="1" applyFont="1" applyAlignment="1">
      <alignment horizontal="right" vertical="center"/>
    </xf>
    <xf numFmtId="0" fontId="0" fillId="0" borderId="75" xfId="0" applyFill="1" applyBorder="1" applyAlignment="1">
      <alignment horizontal="center"/>
    </xf>
    <xf numFmtId="0" fontId="0" fillId="0" borderId="76" xfId="0" applyFill="1" applyBorder="1" applyAlignment="1">
      <alignment horizontal="left"/>
    </xf>
    <xf numFmtId="44" fontId="0" fillId="0" borderId="75" xfId="1" applyFont="1" applyFill="1" applyBorder="1" applyProtection="1">
      <protection locked="0"/>
    </xf>
    <xf numFmtId="44" fontId="0" fillId="0" borderId="76" xfId="1" applyFont="1" applyFill="1" applyBorder="1"/>
    <xf numFmtId="44" fontId="0" fillId="0" borderId="77" xfId="1" applyFont="1" applyFill="1" applyBorder="1"/>
    <xf numFmtId="0" fontId="0" fillId="0" borderId="76" xfId="0" applyFill="1" applyBorder="1"/>
    <xf numFmtId="167" fontId="0" fillId="0" borderId="75" xfId="0" applyNumberFormat="1" applyFont="1" applyFill="1" applyBorder="1" applyProtection="1">
      <protection locked="0"/>
    </xf>
    <xf numFmtId="167" fontId="0" fillId="0" borderId="76" xfId="0" applyNumberFormat="1" applyFont="1" applyFill="1" applyBorder="1"/>
    <xf numFmtId="167" fontId="0" fillId="0" borderId="77" xfId="1" applyNumberFormat="1" applyFont="1" applyFill="1" applyBorder="1"/>
    <xf numFmtId="44" fontId="0" fillId="0" borderId="76" xfId="1" applyFont="1" applyFill="1" applyBorder="1" applyProtection="1">
      <protection locked="0"/>
    </xf>
    <xf numFmtId="0" fontId="34" fillId="0" borderId="0" xfId="4" applyFont="1" applyBorder="1" applyAlignment="1">
      <alignment horizontal="right"/>
    </xf>
    <xf numFmtId="0" fontId="37" fillId="0" borderId="0" xfId="4" applyFont="1" applyBorder="1" applyAlignment="1">
      <alignment horizontal="right"/>
    </xf>
    <xf numFmtId="167" fontId="6" fillId="3" borderId="78" xfId="0" applyNumberFormat="1" applyFont="1" applyFill="1" applyBorder="1" applyAlignment="1" applyProtection="1">
      <alignment vertical="center"/>
      <protection locked="0"/>
    </xf>
    <xf numFmtId="44" fontId="6" fillId="3" borderId="78" xfId="1" applyFont="1" applyFill="1" applyBorder="1" applyAlignment="1" applyProtection="1">
      <alignment vertical="center"/>
      <protection locked="0"/>
    </xf>
    <xf numFmtId="0" fontId="0" fillId="0" borderId="0" xfId="0" applyFont="1" applyAlignment="1">
      <alignment horizontal="center" vertical="center"/>
    </xf>
    <xf numFmtId="0" fontId="6" fillId="0" borderId="79" xfId="0" applyFont="1" applyFill="1" applyBorder="1" applyAlignment="1">
      <alignment horizontal="center" vertical="center"/>
    </xf>
    <xf numFmtId="0" fontId="6" fillId="0" borderId="80" xfId="0" applyFont="1" applyFill="1" applyBorder="1" applyAlignment="1">
      <alignment horizontal="left" vertical="center"/>
    </xf>
    <xf numFmtId="167" fontId="6" fillId="0" borderId="81" xfId="0" applyNumberFormat="1" applyFont="1" applyFill="1" applyBorder="1" applyAlignment="1" applyProtection="1">
      <alignment vertical="center"/>
      <protection locked="0"/>
    </xf>
    <xf numFmtId="164" fontId="8" fillId="0" borderId="82" xfId="0" applyNumberFormat="1" applyFont="1" applyFill="1" applyBorder="1" applyAlignment="1">
      <alignment horizontal="center" vertical="center"/>
    </xf>
    <xf numFmtId="0" fontId="6" fillId="0" borderId="75" xfId="0" applyFont="1" applyFill="1" applyBorder="1" applyAlignment="1">
      <alignment horizontal="center" vertical="center"/>
    </xf>
    <xf numFmtId="0" fontId="6" fillId="0" borderId="83" xfId="0" applyFont="1" applyFill="1" applyBorder="1" applyAlignment="1">
      <alignment horizontal="left" vertical="center"/>
    </xf>
    <xf numFmtId="167" fontId="6" fillId="0" borderId="83" xfId="0" applyNumberFormat="1" applyFont="1" applyFill="1" applyBorder="1" applyAlignment="1" applyProtection="1">
      <alignment vertical="center"/>
      <protection locked="0"/>
    </xf>
    <xf numFmtId="164" fontId="8" fillId="0" borderId="77" xfId="0" applyNumberFormat="1" applyFont="1" applyFill="1" applyBorder="1" applyAlignment="1">
      <alignment horizontal="center" vertical="center"/>
    </xf>
    <xf numFmtId="0" fontId="0" fillId="8" borderId="84" xfId="0" applyFont="1" applyFill="1" applyBorder="1" applyAlignment="1" applyProtection="1">
      <alignment horizontal="center"/>
      <protection locked="0"/>
    </xf>
    <xf numFmtId="0" fontId="0" fillId="8" borderId="85" xfId="0" applyFont="1" applyFill="1" applyBorder="1" applyAlignment="1" applyProtection="1">
      <alignment horizontal="left"/>
      <protection locked="0"/>
    </xf>
    <xf numFmtId="0" fontId="24" fillId="2" borderId="86" xfId="0" applyFont="1" applyFill="1" applyBorder="1" applyAlignment="1" applyProtection="1">
      <alignment horizontal="center"/>
      <protection locked="0"/>
    </xf>
    <xf numFmtId="0" fontId="0" fillId="2" borderId="87" xfId="0" applyFont="1" applyFill="1" applyBorder="1" applyAlignment="1" applyProtection="1">
      <alignment horizontal="left"/>
      <protection locked="0"/>
    </xf>
    <xf numFmtId="0" fontId="24" fillId="2" borderId="88" xfId="0" applyFont="1" applyFill="1" applyBorder="1" applyAlignment="1" applyProtection="1">
      <alignment horizontal="center"/>
      <protection locked="0"/>
    </xf>
    <xf numFmtId="0" fontId="0" fillId="2" borderId="89" xfId="0" applyFont="1" applyFill="1" applyBorder="1" applyAlignment="1" applyProtection="1">
      <alignment horizontal="left"/>
      <protection locked="0"/>
    </xf>
    <xf numFmtId="0" fontId="24" fillId="2" borderId="84" xfId="0" applyFont="1" applyFill="1" applyBorder="1" applyAlignment="1" applyProtection="1">
      <alignment horizontal="center"/>
      <protection locked="0"/>
    </xf>
    <xf numFmtId="0" fontId="0" fillId="2" borderId="85" xfId="0" applyFont="1" applyFill="1" applyBorder="1" applyAlignment="1" applyProtection="1">
      <alignment horizontal="left"/>
      <protection locked="0"/>
    </xf>
    <xf numFmtId="14" fontId="24" fillId="0" borderId="68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  <xf numFmtId="0" fontId="24" fillId="0" borderId="33" xfId="0" applyFont="1" applyFill="1" applyBorder="1" applyAlignment="1">
      <alignment horizontal="center" vertical="center"/>
    </xf>
    <xf numFmtId="0" fontId="0" fillId="0" borderId="70" xfId="0" applyFont="1" applyFill="1" applyBorder="1" applyAlignment="1">
      <alignment horizontal="center" vertical="center"/>
    </xf>
    <xf numFmtId="44" fontId="30" fillId="0" borderId="0" xfId="1" applyFont="1" applyFill="1" applyBorder="1" applyAlignment="1">
      <alignment vertical="center"/>
    </xf>
    <xf numFmtId="44" fontId="30" fillId="0" borderId="0" xfId="1" applyFont="1" applyBorder="1" applyAlignment="1">
      <alignment vertical="center"/>
    </xf>
    <xf numFmtId="44" fontId="30" fillId="0" borderId="0" xfId="1" applyFont="1" applyBorder="1"/>
    <xf numFmtId="14" fontId="16" fillId="4" borderId="50" xfId="1" applyNumberFormat="1" applyFont="1" applyFill="1" applyBorder="1" applyAlignment="1" applyProtection="1">
      <alignment horizontal="center" vertical="center"/>
      <protection locked="0"/>
    </xf>
    <xf numFmtId="0" fontId="38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9" fillId="7" borderId="90" xfId="0" applyFont="1" applyFill="1" applyBorder="1" applyAlignment="1">
      <alignment horizontal="center" vertical="center" wrapText="1"/>
    </xf>
    <xf numFmtId="0" fontId="39" fillId="7" borderId="91" xfId="0" applyFont="1" applyFill="1" applyBorder="1" applyAlignment="1">
      <alignment horizontal="center" vertical="center"/>
    </xf>
    <xf numFmtId="17" fontId="39" fillId="7" borderId="91" xfId="0" applyNumberFormat="1" applyFont="1" applyFill="1" applyBorder="1" applyAlignment="1">
      <alignment horizontal="center" vertical="center"/>
    </xf>
    <xf numFmtId="17" fontId="1" fillId="7" borderId="93" xfId="1" applyNumberFormat="1" applyFont="1" applyFill="1" applyBorder="1"/>
    <xf numFmtId="17" fontId="1" fillId="7" borderId="96" xfId="1" applyNumberFormat="1" applyFont="1" applyFill="1" applyBorder="1"/>
    <xf numFmtId="17" fontId="1" fillId="7" borderId="99" xfId="1" applyNumberFormat="1" applyFont="1" applyFill="1" applyBorder="1"/>
    <xf numFmtId="17" fontId="0" fillId="0" borderId="0" xfId="0" applyNumberFormat="1"/>
    <xf numFmtId="14" fontId="0" fillId="0" borderId="0" xfId="0" applyNumberFormat="1"/>
    <xf numFmtId="44" fontId="20" fillId="4" borderId="101" xfId="1" applyFont="1" applyFill="1" applyBorder="1"/>
    <xf numFmtId="44" fontId="40" fillId="4" borderId="95" xfId="1" applyFont="1" applyFill="1" applyBorder="1"/>
    <xf numFmtId="44" fontId="40" fillId="4" borderId="98" xfId="1" applyFont="1" applyFill="1" applyBorder="1"/>
    <xf numFmtId="44" fontId="40" fillId="3" borderId="94" xfId="1" applyFont="1" applyFill="1" applyBorder="1"/>
    <xf numFmtId="44" fontId="40" fillId="3" borderId="97" xfId="1" applyFont="1" applyFill="1" applyBorder="1"/>
    <xf numFmtId="44" fontId="40" fillId="3" borderId="100" xfId="1" applyFont="1" applyFill="1" applyBorder="1"/>
    <xf numFmtId="44" fontId="40" fillId="4" borderId="101" xfId="1" applyFont="1" applyFill="1" applyBorder="1"/>
    <xf numFmtId="17" fontId="39" fillId="7" borderId="92" xfId="0" applyNumberFormat="1" applyFont="1" applyFill="1" applyBorder="1" applyAlignment="1">
      <alignment horizontal="center" vertical="center" wrapText="1"/>
    </xf>
    <xf numFmtId="14" fontId="0" fillId="0" borderId="68" xfId="0" applyNumberFormat="1" applyFont="1" applyFill="1" applyBorder="1" applyAlignment="1">
      <alignment horizontal="center" vertical="center"/>
    </xf>
    <xf numFmtId="167" fontId="40" fillId="3" borderId="95" xfId="1" applyNumberFormat="1" applyFont="1" applyFill="1" applyBorder="1"/>
    <xf numFmtId="167" fontId="40" fillId="3" borderId="98" xfId="1" applyNumberFormat="1" applyFont="1" applyFill="1" applyBorder="1"/>
    <xf numFmtId="167" fontId="40" fillId="3" borderId="101" xfId="1" applyNumberFormat="1" applyFont="1" applyFill="1" applyBorder="1"/>
    <xf numFmtId="44" fontId="20" fillId="12" borderId="103" xfId="1" applyFont="1" applyFill="1" applyBorder="1"/>
    <xf numFmtId="44" fontId="20" fillId="12" borderId="104" xfId="1" applyFont="1" applyFill="1" applyBorder="1"/>
    <xf numFmtId="44" fontId="20" fillId="12" borderId="106" xfId="1" applyFont="1" applyFill="1" applyBorder="1"/>
    <xf numFmtId="0" fontId="18" fillId="0" borderId="0" xfId="0" applyFont="1"/>
    <xf numFmtId="0" fontId="37" fillId="15" borderId="0" xfId="4" applyFont="1" applyFill="1" applyBorder="1" applyAlignment="1">
      <alignment horizontal="right"/>
    </xf>
    <xf numFmtId="0" fontId="37" fillId="16" borderId="0" xfId="4" applyFont="1" applyFill="1" applyBorder="1" applyAlignment="1">
      <alignment horizontal="right"/>
    </xf>
    <xf numFmtId="10" fontId="41" fillId="2" borderId="46" xfId="2" applyNumberFormat="1" applyFont="1" applyFill="1" applyBorder="1" applyAlignment="1">
      <alignment horizontal="center"/>
    </xf>
    <xf numFmtId="44" fontId="16" fillId="0" borderId="0" xfId="1" applyFont="1" applyAlignment="1">
      <alignment vertical="center"/>
    </xf>
    <xf numFmtId="44" fontId="32" fillId="8" borderId="67" xfId="1" applyFont="1" applyFill="1" applyBorder="1" applyAlignment="1">
      <alignment vertical="center" wrapText="1"/>
    </xf>
    <xf numFmtId="44" fontId="30" fillId="0" borderId="0" xfId="1" applyFont="1"/>
    <xf numFmtId="14" fontId="1" fillId="17" borderId="68" xfId="0" applyNumberFormat="1" applyFont="1" applyFill="1" applyBorder="1" applyAlignment="1">
      <alignment horizontal="center" vertical="center"/>
    </xf>
    <xf numFmtId="0" fontId="0" fillId="17" borderId="0" xfId="0" applyFont="1" applyFill="1" applyBorder="1" applyAlignment="1">
      <alignment horizontal="center" vertical="center"/>
    </xf>
    <xf numFmtId="0" fontId="0" fillId="17" borderId="0" xfId="0" applyFont="1" applyFill="1" applyBorder="1" applyAlignment="1">
      <alignment horizontal="left" vertical="center"/>
    </xf>
    <xf numFmtId="0" fontId="0" fillId="17" borderId="0" xfId="0" applyFont="1" applyFill="1" applyBorder="1" applyAlignment="1">
      <alignment vertical="center"/>
    </xf>
    <xf numFmtId="0" fontId="1" fillId="17" borderId="33" xfId="0" applyFont="1" applyFill="1" applyBorder="1" applyAlignment="1">
      <alignment horizontal="center" vertical="center"/>
    </xf>
    <xf numFmtId="0" fontId="0" fillId="17" borderId="70" xfId="0" applyFont="1" applyFill="1" applyBorder="1" applyAlignment="1">
      <alignment horizontal="center" vertical="center"/>
    </xf>
    <xf numFmtId="44" fontId="30" fillId="17" borderId="0" xfId="1" applyFont="1" applyFill="1" applyBorder="1" applyAlignment="1">
      <alignment vertical="center"/>
    </xf>
    <xf numFmtId="168" fontId="0" fillId="17" borderId="0" xfId="0" applyNumberFormat="1" applyFont="1" applyFill="1" applyBorder="1" applyAlignment="1">
      <alignment horizontal="center" vertical="center"/>
    </xf>
    <xf numFmtId="14" fontId="1" fillId="18" borderId="68" xfId="0" applyNumberFormat="1" applyFont="1" applyFill="1" applyBorder="1" applyAlignment="1">
      <alignment horizontal="center" vertical="center"/>
    </xf>
    <xf numFmtId="0" fontId="0" fillId="18" borderId="0" xfId="0" applyFont="1" applyFill="1" applyBorder="1" applyAlignment="1">
      <alignment horizontal="center" vertical="center"/>
    </xf>
    <xf numFmtId="0" fontId="0" fillId="18" borderId="0" xfId="0" applyFont="1" applyFill="1" applyBorder="1" applyAlignment="1">
      <alignment horizontal="left" vertical="center"/>
    </xf>
    <xf numFmtId="0" fontId="0" fillId="18" borderId="0" xfId="0" applyFont="1" applyFill="1" applyBorder="1" applyAlignment="1">
      <alignment vertical="center"/>
    </xf>
    <xf numFmtId="0" fontId="1" fillId="18" borderId="33" xfId="0" applyFont="1" applyFill="1" applyBorder="1" applyAlignment="1">
      <alignment horizontal="center" vertical="center"/>
    </xf>
    <xf numFmtId="0" fontId="0" fillId="18" borderId="70" xfId="0" applyFont="1" applyFill="1" applyBorder="1" applyAlignment="1">
      <alignment horizontal="center" vertical="center"/>
    </xf>
    <xf numFmtId="44" fontId="30" fillId="18" borderId="0" xfId="1" applyFont="1" applyFill="1" applyBorder="1" applyAlignment="1">
      <alignment vertical="center"/>
    </xf>
    <xf numFmtId="14" fontId="0" fillId="18" borderId="68" xfId="0" applyNumberFormat="1" applyFont="1" applyFill="1" applyBorder="1" applyAlignment="1">
      <alignment horizontal="center" vertical="center"/>
    </xf>
    <xf numFmtId="164" fontId="20" fillId="3" borderId="107" xfId="1" applyNumberFormat="1" applyFont="1" applyFill="1" applyBorder="1" applyAlignment="1" applyProtection="1">
      <alignment horizontal="center" vertical="center"/>
      <protection locked="0"/>
    </xf>
    <xf numFmtId="17" fontId="20" fillId="3" borderId="108" xfId="6" applyNumberFormat="1" applyFont="1" applyFill="1" applyBorder="1" applyAlignment="1" applyProtection="1">
      <alignment horizontal="center" vertical="center" wrapText="1"/>
      <protection locked="0"/>
    </xf>
    <xf numFmtId="14" fontId="14" fillId="3" borderId="109" xfId="6" applyNumberFormat="1" applyFont="1" applyFill="1" applyBorder="1" applyAlignment="1" applyProtection="1">
      <alignment horizontal="center" vertical="center" wrapText="1"/>
      <protection locked="0"/>
    </xf>
    <xf numFmtId="0" fontId="42" fillId="0" borderId="0" xfId="0" applyFont="1" applyAlignment="1">
      <alignment horizontal="right" vertical="center"/>
    </xf>
    <xf numFmtId="0" fontId="42" fillId="0" borderId="0" xfId="0" applyFont="1" applyAlignment="1">
      <alignment horizontal="center" vertical="center"/>
    </xf>
    <xf numFmtId="0" fontId="42" fillId="0" borderId="0" xfId="0" applyFont="1" applyAlignment="1">
      <alignment horizontal="left" vertical="center"/>
    </xf>
    <xf numFmtId="44" fontId="0" fillId="0" borderId="53" xfId="1" applyFont="1" applyFill="1" applyBorder="1" applyProtection="1"/>
    <xf numFmtId="44" fontId="0" fillId="0" borderId="75" xfId="1" applyFont="1" applyFill="1" applyBorder="1" applyProtection="1"/>
    <xf numFmtId="9" fontId="0" fillId="4" borderId="55" xfId="2" applyNumberFormat="1" applyFont="1" applyFill="1" applyBorder="1" applyAlignment="1" applyProtection="1">
      <alignment horizontal="center"/>
    </xf>
    <xf numFmtId="9" fontId="0" fillId="0" borderId="77" xfId="2" applyNumberFormat="1" applyFont="1" applyFill="1" applyBorder="1" applyAlignment="1" applyProtection="1">
      <alignment horizontal="center"/>
    </xf>
    <xf numFmtId="44" fontId="0" fillId="0" borderId="0" xfId="0" applyNumberFormat="1" applyAlignment="1">
      <alignment vertical="center"/>
    </xf>
    <xf numFmtId="167" fontId="43" fillId="0" borderId="83" xfId="0" applyNumberFormat="1" applyFont="1" applyFill="1" applyBorder="1" applyAlignment="1" applyProtection="1">
      <alignment vertical="center"/>
      <protection locked="0"/>
    </xf>
    <xf numFmtId="167" fontId="44" fillId="0" borderId="83" xfId="0" applyNumberFormat="1" applyFont="1" applyFill="1" applyBorder="1" applyAlignment="1" applyProtection="1">
      <alignment vertical="center"/>
      <protection locked="0"/>
    </xf>
    <xf numFmtId="2" fontId="22" fillId="12" borderId="105" xfId="0" applyNumberFormat="1" applyFont="1" applyFill="1" applyBorder="1" applyAlignment="1">
      <alignment horizontal="center" vertical="center"/>
    </xf>
    <xf numFmtId="0" fontId="28" fillId="0" borderId="0" xfId="0" applyFont="1" applyBorder="1" applyAlignment="1">
      <alignment horizontal="center"/>
    </xf>
    <xf numFmtId="0" fontId="27" fillId="4" borderId="40" xfId="0" applyFont="1" applyFill="1" applyBorder="1" applyAlignment="1">
      <alignment vertical="center"/>
    </xf>
    <xf numFmtId="0" fontId="27" fillId="4" borderId="43" xfId="0" applyFont="1" applyFill="1" applyBorder="1" applyAlignment="1">
      <alignment vertical="center"/>
    </xf>
    <xf numFmtId="43" fontId="27" fillId="4" borderId="41" xfId="0" applyNumberFormat="1" applyFont="1" applyFill="1" applyBorder="1" applyAlignment="1">
      <alignment horizontal="center" vertical="center"/>
    </xf>
    <xf numFmtId="43" fontId="27" fillId="4" borderId="44" xfId="0" applyNumberFormat="1" applyFont="1" applyFill="1" applyBorder="1" applyAlignment="1">
      <alignment horizontal="center" vertical="center"/>
    </xf>
    <xf numFmtId="0" fontId="27" fillId="4" borderId="39" xfId="0" applyFont="1" applyFill="1" applyBorder="1" applyAlignment="1">
      <alignment horizontal="right" vertical="center"/>
    </xf>
    <xf numFmtId="0" fontId="27" fillId="4" borderId="42" xfId="0" applyFont="1" applyFill="1" applyBorder="1" applyAlignment="1">
      <alignment horizontal="right" vertical="center"/>
    </xf>
    <xf numFmtId="0" fontId="6" fillId="0" borderId="2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3" fillId="2" borderId="45" xfId="0" applyFont="1" applyFill="1" applyBorder="1" applyAlignment="1">
      <alignment horizontal="center"/>
    </xf>
    <xf numFmtId="0" fontId="3" fillId="2" borderId="47" xfId="0" applyFont="1" applyFill="1" applyBorder="1" applyAlignment="1">
      <alignment horizontal="center"/>
    </xf>
    <xf numFmtId="0" fontId="21" fillId="0" borderId="0" xfId="0" applyFont="1" applyBorder="1" applyAlignment="1"/>
    <xf numFmtId="0" fontId="7" fillId="14" borderId="73" xfId="0" applyFont="1" applyFill="1" applyBorder="1" applyAlignment="1">
      <alignment horizontal="center" vertical="center"/>
    </xf>
    <xf numFmtId="0" fontId="7" fillId="14" borderId="74" xfId="0" applyFont="1" applyFill="1" applyBorder="1" applyAlignment="1">
      <alignment horizontal="center" vertical="center"/>
    </xf>
    <xf numFmtId="17" fontId="6" fillId="0" borderId="22" xfId="4" applyNumberFormat="1" applyFont="1" applyBorder="1" applyAlignment="1">
      <alignment horizontal="center" vertical="center"/>
    </xf>
    <xf numFmtId="17" fontId="6" fillId="0" borderId="23" xfId="4" applyNumberFormat="1" applyFont="1" applyBorder="1" applyAlignment="1">
      <alignment horizontal="center" vertical="center"/>
    </xf>
    <xf numFmtId="17" fontId="6" fillId="0" borderId="4" xfId="4" applyNumberFormat="1" applyFont="1" applyBorder="1" applyAlignment="1">
      <alignment horizontal="center" vertical="center"/>
    </xf>
    <xf numFmtId="0" fontId="7" fillId="5" borderId="0" xfId="4" applyFont="1" applyFill="1" applyAlignment="1">
      <alignment horizontal="center"/>
    </xf>
    <xf numFmtId="0" fontId="6" fillId="0" borderId="23" xfId="4" applyFont="1" applyBorder="1" applyAlignment="1">
      <alignment horizontal="center" vertical="center"/>
    </xf>
    <xf numFmtId="0" fontId="6" fillId="0" borderId="4" xfId="4" applyFont="1" applyBorder="1" applyAlignment="1">
      <alignment horizontal="center" vertical="center"/>
    </xf>
    <xf numFmtId="0" fontId="0" fillId="0" borderId="8" xfId="4" applyFont="1" applyBorder="1" applyAlignment="1">
      <alignment horizontal="center"/>
    </xf>
    <xf numFmtId="0" fontId="1" fillId="0" borderId="10" xfId="4" applyFont="1" applyBorder="1" applyAlignment="1">
      <alignment horizontal="center"/>
    </xf>
    <xf numFmtId="0" fontId="1" fillId="0" borderId="9" xfId="4" applyFont="1" applyBorder="1" applyAlignment="1">
      <alignment horizontal="center"/>
    </xf>
    <xf numFmtId="0" fontId="1" fillId="0" borderId="8" xfId="4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wrapText="1"/>
    </xf>
    <xf numFmtId="167" fontId="33" fillId="9" borderId="72" xfId="3" applyNumberFormat="1" applyFont="1" applyFill="1" applyBorder="1" applyAlignment="1">
      <alignment horizontal="center" vertical="center" wrapText="1"/>
    </xf>
    <xf numFmtId="167" fontId="33" fillId="9" borderId="52" xfId="3" applyNumberFormat="1" applyFont="1" applyFill="1" applyBorder="1" applyAlignment="1">
      <alignment horizontal="center" vertical="center" wrapText="1"/>
    </xf>
    <xf numFmtId="0" fontId="31" fillId="8" borderId="65" xfId="0" applyFont="1" applyFill="1" applyBorder="1" applyAlignment="1">
      <alignment horizontal="center" vertical="center"/>
    </xf>
    <xf numFmtId="0" fontId="31" fillId="8" borderId="66" xfId="0" applyFont="1" applyFill="1" applyBorder="1" applyAlignment="1">
      <alignment horizontal="center" vertical="center"/>
    </xf>
    <xf numFmtId="164" fontId="5" fillId="9" borderId="51" xfId="3" applyNumberFormat="1" applyFont="1" applyFill="1" applyBorder="1" applyAlignment="1">
      <alignment vertical="center" wrapText="1"/>
    </xf>
    <xf numFmtId="164" fontId="5" fillId="9" borderId="50" xfId="3" applyNumberFormat="1" applyFont="1" applyFill="1" applyBorder="1" applyAlignment="1">
      <alignment vertical="center" wrapText="1"/>
    </xf>
    <xf numFmtId="44" fontId="14" fillId="8" borderId="42" xfId="6" applyFont="1" applyFill="1" applyBorder="1" applyAlignment="1">
      <alignment horizontal="center" vertical="center" wrapText="1"/>
    </xf>
    <xf numFmtId="44" fontId="14" fillId="8" borderId="44" xfId="6" applyFont="1" applyFill="1" applyBorder="1" applyAlignment="1">
      <alignment horizontal="center" vertical="center" wrapText="1"/>
    </xf>
    <xf numFmtId="0" fontId="7" fillId="11" borderId="49" xfId="0" applyFont="1" applyFill="1" applyBorder="1" applyAlignment="1">
      <alignment horizontal="center" vertical="center"/>
    </xf>
    <xf numFmtId="0" fontId="7" fillId="11" borderId="51" xfId="0" applyFont="1" applyFill="1" applyBorder="1" applyAlignment="1">
      <alignment horizontal="center" vertical="center"/>
    </xf>
    <xf numFmtId="0" fontId="7" fillId="11" borderId="5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3" fillId="8" borderId="39" xfId="6" applyFont="1" applyFill="1" applyBorder="1" applyAlignment="1">
      <alignment horizontal="center" vertical="center" wrapText="1"/>
    </xf>
    <xf numFmtId="44" fontId="3" fillId="8" borderId="40" xfId="6" applyFont="1" applyFill="1" applyBorder="1" applyAlignment="1">
      <alignment horizontal="center" vertical="center" wrapText="1"/>
    </xf>
    <xf numFmtId="44" fontId="3" fillId="8" borderId="41" xfId="6" applyFont="1" applyFill="1" applyBorder="1" applyAlignment="1">
      <alignment horizontal="center" vertical="center" wrapText="1"/>
    </xf>
    <xf numFmtId="44" fontId="14" fillId="8" borderId="39" xfId="6" applyFont="1" applyFill="1" applyBorder="1" applyAlignment="1">
      <alignment horizontal="center" vertical="center" wrapText="1"/>
    </xf>
    <xf numFmtId="44" fontId="14" fillId="8" borderId="41" xfId="6" applyFont="1" applyFill="1" applyBorder="1" applyAlignment="1">
      <alignment horizontal="center" vertical="center" wrapText="1"/>
    </xf>
    <xf numFmtId="44" fontId="14" fillId="8" borderId="68" xfId="6" applyFont="1" applyFill="1" applyBorder="1" applyAlignment="1">
      <alignment horizontal="center" vertical="center" wrapText="1"/>
    </xf>
    <xf numFmtId="44" fontId="14" fillId="8" borderId="64" xfId="6" applyFont="1" applyFill="1" applyBorder="1" applyAlignment="1">
      <alignment horizontal="center" vertical="center" wrapText="1"/>
    </xf>
    <xf numFmtId="0" fontId="31" fillId="9" borderId="49" xfId="0" applyFont="1" applyFill="1" applyBorder="1" applyAlignment="1">
      <alignment horizontal="center" vertical="center"/>
    </xf>
    <xf numFmtId="0" fontId="31" fillId="9" borderId="51" xfId="0" applyFont="1" applyFill="1" applyBorder="1" applyAlignment="1">
      <alignment horizontal="center" vertical="center"/>
    </xf>
    <xf numFmtId="0" fontId="31" fillId="9" borderId="50" xfId="0" applyFont="1" applyFill="1" applyBorder="1" applyAlignment="1">
      <alignment horizontal="center" vertical="center"/>
    </xf>
    <xf numFmtId="0" fontId="32" fillId="8" borderId="58" xfId="3" applyFont="1" applyFill="1" applyBorder="1" applyAlignment="1">
      <alignment horizontal="center" vertical="center" wrapText="1"/>
    </xf>
    <xf numFmtId="0" fontId="32" fillId="8" borderId="59" xfId="3" applyFont="1" applyFill="1" applyBorder="1" applyAlignment="1">
      <alignment horizontal="center" vertical="center" wrapText="1"/>
    </xf>
    <xf numFmtId="167" fontId="3" fillId="8" borderId="60" xfId="0" applyNumberFormat="1" applyFont="1" applyFill="1" applyBorder="1" applyAlignment="1">
      <alignment horizontal="center" vertical="center" wrapText="1"/>
    </xf>
    <xf numFmtId="167" fontId="3" fillId="8" borderId="61" xfId="0" applyNumberFormat="1" applyFont="1" applyFill="1" applyBorder="1" applyAlignment="1">
      <alignment horizontal="center" vertical="center" wrapText="1"/>
    </xf>
    <xf numFmtId="167" fontId="3" fillId="8" borderId="62" xfId="0" applyNumberFormat="1" applyFont="1" applyFill="1" applyBorder="1" applyAlignment="1">
      <alignment horizontal="center" vertical="center" wrapText="1"/>
    </xf>
    <xf numFmtId="44" fontId="3" fillId="8" borderId="60" xfId="1" applyFont="1" applyFill="1" applyBorder="1" applyAlignment="1">
      <alignment horizontal="center" vertical="center" wrapText="1"/>
    </xf>
    <xf numFmtId="44" fontId="3" fillId="8" borderId="61" xfId="1" applyFont="1" applyFill="1" applyBorder="1" applyAlignment="1">
      <alignment horizontal="center" vertical="center" wrapText="1"/>
    </xf>
    <xf numFmtId="44" fontId="3" fillId="8" borderId="62" xfId="1" applyFont="1" applyFill="1" applyBorder="1" applyAlignment="1">
      <alignment horizontal="center" vertical="center" wrapText="1"/>
    </xf>
    <xf numFmtId="0" fontId="7" fillId="9" borderId="34" xfId="0" applyFont="1" applyFill="1" applyBorder="1" applyAlignment="1">
      <alignment horizontal="center" vertical="center"/>
    </xf>
    <xf numFmtId="0" fontId="7" fillId="9" borderId="35" xfId="0" applyFont="1" applyFill="1" applyBorder="1" applyAlignment="1">
      <alignment horizontal="center" vertical="center"/>
    </xf>
    <xf numFmtId="0" fontId="7" fillId="9" borderId="36" xfId="0" applyFont="1" applyFill="1" applyBorder="1" applyAlignment="1">
      <alignment horizontal="center" vertical="center"/>
    </xf>
    <xf numFmtId="44" fontId="2" fillId="8" borderId="49" xfId="1" applyFont="1" applyFill="1" applyBorder="1" applyAlignment="1">
      <alignment horizontal="center" vertical="center" wrapText="1"/>
    </xf>
    <xf numFmtId="44" fontId="2" fillId="8" borderId="51" xfId="1" applyFont="1" applyFill="1" applyBorder="1" applyAlignment="1">
      <alignment horizontal="center" vertical="center" wrapText="1"/>
    </xf>
    <xf numFmtId="0" fontId="3" fillId="8" borderId="53" xfId="0" applyFont="1" applyFill="1" applyBorder="1" applyAlignment="1">
      <alignment horizontal="center" vertical="center"/>
    </xf>
    <xf numFmtId="0" fontId="3" fillId="8" borderId="56" xfId="0" applyFont="1" applyFill="1" applyBorder="1" applyAlignment="1">
      <alignment horizontal="center" vertical="center"/>
    </xf>
    <xf numFmtId="0" fontId="3" fillId="8" borderId="54" xfId="0" applyFont="1" applyFill="1" applyBorder="1" applyAlignment="1">
      <alignment horizontal="center" vertical="center"/>
    </xf>
    <xf numFmtId="0" fontId="3" fillId="8" borderId="52" xfId="0" applyFont="1" applyFill="1" applyBorder="1" applyAlignment="1">
      <alignment horizontal="center" vertical="center"/>
    </xf>
    <xf numFmtId="9" fontId="2" fillId="8" borderId="55" xfId="2" applyFont="1" applyFill="1" applyBorder="1" applyAlignment="1">
      <alignment horizontal="center" vertical="center" wrapText="1"/>
    </xf>
    <xf numFmtId="9" fontId="2" fillId="8" borderId="57" xfId="2" applyFont="1" applyFill="1" applyBorder="1" applyAlignment="1">
      <alignment horizontal="center" vertical="center" wrapText="1"/>
    </xf>
    <xf numFmtId="0" fontId="3" fillId="8" borderId="60" xfId="0" applyFont="1" applyFill="1" applyBorder="1" applyAlignment="1">
      <alignment horizontal="center" vertical="center" wrapText="1"/>
    </xf>
    <xf numFmtId="0" fontId="3" fillId="8" borderId="61" xfId="0" applyFont="1" applyFill="1" applyBorder="1" applyAlignment="1">
      <alignment horizontal="center" vertical="center" wrapText="1"/>
    </xf>
    <xf numFmtId="0" fontId="3" fillId="8" borderId="62" xfId="0" applyFont="1" applyFill="1" applyBorder="1" applyAlignment="1">
      <alignment horizontal="center" vertical="center" wrapText="1"/>
    </xf>
    <xf numFmtId="17" fontId="14" fillId="7" borderId="102" xfId="0" applyNumberFormat="1" applyFont="1" applyFill="1" applyBorder="1" applyAlignment="1">
      <alignment horizontal="center" vertical="center"/>
    </xf>
    <xf numFmtId="17" fontId="14" fillId="7" borderId="2" xfId="0" applyNumberFormat="1" applyFont="1" applyFill="1" applyBorder="1" applyAlignment="1">
      <alignment horizontal="center" vertical="center"/>
    </xf>
    <xf numFmtId="0" fontId="7" fillId="13" borderId="49" xfId="0" applyFont="1" applyFill="1" applyBorder="1" applyAlignment="1">
      <alignment horizontal="center" vertical="center"/>
    </xf>
    <xf numFmtId="0" fontId="7" fillId="13" borderId="51" xfId="0" applyFont="1" applyFill="1" applyBorder="1" applyAlignment="1">
      <alignment horizontal="center" vertical="center"/>
    </xf>
    <xf numFmtId="0" fontId="7" fillId="13" borderId="50" xfId="0" applyFont="1" applyFill="1" applyBorder="1" applyAlignment="1">
      <alignment horizontal="center" vertical="center"/>
    </xf>
  </cellXfs>
  <cellStyles count="9">
    <cellStyle name="Milliers" xfId="8" builtinId="3"/>
    <cellStyle name="Milliers 2" xfId="5" xr:uid="{00000000-0005-0000-0000-000001000000}"/>
    <cellStyle name="Monétaire" xfId="1" builtinId="4"/>
    <cellStyle name="Monétaire 2" xfId="6" xr:uid="{00000000-0005-0000-0000-000003000000}"/>
    <cellStyle name="Normal" xfId="0" builtinId="0"/>
    <cellStyle name="Normal 2" xfId="4" xr:uid="{00000000-0005-0000-0000-000005000000}"/>
    <cellStyle name="Normal_Feuil1" xfId="3" xr:uid="{00000000-0005-0000-0000-000006000000}"/>
    <cellStyle name="Pourcentage" xfId="2" builtinId="5"/>
    <cellStyle name="Pourcentage 2" xfId="7" xr:uid="{00000000-0005-0000-0000-000008000000}"/>
  </cellStyles>
  <dxfs count="181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b val="0"/>
        <i val="0"/>
        <color rgb="FFC80000"/>
      </font>
    </dxf>
    <dxf>
      <font>
        <b val="0"/>
        <i val="0"/>
        <color rgb="FF2CB800"/>
      </font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BA84D8"/>
        </patternFill>
      </fill>
    </dxf>
    <dxf>
      <fill>
        <patternFill>
          <bgColor theme="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2" tint="-0.499984740745262"/>
      </font>
      <fill>
        <patternFill>
          <bgColor theme="0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BA84D8"/>
      <color rgb="FFAA67CF"/>
      <color rgb="FFC39BE1"/>
      <color rgb="FFFF3300"/>
      <color rgb="FFE0C1ED"/>
      <color rgb="FFCC6600"/>
      <color rgb="FFFF67F1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chantier - Janv 2018.xlsm]ANALYSE!Tableau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1" i="0" u="none" strike="noStrike" kern="1200" cap="small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cap="small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Dépenses matériels par mois</a:t>
            </a:r>
          </a:p>
        </c:rich>
      </c:tx>
      <c:layout>
        <c:manualLayout>
          <c:xMode val="edge"/>
          <c:yMode val="edge"/>
          <c:x val="4.8760388942323506E-2"/>
          <c:y val="1.2861496486613852E-2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1" i="0" u="none" strike="noStrike" kern="1200" cap="small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3.977742056645453E-2"/>
          <c:y val="9.4647993724031723E-2"/>
          <c:w val="0.94966494434380555"/>
          <c:h val="0.7771968310234282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ANALYSE!$F$3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ANALYSE!$E$4:$E$12</c:f>
              <c:multiLvlStrCache>
                <c:ptCount val="5"/>
                <c:lvl>
                  <c:pt idx="0">
                    <c:v>(vide)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</c:lvl>
                <c:lvl>
                  <c:pt idx="0">
                    <c:v>&lt;31/10/2017</c:v>
                  </c:pt>
                  <c:pt idx="1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ANALYSE!$F$4:$F$12</c:f>
              <c:numCache>
                <c:formatCode>_("€"* #,##0.00_);_("€"* \(#,##0.00\);_("€"* "-"??_);_(@_)</c:formatCode>
                <c:ptCount val="5"/>
                <c:pt idx="1">
                  <c:v>800</c:v>
                </c:pt>
                <c:pt idx="2">
                  <c:v>8000</c:v>
                </c:pt>
                <c:pt idx="3">
                  <c:v>26400</c:v>
                </c:pt>
                <c:pt idx="4">
                  <c:v>37600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B7-4121-AD63-1672356552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73378952"/>
        <c:axId val="573381576"/>
      </c:barChart>
      <c:catAx>
        <c:axId val="573378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81576"/>
        <c:crosses val="autoZero"/>
        <c:auto val="1"/>
        <c:lblAlgn val="ctr"/>
        <c:lblOffset val="100"/>
        <c:noMultiLvlLbl val="0"/>
      </c:catAx>
      <c:valAx>
        <c:axId val="573381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78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cap="small" baseline="0"/>
              <a:t>Bilan factures et dépenses par mois</a:t>
            </a:r>
          </a:p>
        </c:rich>
      </c:tx>
      <c:layout>
        <c:manualLayout>
          <c:xMode val="edge"/>
          <c:yMode val="edge"/>
          <c:x val="5.5034158963169086E-2"/>
          <c:y val="2.2039757676927254E-2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3617691234360371E-2"/>
          <c:y val="3.1139990932623113E-2"/>
          <c:w val="0.95595696906227079"/>
          <c:h val="0.732497670017607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ANALYSE!$I$25</c:f>
              <c:strCache>
                <c:ptCount val="1"/>
                <c:pt idx="0">
                  <c:v>Facture 
du mois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 w="15875">
              <a:solidFill>
                <a:schemeClr val="accent6">
                  <a:alpha val="87000"/>
                </a:schemeClr>
              </a:solidFill>
            </a:ln>
            <a:effectLst/>
          </c:spPr>
          <c:invertIfNegative val="0"/>
          <c:cat>
            <c:numRef>
              <c:f>ANALYSE!$H$26:$H$55</c:f>
              <c:numCache>
                <c:formatCode>mmm\-yy</c:formatCode>
                <c:ptCount val="30"/>
                <c:pt idx="0">
                  <c:v>43039</c:v>
                </c:pt>
                <c:pt idx="1">
                  <c:v>43069</c:v>
                </c:pt>
                <c:pt idx="2">
                  <c:v>43099</c:v>
                </c:pt>
                <c:pt idx="3">
                  <c:v>43130</c:v>
                </c:pt>
                <c:pt idx="4">
                  <c:v>43159</c:v>
                </c:pt>
                <c:pt idx="5">
                  <c:v>43187</c:v>
                </c:pt>
                <c:pt idx="6">
                  <c:v>43218</c:v>
                </c:pt>
                <c:pt idx="7">
                  <c:v>43248</c:v>
                </c:pt>
                <c:pt idx="8">
                  <c:v>43279</c:v>
                </c:pt>
                <c:pt idx="9">
                  <c:v>43309</c:v>
                </c:pt>
                <c:pt idx="10">
                  <c:v>43340</c:v>
                </c:pt>
                <c:pt idx="11">
                  <c:v>43371</c:v>
                </c:pt>
                <c:pt idx="12">
                  <c:v>43401</c:v>
                </c:pt>
                <c:pt idx="13">
                  <c:v>43432</c:v>
                </c:pt>
                <c:pt idx="14">
                  <c:v>43462</c:v>
                </c:pt>
                <c:pt idx="15">
                  <c:v>43493</c:v>
                </c:pt>
                <c:pt idx="16">
                  <c:v>43524</c:v>
                </c:pt>
                <c:pt idx="17">
                  <c:v>43552</c:v>
                </c:pt>
                <c:pt idx="18">
                  <c:v>43583</c:v>
                </c:pt>
                <c:pt idx="19">
                  <c:v>43613</c:v>
                </c:pt>
                <c:pt idx="20">
                  <c:v>43644</c:v>
                </c:pt>
                <c:pt idx="21">
                  <c:v>43674</c:v>
                </c:pt>
                <c:pt idx="22">
                  <c:v>43705</c:v>
                </c:pt>
                <c:pt idx="23">
                  <c:v>43736</c:v>
                </c:pt>
                <c:pt idx="24">
                  <c:v>43766</c:v>
                </c:pt>
                <c:pt idx="25">
                  <c:v>43797</c:v>
                </c:pt>
                <c:pt idx="26">
                  <c:v>43827</c:v>
                </c:pt>
                <c:pt idx="27">
                  <c:v>43858</c:v>
                </c:pt>
                <c:pt idx="28">
                  <c:v>43889</c:v>
                </c:pt>
                <c:pt idx="29">
                  <c:v>43918</c:v>
                </c:pt>
              </c:numCache>
            </c:numRef>
          </c:cat>
          <c:val>
            <c:numRef>
              <c:f>ANALYSE!$I$26:$I$55</c:f>
              <c:numCache>
                <c:formatCode>_("€"* #,##0.00_);_("€"* \(#,##0.00\);_("€"* "-"??_);_(@_)</c:formatCode>
                <c:ptCount val="30"/>
                <c:pt idx="2">
                  <c:v>40000</c:v>
                </c:pt>
                <c:pt idx="3">
                  <c:v>150000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DA-426E-8B9B-967091ADC307}"/>
            </c:ext>
          </c:extLst>
        </c:ser>
        <c:ser>
          <c:idx val="1"/>
          <c:order val="1"/>
          <c:tx>
            <c:strRef>
              <c:f>ANALYSE!$M$25</c:f>
              <c:strCache>
                <c:ptCount val="1"/>
                <c:pt idx="0">
                  <c:v>Dépenses 
totales</c:v>
                </c:pt>
              </c:strCache>
            </c:strRef>
          </c:tx>
          <c:spPr>
            <a:solidFill>
              <a:srgbClr val="FF0000">
                <a:alpha val="81000"/>
              </a:srgbClr>
            </a:solidFill>
            <a:ln w="15875">
              <a:solidFill>
                <a:srgbClr val="FF0000">
                  <a:alpha val="85000"/>
                </a:srgbClr>
              </a:solidFill>
            </a:ln>
            <a:effectLst/>
          </c:spPr>
          <c:invertIfNegative val="0"/>
          <c:cat>
            <c:numRef>
              <c:f>ANALYSE!$H$26:$H$55</c:f>
              <c:numCache>
                <c:formatCode>mmm\-yy</c:formatCode>
                <c:ptCount val="30"/>
                <c:pt idx="0">
                  <c:v>43039</c:v>
                </c:pt>
                <c:pt idx="1">
                  <c:v>43069</c:v>
                </c:pt>
                <c:pt idx="2">
                  <c:v>43099</c:v>
                </c:pt>
                <c:pt idx="3">
                  <c:v>43130</c:v>
                </c:pt>
                <c:pt idx="4">
                  <c:v>43159</c:v>
                </c:pt>
                <c:pt idx="5">
                  <c:v>43187</c:v>
                </c:pt>
                <c:pt idx="6">
                  <c:v>43218</c:v>
                </c:pt>
                <c:pt idx="7">
                  <c:v>43248</c:v>
                </c:pt>
                <c:pt idx="8">
                  <c:v>43279</c:v>
                </c:pt>
                <c:pt idx="9">
                  <c:v>43309</c:v>
                </c:pt>
                <c:pt idx="10">
                  <c:v>43340</c:v>
                </c:pt>
                <c:pt idx="11">
                  <c:v>43371</c:v>
                </c:pt>
                <c:pt idx="12">
                  <c:v>43401</c:v>
                </c:pt>
                <c:pt idx="13">
                  <c:v>43432</c:v>
                </c:pt>
                <c:pt idx="14">
                  <c:v>43462</c:v>
                </c:pt>
                <c:pt idx="15">
                  <c:v>43493</c:v>
                </c:pt>
                <c:pt idx="16">
                  <c:v>43524</c:v>
                </c:pt>
                <c:pt idx="17">
                  <c:v>43552</c:v>
                </c:pt>
                <c:pt idx="18">
                  <c:v>43583</c:v>
                </c:pt>
                <c:pt idx="19">
                  <c:v>43613</c:v>
                </c:pt>
                <c:pt idx="20">
                  <c:v>43644</c:v>
                </c:pt>
                <c:pt idx="21">
                  <c:v>43674</c:v>
                </c:pt>
                <c:pt idx="22">
                  <c:v>43705</c:v>
                </c:pt>
                <c:pt idx="23">
                  <c:v>43736</c:v>
                </c:pt>
                <c:pt idx="24">
                  <c:v>43766</c:v>
                </c:pt>
                <c:pt idx="25">
                  <c:v>43797</c:v>
                </c:pt>
                <c:pt idx="26">
                  <c:v>43827</c:v>
                </c:pt>
                <c:pt idx="27">
                  <c:v>43858</c:v>
                </c:pt>
                <c:pt idx="28">
                  <c:v>43889</c:v>
                </c:pt>
                <c:pt idx="29">
                  <c:v>43918</c:v>
                </c:pt>
              </c:numCache>
            </c:numRef>
          </c:cat>
          <c:val>
            <c:numRef>
              <c:f>ANALYSE!$M$26:$M$55</c:f>
              <c:numCache>
                <c:formatCode>_("€"* #,##0.00_);_("€"* \(#,##0.00\);_("€"* "-"??_);_(@_)</c:formatCode>
                <c:ptCount val="30"/>
                <c:pt idx="0">
                  <c:v>4460</c:v>
                </c:pt>
                <c:pt idx="1">
                  <c:v>15320</c:v>
                </c:pt>
                <c:pt idx="2">
                  <c:v>63000</c:v>
                </c:pt>
                <c:pt idx="3">
                  <c:v>48580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2DA-426E-8B9B-967091ADC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0145064"/>
        <c:axId val="520147688"/>
      </c:barChart>
      <c:dateAx>
        <c:axId val="520145064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147688"/>
        <c:crosses val="autoZero"/>
        <c:auto val="1"/>
        <c:lblOffset val="100"/>
        <c:baseTimeUnit val="months"/>
      </c:dateAx>
      <c:valAx>
        <c:axId val="520147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14506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bg1">
                <a:lumMod val="65000"/>
                <a:alpha val="93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1" i="0" u="none" strike="noStrike" kern="1200" baseline="0">
                <a:solidFill>
                  <a:schemeClr val="bg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TRIE PAR</a:t>
          </a:r>
          <a:r>
            <a:rPr lang="fr-FR" sz="1100" b="1" baseline="0">
              <a:solidFill>
                <a:schemeClr val="bg1"/>
              </a:solidFill>
            </a:rPr>
            <a:t> DATE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15</xdr:col>
      <xdr:colOff>83820</xdr:colOff>
      <xdr:row>0</xdr:row>
      <xdr:rowOff>320040</xdr:rowOff>
    </xdr:from>
    <xdr:to>
      <xdr:col>16</xdr:col>
      <xdr:colOff>230589</xdr:colOff>
      <xdr:row>2</xdr:row>
      <xdr:rowOff>48370</xdr:rowOff>
    </xdr:to>
    <xdr:sp macro="[0]!Export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51760BF7-1E2A-49D2-9DA4-BBAC6DA6AA6E}"/>
            </a:ext>
          </a:extLst>
        </xdr:cNvPr>
        <xdr:cNvSpPr/>
      </xdr:nvSpPr>
      <xdr:spPr>
        <a:xfrm>
          <a:off x="12603480" y="320040"/>
          <a:ext cx="2425149" cy="49033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accent6">
              <a:lumMod val="75000"/>
            </a:schemeClr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bg1"/>
              </a:solidFill>
              <a:latin typeface="+mn-lt"/>
              <a:ea typeface="+mn-ea"/>
              <a:cs typeface="+mn-cs"/>
            </a:rPr>
            <a:t>EXPORTER TÂCHES DANS SYNTHESE</a:t>
          </a:r>
        </a:p>
        <a:p>
          <a:pPr algn="ctr"/>
          <a:r>
            <a:rPr lang="fr-FR" sz="1100" b="1">
              <a:solidFill>
                <a:schemeClr val="bg1"/>
              </a:solidFill>
              <a:latin typeface="+mn-lt"/>
              <a:ea typeface="+mn-ea"/>
              <a:cs typeface="+mn-cs"/>
            </a:rPr>
            <a:t>AJOUT T.S. DANS SYNTHESE</a:t>
          </a:r>
        </a:p>
        <a:p>
          <a:pPr marL="0" indent="0" algn="ctr"/>
          <a:endParaRPr lang="fr-FR" sz="11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163830</xdr:colOff>
      <xdr:row>24</xdr:row>
      <xdr:rowOff>30480</xdr:rowOff>
    </xdr:from>
    <xdr:to>
      <xdr:col>37</xdr:col>
      <xdr:colOff>152400</xdr:colOff>
      <xdr:row>45</xdr:row>
      <xdr:rowOff>144780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348ECED-1425-41E8-9A1C-23F291B3C9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33132</xdr:colOff>
      <xdr:row>0</xdr:row>
      <xdr:rowOff>64604</xdr:rowOff>
    </xdr:from>
    <xdr:to>
      <xdr:col>6</xdr:col>
      <xdr:colOff>271670</xdr:colOff>
      <xdr:row>1</xdr:row>
      <xdr:rowOff>112643</xdr:rowOff>
    </xdr:to>
    <xdr:sp macro="[0]!Actualiser_donné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61ECF3E-3579-4FB1-AEEF-43478D224C04}"/>
            </a:ext>
          </a:extLst>
        </xdr:cNvPr>
        <xdr:cNvSpPr/>
      </xdr:nvSpPr>
      <xdr:spPr>
        <a:xfrm>
          <a:off x="2027584" y="64604"/>
          <a:ext cx="2080590" cy="372717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ACTUALISER</a:t>
          </a:r>
          <a:r>
            <a:rPr lang="fr-FR" sz="1200" b="1" baseline="0">
              <a:solidFill>
                <a:schemeClr val="bg1"/>
              </a:solidFill>
            </a:rPr>
            <a:t> LES DONNEES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579120</xdr:colOff>
      <xdr:row>1</xdr:row>
      <xdr:rowOff>45720</xdr:rowOff>
    </xdr:from>
    <xdr:to>
      <xdr:col>37</xdr:col>
      <xdr:colOff>114300</xdr:colOff>
      <xdr:row>23</xdr:row>
      <xdr:rowOff>77857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6EE8479-DD80-49C7-9C46-EEE8ECCFAB1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pplications\Works%20(application)\DOSSIERS%20CHANTIERS\AD%20-%206%20-%20Lyc&#233;e%20Fermat%20-%20RRE116002\2.1-Suivi%20chantier\Fermat%20-%20Suivi%20de%20chantier%20-%20Oct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BL - FACT"/>
      <sheetName val="Saisie des HEURES"/>
      <sheetName val="BUDGET"/>
      <sheetName val="ANALYSE"/>
      <sheetName val="ATTERISSAGE"/>
      <sheetName val="EN COURS"/>
      <sheetName val="DETAILS"/>
    </sheetNames>
    <sheetDataSet>
      <sheetData sheetId="0" refreshError="1"/>
      <sheetData sheetId="1" refreshError="1"/>
      <sheetData sheetId="2">
        <row r="6">
          <cell r="I6">
            <v>28.36</v>
          </cell>
        </row>
      </sheetData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DELCASSE" refreshedDate="43146.76278715278" createdVersion="6" refreshedVersion="6" minRefreshableVersion="3" recordCount="180" xr:uid="{00000000-000A-0000-FFFF-FFFF08000000}">
  <cacheSource type="worksheet">
    <worksheetSource ref="B2:H182" sheet="BL - FACT"/>
  </cacheSource>
  <cacheFields count="9">
    <cacheField name="DATE" numFmtId="14">
      <sharedItems containsNonDate="0" containsDate="1" containsString="0" containsBlank="1" minDate="2017-10-31T00:00:00" maxDate="2018-01-31T00:00:00" count="40">
        <d v="2018-01-30T00:00:00"/>
        <d v="2018-01-23T00:00:00"/>
        <d v="2018-01-22T00:00:00"/>
        <d v="2018-01-19T00:00:00"/>
        <d v="2018-01-18T00:00:00"/>
        <d v="2018-01-17T00:00:00"/>
        <d v="2018-01-16T00:00:00"/>
        <d v="2018-01-15T00:00:00"/>
        <d v="2018-01-12T00:00:00"/>
        <d v="2018-01-11T00:00:00"/>
        <d v="2018-01-10T00:00:00"/>
        <d v="2018-01-09T00:00:00"/>
        <d v="2018-01-08T00:00:00"/>
        <d v="2018-01-05T00:00:00"/>
        <d v="2018-01-04T00:00:00"/>
        <d v="2018-01-03T00:00:00"/>
        <d v="2018-01-01T00:00:00"/>
        <d v="2017-12-31T00:00:00"/>
        <d v="2017-12-22T00:00:00"/>
        <d v="2017-12-21T00:00:00"/>
        <d v="2017-12-20T00:00:00"/>
        <d v="2017-12-19T00:00:00"/>
        <d v="2017-12-18T00:00:00"/>
        <d v="2017-12-15T00:00:00"/>
        <d v="2017-12-14T00:00:00"/>
        <d v="2017-12-12T00:00:00"/>
        <d v="2017-12-08T00:00:00"/>
        <d v="2017-12-07T00:00:00"/>
        <d v="2017-12-06T00:00:00"/>
        <d v="2017-12-05T00:00:00"/>
        <d v="2017-12-04T00:00:00"/>
        <d v="2017-11-30T00:00:00"/>
        <d v="2017-11-29T00:00:00"/>
        <d v="2017-11-24T00:00:00"/>
        <d v="2017-11-17T00:00:00"/>
        <d v="2017-11-14T00:00:00"/>
        <d v="2017-11-08T00:00:00"/>
        <d v="2017-11-06T00:00:00"/>
        <d v="2017-10-31T00:00:00"/>
        <m/>
      </sharedItems>
      <fieldGroup par="8" base="0">
        <rangePr groupBy="months" startDate="2017-10-31T00:00:00" endDate="2018-01-3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1/2018"/>
        </groupItems>
      </fieldGroup>
    </cacheField>
    <cacheField name="NUMERO BL" numFmtId="0">
      <sharedItems containsNonDate="0" containsString="0" containsBlank="1"/>
    </cacheField>
    <cacheField name="FOURNISSEUR" numFmtId="0">
      <sharedItems containsBlank="1"/>
    </cacheField>
    <cacheField name="DESIGNATION" numFmtId="0">
      <sharedItems containsNonDate="0" containsString="0" containsBlank="1"/>
    </cacheField>
    <cacheField name="MONTANT" numFmtId="44">
      <sharedItems containsString="0" containsBlank="1" containsNumber="1" containsInteger="1" minValue="800" maxValue="800"/>
    </cacheField>
    <cacheField name="CODE TÂCHE" numFmtId="0">
      <sharedItems containsString="0" containsBlank="1" containsNumber="1" containsInteger="1" minValue="4" maxValue="13"/>
    </cacheField>
    <cacheField name="NUMERO FACTURE" numFmtId="0">
      <sharedItems containsNonDate="0" containsBlank="1" count="56">
        <m/>
        <s v="F-7292" u="1"/>
        <s v="F-0577" u="1"/>
        <s v="F-1211" u="1"/>
        <s v="F-" u="1"/>
        <s v="F-0021" u="1"/>
        <s v="F-8573" u="1"/>
        <s v="F-7499" u="1"/>
        <s v="F-0668" u="1"/>
        <s v="F-3608" u="1"/>
        <s v="F-8148" u="1"/>
        <s v="F-0479" u="1"/>
        <s v="F-2287" u="1"/>
        <s v="F-0160" u="1"/>
        <s v="F-1217" u="1"/>
        <s v="F-2039" u="1"/>
        <s v="F-0027" u="1"/>
        <s v="F-0645" u="1"/>
        <s v="F-8609" u="1"/>
        <s v="F-2085" u="1"/>
        <s v="F-3217" u="1"/>
        <s v="F-4187" u="1"/>
        <s v="F-0457" u="1"/>
        <s v="F-7364" u="1"/>
        <s v="F-7262" u="1"/>
        <s v="F-0458" u="1"/>
        <s v="BL" u="1"/>
        <s v="F-0063" u="1"/>
        <s v="F-3150" u="1"/>
        <s v="F-9351" u="1"/>
        <s v="F" u="1"/>
        <s v="F-1712" u="1"/>
        <s v="F-4973" u="1"/>
        <s v="F-1006" u="1"/>
        <s v="F-6590" u="1"/>
        <s v="F-6634" u="1"/>
        <s v="F-5901" u="1"/>
        <s v="F-2242" u="1"/>
        <s v="F-5797" u="1"/>
        <s v="F-7591" u="1"/>
        <s v="F-7547" u="1"/>
        <s v="F-2803" u="1"/>
        <s v="F-4065" u="1"/>
        <s v="F-0495" u="1"/>
        <s v="F-5359" u="1"/>
        <s v="F-5964" u="1"/>
        <s v="F-8051" u="1"/>
        <s v="F-3041" u="1"/>
        <s v="F-0941" u="1"/>
        <s v="F-1879" u="1"/>
        <s v="F-6862" u="1"/>
        <s v="F-0498" u="1"/>
        <s v="F-1439" u="1"/>
        <s v="F-5393" u="1"/>
        <s v="F-5674" u="1"/>
        <s v="F-8041" u="1"/>
      </sharedItems>
    </cacheField>
    <cacheField name="Trimestres" numFmtId="0" databaseField="0">
      <fieldGroup base="0">
        <rangePr groupBy="quarters" startDate="2017-10-31T00:00:00" endDate="2018-01-31T00:00:00"/>
        <groupItems count="6">
          <s v="&lt;31/10/2017"/>
          <s v="Trimestre1"/>
          <s v="Trimestre2"/>
          <s v="Trimestre3"/>
          <s v="Trimestre4"/>
          <s v="&gt;31/01/2018"/>
        </groupItems>
      </fieldGroup>
    </cacheField>
    <cacheField name="Années" numFmtId="0" databaseField="0">
      <fieldGroup base="0">
        <rangePr groupBy="years" startDate="2017-10-31T00:00:00" endDate="2018-01-31T00:00:00"/>
        <groupItems count="4">
          <s v="&lt;31/10/2017"/>
          <s v="2017"/>
          <s v="2018"/>
          <s v="&gt;31/01/2018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nthony DELCASSE" refreshedDate="43146.762787962965" createdVersion="6" refreshedVersion="6" minRefreshableVersion="3" recordCount="180" xr:uid="{00000000-000A-0000-FFFF-FFFF0C000000}">
  <cacheSource type="worksheet">
    <worksheetSource ref="B2:H182" sheet="BL - FACT"/>
  </cacheSource>
  <cacheFields count="7">
    <cacheField name="DATE" numFmtId="14">
      <sharedItems containsNonDate="0" containsDate="1" containsString="0" containsBlank="1" minDate="2017-10-31T00:00:00" maxDate="2018-01-31T00:00:00"/>
    </cacheField>
    <cacheField name="NUMERO BL" numFmtId="0">
      <sharedItems containsNonDate="0" containsString="0" containsBlank="1"/>
    </cacheField>
    <cacheField name="FOURNISSEUR" numFmtId="0">
      <sharedItems containsBlank="1" count="77">
        <s v="POINT P"/>
        <s v="ALTRAD"/>
        <s v="CHAUSSON"/>
        <s v="BERNARD PAGES"/>
        <s v="TERREFORT"/>
        <s v="GARONNAISE "/>
        <s v="PAC"/>
        <s v="KP1"/>
        <s v="DENJEAN"/>
        <s v="MEDIACO"/>
        <s v="GCA POMPAGE"/>
        <s v="MTP"/>
        <s v="KILOUTOU"/>
        <s v="MANDELLI"/>
        <s v="PRO ARMATURE"/>
        <s v="SUEZ"/>
        <s v="OTCE"/>
        <s v="ATP"/>
        <s v="EPIN SECURITE"/>
        <s v="PROARMATURE"/>
        <s v="MC2F"/>
        <s v="PLATEFORME"/>
        <s v="POP ART"/>
        <s v="REPROMAT"/>
        <s v="SOLLASE"/>
        <s v="SPAZEO"/>
        <s v="LOXAM"/>
        <s v="REGISERVICES"/>
        <s v="COLAS"/>
        <s v="SAISSAC"/>
        <s v="SCP CAZESUS - MURET"/>
        <m/>
        <s v="WURTH" u="1"/>
        <s v="RIV'AIR" u="1"/>
        <s v="SHARP" u="1"/>
        <s v="MSO" u="1"/>
        <s v="SPIE" u="1"/>
        <s v="MPA" u="1"/>
        <s v="ENHO" u="1"/>
        <s v="REVEL BOIS " u="1"/>
        <s v="FAUROUX" u="1"/>
        <s v="COPEREX" u="1"/>
        <s v="SABLIÈRES MALET" u="1"/>
        <s v="AAA" u="1"/>
        <s v="SMF" u="1"/>
        <s v="ETP" u="1"/>
        <s v="CAZENEUVE FACADES" u="1"/>
        <s v="TERRES CUITES SAVÈS" u="1"/>
        <s v="ALTARD COFFRAGE" u="1"/>
        <s v="FRANCE MATÉRIAUX" u="1"/>
        <s v="MISTER MINIT" u="1"/>
        <s v="PIERRE ALQUIER" u="1"/>
        <s v="CORUDO" u="1"/>
        <s v="PMS" u="1"/>
        <s v="AJS" u="1"/>
        <s v="CCL" u="1"/>
        <s v="AUGE BERNARD" u="1"/>
        <s v="AURIOL FRAPPE A FROID" u="1"/>
        <s v="BET-ICES-BTP" u="1"/>
        <s v="CHATEAUD'EAU" u="1"/>
        <s v="EDF" u="1"/>
        <s v="ALAIN SAISSAC" u="1"/>
        <s v="CM CIC LEASING" u="1"/>
        <s v="LMS" u="1"/>
        <s v="PRODOMO" u="1"/>
        <s v="A.CARRE" u="1"/>
        <s v="MAISON DE LA PEINTURE" u="1"/>
        <s v="TVS" u="1"/>
        <s v="AXENVIRONNEMENT" u="1"/>
        <s v="ENI RHONE ALPES" u="1"/>
        <s v="SBR" u="1"/>
        <s v="PROMETAL" u="1"/>
        <s v="ANDUZE LOC SERVI" u="1"/>
        <s v="SAUGNAC" u="1"/>
        <s v="SUEZ SRA" u="1"/>
        <s v="QUAGLIA METAL" u="1"/>
        <s v="SDME" u="1"/>
      </sharedItems>
    </cacheField>
    <cacheField name="DESIGNATION" numFmtId="0">
      <sharedItems containsNonDate="0" containsString="0" containsBlank="1"/>
    </cacheField>
    <cacheField name="MONTANT" numFmtId="44">
      <sharedItems containsString="0" containsBlank="1" containsNumber="1" containsInteger="1" minValue="800" maxValue="800"/>
    </cacheField>
    <cacheField name="CODE TÂCHE" numFmtId="0">
      <sharedItems containsString="0" containsBlank="1" containsNumber="1" containsInteger="1" minValue="4" maxValue="13"/>
    </cacheField>
    <cacheField name="NUMERO 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x v="0"/>
    <m/>
    <s v="POINT P"/>
    <m/>
    <n v="800"/>
    <n v="11"/>
    <x v="0"/>
  </r>
  <r>
    <x v="1"/>
    <m/>
    <s v="ALTRAD"/>
    <m/>
    <n v="800"/>
    <n v="13"/>
    <x v="0"/>
  </r>
  <r>
    <x v="1"/>
    <m/>
    <s v="CHAUSSON"/>
    <m/>
    <n v="800"/>
    <n v="13"/>
    <x v="0"/>
  </r>
  <r>
    <x v="1"/>
    <m/>
    <s v="CHAUSSON"/>
    <m/>
    <n v="800"/>
    <n v="11"/>
    <x v="0"/>
  </r>
  <r>
    <x v="1"/>
    <m/>
    <s v="BERNARD PAGES"/>
    <m/>
    <n v="800"/>
    <n v="11"/>
    <x v="0"/>
  </r>
  <r>
    <x v="2"/>
    <m/>
    <s v="CHAUSSON"/>
    <m/>
    <n v="800"/>
    <n v="13"/>
    <x v="0"/>
  </r>
  <r>
    <x v="2"/>
    <m/>
    <s v="TERREFORT"/>
    <m/>
    <n v="800"/>
    <n v="11"/>
    <x v="0"/>
  </r>
  <r>
    <x v="3"/>
    <m/>
    <s v="CHAUSSON"/>
    <m/>
    <n v="800"/>
    <n v="13"/>
    <x v="0"/>
  </r>
  <r>
    <x v="3"/>
    <m/>
    <s v="GARONNAISE "/>
    <m/>
    <n v="800"/>
    <n v="13"/>
    <x v="0"/>
  </r>
  <r>
    <x v="4"/>
    <m/>
    <s v="PAC"/>
    <m/>
    <n v="800"/>
    <n v="13"/>
    <x v="0"/>
  </r>
  <r>
    <x v="4"/>
    <m/>
    <s v="KP1"/>
    <m/>
    <n v="800"/>
    <n v="13"/>
    <x v="0"/>
  </r>
  <r>
    <x v="5"/>
    <m/>
    <s v="POINT P"/>
    <m/>
    <n v="800"/>
    <n v="13"/>
    <x v="0"/>
  </r>
  <r>
    <x v="5"/>
    <m/>
    <s v="CHAUSSON"/>
    <m/>
    <n v="800"/>
    <n v="13"/>
    <x v="0"/>
  </r>
  <r>
    <x v="5"/>
    <m/>
    <s v="POINT P"/>
    <m/>
    <n v="800"/>
    <n v="11"/>
    <x v="0"/>
  </r>
  <r>
    <x v="6"/>
    <m/>
    <s v="PAC"/>
    <m/>
    <n v="800"/>
    <n v="13"/>
    <x v="0"/>
  </r>
  <r>
    <x v="6"/>
    <m/>
    <s v="DENJEAN"/>
    <m/>
    <n v="800"/>
    <n v="13"/>
    <x v="0"/>
  </r>
  <r>
    <x v="6"/>
    <m/>
    <s v="CHAUSSON"/>
    <m/>
    <n v="800"/>
    <n v="13"/>
    <x v="0"/>
  </r>
  <r>
    <x v="6"/>
    <m/>
    <s v="CHAUSSON"/>
    <m/>
    <n v="800"/>
    <n v="13"/>
    <x v="0"/>
  </r>
  <r>
    <x v="6"/>
    <m/>
    <s v="POINT P"/>
    <m/>
    <n v="800"/>
    <n v="11"/>
    <x v="0"/>
  </r>
  <r>
    <x v="7"/>
    <m/>
    <s v="CHAUSSON"/>
    <m/>
    <n v="800"/>
    <n v="13"/>
    <x v="0"/>
  </r>
  <r>
    <x v="8"/>
    <m/>
    <s v="MEDIACO"/>
    <m/>
    <n v="800"/>
    <n v="13"/>
    <x v="0"/>
  </r>
  <r>
    <x v="9"/>
    <m/>
    <s v="BERNARD PAGES"/>
    <m/>
    <n v="800"/>
    <n v="13"/>
    <x v="0"/>
  </r>
  <r>
    <x v="9"/>
    <m/>
    <s v="BERNARD PAGES"/>
    <m/>
    <n v="800"/>
    <n v="11"/>
    <x v="0"/>
  </r>
  <r>
    <x v="9"/>
    <m/>
    <s v="POINT P"/>
    <m/>
    <n v="800"/>
    <n v="13"/>
    <x v="0"/>
  </r>
  <r>
    <x v="9"/>
    <m/>
    <s v="POINT P"/>
    <m/>
    <n v="800"/>
    <n v="13"/>
    <x v="0"/>
  </r>
  <r>
    <x v="9"/>
    <m/>
    <s v="GCA POMPAGE"/>
    <m/>
    <n v="800"/>
    <n v="13"/>
    <x v="0"/>
  </r>
  <r>
    <x v="10"/>
    <m/>
    <s v="MEDIACO"/>
    <m/>
    <n v="800"/>
    <n v="13"/>
    <x v="0"/>
  </r>
  <r>
    <x v="10"/>
    <m/>
    <s v="MTP"/>
    <m/>
    <n v="800"/>
    <n v="13"/>
    <x v="0"/>
  </r>
  <r>
    <x v="10"/>
    <m/>
    <s v="MTP"/>
    <m/>
    <n v="800"/>
    <n v="13"/>
    <x v="0"/>
  </r>
  <r>
    <x v="10"/>
    <m/>
    <s v="CHAUSSON"/>
    <m/>
    <n v="800"/>
    <n v="11"/>
    <x v="0"/>
  </r>
  <r>
    <x v="11"/>
    <m/>
    <s v="POINT P"/>
    <m/>
    <n v="800"/>
    <n v="13"/>
    <x v="0"/>
  </r>
  <r>
    <x v="11"/>
    <m/>
    <s v="POINT P"/>
    <m/>
    <n v="800"/>
    <n v="13"/>
    <x v="0"/>
  </r>
  <r>
    <x v="11"/>
    <m/>
    <s v="POINT P"/>
    <m/>
    <n v="800"/>
    <n v="13"/>
    <x v="0"/>
  </r>
  <r>
    <x v="11"/>
    <m/>
    <s v="GCA POMPAGE"/>
    <m/>
    <n v="800"/>
    <n v="13"/>
    <x v="0"/>
  </r>
  <r>
    <x v="11"/>
    <m/>
    <s v="CHAUSSON"/>
    <m/>
    <n v="800"/>
    <n v="13"/>
    <x v="0"/>
  </r>
  <r>
    <x v="11"/>
    <m/>
    <s v="CHAUSSON"/>
    <m/>
    <n v="800"/>
    <n v="13"/>
    <x v="0"/>
  </r>
  <r>
    <x v="11"/>
    <m/>
    <s v="KP1"/>
    <m/>
    <n v="800"/>
    <n v="13"/>
    <x v="0"/>
  </r>
  <r>
    <x v="12"/>
    <m/>
    <s v="KILOUTOU"/>
    <m/>
    <n v="800"/>
    <n v="11"/>
    <x v="0"/>
  </r>
  <r>
    <x v="12"/>
    <m/>
    <s v="CHAUSSON"/>
    <m/>
    <n v="800"/>
    <n v="13"/>
    <x v="0"/>
  </r>
  <r>
    <x v="12"/>
    <m/>
    <s v="KP1"/>
    <m/>
    <n v="800"/>
    <n v="13"/>
    <x v="0"/>
  </r>
  <r>
    <x v="13"/>
    <m/>
    <s v="POINT P"/>
    <m/>
    <n v="800"/>
    <n v="13"/>
    <x v="0"/>
  </r>
  <r>
    <x v="13"/>
    <m/>
    <s v="POINT P"/>
    <m/>
    <n v="800"/>
    <n v="13"/>
    <x v="0"/>
  </r>
  <r>
    <x v="13"/>
    <m/>
    <s v="CHAUSSON"/>
    <m/>
    <n v="800"/>
    <n v="11"/>
    <x v="0"/>
  </r>
  <r>
    <x v="13"/>
    <m/>
    <s v="MANDELLI"/>
    <m/>
    <n v="800"/>
    <n v="11"/>
    <x v="0"/>
  </r>
  <r>
    <x v="14"/>
    <m/>
    <s v="PRO ARMATURE"/>
    <m/>
    <n v="800"/>
    <n v="13"/>
    <x v="0"/>
  </r>
  <r>
    <x v="15"/>
    <m/>
    <s v="POINT P"/>
    <m/>
    <n v="800"/>
    <n v="11"/>
    <x v="0"/>
  </r>
  <r>
    <x v="16"/>
    <m/>
    <s v="SUEZ"/>
    <m/>
    <n v="800"/>
    <n v="11"/>
    <x v="0"/>
  </r>
  <r>
    <x v="17"/>
    <m/>
    <s v="OTCE"/>
    <m/>
    <n v="800"/>
    <n v="11"/>
    <x v="0"/>
  </r>
  <r>
    <x v="17"/>
    <m/>
    <s v="POINT P"/>
    <m/>
    <n v="800"/>
    <n v="13"/>
    <x v="0"/>
  </r>
  <r>
    <x v="17"/>
    <m/>
    <s v="POINT P"/>
    <m/>
    <n v="800"/>
    <n v="13"/>
    <x v="0"/>
  </r>
  <r>
    <x v="17"/>
    <m/>
    <s v="POINT P"/>
    <m/>
    <n v="800"/>
    <n v="13"/>
    <x v="0"/>
  </r>
  <r>
    <x v="17"/>
    <m/>
    <s v="ATP"/>
    <m/>
    <n v="800"/>
    <n v="13"/>
    <x v="0"/>
  </r>
  <r>
    <x v="17"/>
    <m/>
    <s v="EPIN SECURITE"/>
    <m/>
    <n v="800"/>
    <n v="4"/>
    <x v="0"/>
  </r>
  <r>
    <x v="18"/>
    <m/>
    <s v="PROARMATURE"/>
    <m/>
    <n v="800"/>
    <n v="13"/>
    <x v="0"/>
  </r>
  <r>
    <x v="18"/>
    <m/>
    <s v="KILOUTOU"/>
    <m/>
    <n v="800"/>
    <n v="11"/>
    <x v="0"/>
  </r>
  <r>
    <x v="18"/>
    <m/>
    <s v="KILOUTOU"/>
    <m/>
    <n v="800"/>
    <n v="11"/>
    <x v="0"/>
  </r>
  <r>
    <x v="19"/>
    <m/>
    <s v="MC2F"/>
    <m/>
    <n v="800"/>
    <n v="11"/>
    <x v="0"/>
  </r>
  <r>
    <x v="19"/>
    <m/>
    <s v="TERREFORT"/>
    <m/>
    <n v="800"/>
    <n v="11"/>
    <x v="0"/>
  </r>
  <r>
    <x v="20"/>
    <m/>
    <s v="ATP"/>
    <m/>
    <n v="800"/>
    <n v="13"/>
    <x v="0"/>
  </r>
  <r>
    <x v="21"/>
    <m/>
    <s v="POINT P"/>
    <m/>
    <n v="800"/>
    <n v="11"/>
    <x v="0"/>
  </r>
  <r>
    <x v="21"/>
    <m/>
    <s v="POINT P"/>
    <m/>
    <n v="800"/>
    <n v="11"/>
    <x v="0"/>
  </r>
  <r>
    <x v="21"/>
    <m/>
    <s v="ATP"/>
    <m/>
    <n v="800"/>
    <n v="13"/>
    <x v="0"/>
  </r>
  <r>
    <x v="21"/>
    <m/>
    <s v="ATP"/>
    <m/>
    <n v="800"/>
    <n v="13"/>
    <x v="0"/>
  </r>
  <r>
    <x v="22"/>
    <m/>
    <s v="ATP"/>
    <m/>
    <n v="800"/>
    <n v="13"/>
    <x v="0"/>
  </r>
  <r>
    <x v="22"/>
    <m/>
    <s v="ATP"/>
    <m/>
    <n v="800"/>
    <n v="13"/>
    <x v="0"/>
  </r>
  <r>
    <x v="23"/>
    <m/>
    <s v="PLATEFORME"/>
    <m/>
    <n v="800"/>
    <n v="11"/>
    <x v="0"/>
  </r>
  <r>
    <x v="23"/>
    <m/>
    <s v="ATP"/>
    <m/>
    <n v="800"/>
    <n v="13"/>
    <x v="0"/>
  </r>
  <r>
    <x v="23"/>
    <m/>
    <s v="MANDELLI"/>
    <m/>
    <n v="800"/>
    <n v="11"/>
    <x v="0"/>
  </r>
  <r>
    <x v="24"/>
    <m/>
    <s v="PROARMATURE"/>
    <m/>
    <n v="800"/>
    <n v="13"/>
    <x v="0"/>
  </r>
  <r>
    <x v="24"/>
    <m/>
    <s v="ATP"/>
    <m/>
    <n v="800"/>
    <n v="13"/>
    <x v="0"/>
  </r>
  <r>
    <x v="24"/>
    <m/>
    <s v="MANDELLI"/>
    <m/>
    <n v="800"/>
    <n v="13"/>
    <x v="0"/>
  </r>
  <r>
    <x v="25"/>
    <m/>
    <s v="POINT P"/>
    <m/>
    <n v="800"/>
    <n v="11"/>
    <x v="0"/>
  </r>
  <r>
    <x v="26"/>
    <m/>
    <s v="POP ART"/>
    <m/>
    <n v="800"/>
    <n v="11"/>
    <x v="0"/>
  </r>
  <r>
    <x v="27"/>
    <m/>
    <s v="POINT P"/>
    <m/>
    <n v="800"/>
    <n v="13"/>
    <x v="0"/>
  </r>
  <r>
    <x v="28"/>
    <m/>
    <s v="REPROMAT"/>
    <m/>
    <n v="800"/>
    <n v="11"/>
    <x v="0"/>
  </r>
  <r>
    <x v="28"/>
    <m/>
    <s v="POINT P"/>
    <m/>
    <n v="800"/>
    <n v="11"/>
    <x v="0"/>
  </r>
  <r>
    <x v="29"/>
    <m/>
    <s v="OTCE"/>
    <m/>
    <n v="800"/>
    <n v="11"/>
    <x v="0"/>
  </r>
  <r>
    <x v="30"/>
    <m/>
    <s v="POINT P"/>
    <m/>
    <n v="800"/>
    <n v="11"/>
    <x v="0"/>
  </r>
  <r>
    <x v="30"/>
    <m/>
    <s v="POINT P"/>
    <m/>
    <n v="800"/>
    <n v="11"/>
    <x v="0"/>
  </r>
  <r>
    <x v="30"/>
    <m/>
    <s v="SOLLASE"/>
    <m/>
    <n v="800"/>
    <n v="11"/>
    <x v="0"/>
  </r>
  <r>
    <x v="31"/>
    <m/>
    <s v="SPAZEO"/>
    <m/>
    <n v="800"/>
    <n v="11"/>
    <x v="0"/>
  </r>
  <r>
    <x v="31"/>
    <m/>
    <s v="LOXAM"/>
    <m/>
    <n v="800"/>
    <n v="13"/>
    <x v="0"/>
  </r>
  <r>
    <x v="31"/>
    <m/>
    <s v="REGISERVICES"/>
    <m/>
    <n v="800"/>
    <n v="11"/>
    <x v="0"/>
  </r>
  <r>
    <x v="31"/>
    <m/>
    <s v="BERNARD PAGES"/>
    <m/>
    <n v="800"/>
    <n v="12"/>
    <x v="0"/>
  </r>
  <r>
    <x v="32"/>
    <m/>
    <s v="COLAS"/>
    <m/>
    <n v="800"/>
    <n v="11"/>
    <x v="0"/>
  </r>
  <r>
    <x v="33"/>
    <m/>
    <s v="SAISSAC"/>
    <m/>
    <n v="800"/>
    <n v="11"/>
    <x v="0"/>
  </r>
  <r>
    <x v="34"/>
    <m/>
    <s v="SUEZ"/>
    <m/>
    <n v="800"/>
    <n v="11"/>
    <x v="0"/>
  </r>
  <r>
    <x v="35"/>
    <m/>
    <s v="KILOUTOU"/>
    <m/>
    <n v="800"/>
    <n v="13"/>
    <x v="0"/>
  </r>
  <r>
    <x v="36"/>
    <m/>
    <s v="SPAZEO"/>
    <m/>
    <n v="800"/>
    <n v="11"/>
    <x v="0"/>
  </r>
  <r>
    <x v="37"/>
    <m/>
    <s v="SCP CAZESUS - MURET"/>
    <m/>
    <n v="800"/>
    <n v="11"/>
    <x v="0"/>
  </r>
  <r>
    <x v="38"/>
    <m/>
    <s v="REGISERVICES"/>
    <m/>
    <n v="800"/>
    <n v="11"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d v="2018-01-30T00:00:00"/>
    <m/>
    <x v="0"/>
    <m/>
    <n v="800"/>
    <n v="11"/>
    <m/>
  </r>
  <r>
    <d v="2018-01-23T00:00:00"/>
    <m/>
    <x v="1"/>
    <m/>
    <n v="800"/>
    <n v="13"/>
    <m/>
  </r>
  <r>
    <d v="2018-01-23T00:00:00"/>
    <m/>
    <x v="2"/>
    <m/>
    <n v="800"/>
    <n v="13"/>
    <m/>
  </r>
  <r>
    <d v="2018-01-23T00:00:00"/>
    <m/>
    <x v="2"/>
    <m/>
    <n v="800"/>
    <n v="11"/>
    <m/>
  </r>
  <r>
    <d v="2018-01-23T00:00:00"/>
    <m/>
    <x v="3"/>
    <m/>
    <n v="800"/>
    <n v="11"/>
    <m/>
  </r>
  <r>
    <d v="2018-01-22T00:00:00"/>
    <m/>
    <x v="2"/>
    <m/>
    <n v="800"/>
    <n v="13"/>
    <m/>
  </r>
  <r>
    <d v="2018-01-22T00:00:00"/>
    <m/>
    <x v="4"/>
    <m/>
    <n v="800"/>
    <n v="11"/>
    <m/>
  </r>
  <r>
    <d v="2018-01-19T00:00:00"/>
    <m/>
    <x v="2"/>
    <m/>
    <n v="800"/>
    <n v="13"/>
    <m/>
  </r>
  <r>
    <d v="2018-01-19T00:00:00"/>
    <m/>
    <x v="5"/>
    <m/>
    <n v="800"/>
    <n v="13"/>
    <m/>
  </r>
  <r>
    <d v="2018-01-18T00:00:00"/>
    <m/>
    <x v="6"/>
    <m/>
    <n v="800"/>
    <n v="13"/>
    <m/>
  </r>
  <r>
    <d v="2018-01-18T00:00:00"/>
    <m/>
    <x v="7"/>
    <m/>
    <n v="800"/>
    <n v="13"/>
    <m/>
  </r>
  <r>
    <d v="2018-01-17T00:00:00"/>
    <m/>
    <x v="0"/>
    <m/>
    <n v="800"/>
    <n v="13"/>
    <m/>
  </r>
  <r>
    <d v="2018-01-17T00:00:00"/>
    <m/>
    <x v="2"/>
    <m/>
    <n v="800"/>
    <n v="13"/>
    <m/>
  </r>
  <r>
    <d v="2018-01-17T00:00:00"/>
    <m/>
    <x v="0"/>
    <m/>
    <n v="800"/>
    <n v="11"/>
    <m/>
  </r>
  <r>
    <d v="2018-01-16T00:00:00"/>
    <m/>
    <x v="6"/>
    <m/>
    <n v="800"/>
    <n v="13"/>
    <m/>
  </r>
  <r>
    <d v="2018-01-16T00:00:00"/>
    <m/>
    <x v="8"/>
    <m/>
    <n v="800"/>
    <n v="13"/>
    <m/>
  </r>
  <r>
    <d v="2018-01-16T00:00:00"/>
    <m/>
    <x v="2"/>
    <m/>
    <n v="800"/>
    <n v="13"/>
    <m/>
  </r>
  <r>
    <d v="2018-01-16T00:00:00"/>
    <m/>
    <x v="2"/>
    <m/>
    <n v="800"/>
    <n v="13"/>
    <m/>
  </r>
  <r>
    <d v="2018-01-16T00:00:00"/>
    <m/>
    <x v="0"/>
    <m/>
    <n v="800"/>
    <n v="11"/>
    <m/>
  </r>
  <r>
    <d v="2018-01-15T00:00:00"/>
    <m/>
    <x v="2"/>
    <m/>
    <n v="800"/>
    <n v="13"/>
    <m/>
  </r>
  <r>
    <d v="2018-01-12T00:00:00"/>
    <m/>
    <x v="9"/>
    <m/>
    <n v="800"/>
    <n v="13"/>
    <m/>
  </r>
  <r>
    <d v="2018-01-11T00:00:00"/>
    <m/>
    <x v="3"/>
    <m/>
    <n v="800"/>
    <n v="13"/>
    <m/>
  </r>
  <r>
    <d v="2018-01-11T00:00:00"/>
    <m/>
    <x v="3"/>
    <m/>
    <n v="800"/>
    <n v="11"/>
    <m/>
  </r>
  <r>
    <d v="2018-01-11T00:00:00"/>
    <m/>
    <x v="0"/>
    <m/>
    <n v="800"/>
    <n v="13"/>
    <m/>
  </r>
  <r>
    <d v="2018-01-11T00:00:00"/>
    <m/>
    <x v="0"/>
    <m/>
    <n v="800"/>
    <n v="13"/>
    <m/>
  </r>
  <r>
    <d v="2018-01-11T00:00:00"/>
    <m/>
    <x v="10"/>
    <m/>
    <n v="800"/>
    <n v="13"/>
    <m/>
  </r>
  <r>
    <d v="2018-01-10T00:00:00"/>
    <m/>
    <x v="9"/>
    <m/>
    <n v="800"/>
    <n v="13"/>
    <m/>
  </r>
  <r>
    <d v="2018-01-10T00:00:00"/>
    <m/>
    <x v="11"/>
    <m/>
    <n v="800"/>
    <n v="13"/>
    <m/>
  </r>
  <r>
    <d v="2018-01-10T00:00:00"/>
    <m/>
    <x v="11"/>
    <m/>
    <n v="800"/>
    <n v="13"/>
    <m/>
  </r>
  <r>
    <d v="2018-01-10T00:00:00"/>
    <m/>
    <x v="2"/>
    <m/>
    <n v="800"/>
    <n v="11"/>
    <m/>
  </r>
  <r>
    <d v="2018-01-09T00:00:00"/>
    <m/>
    <x v="0"/>
    <m/>
    <n v="800"/>
    <n v="13"/>
    <m/>
  </r>
  <r>
    <d v="2018-01-09T00:00:00"/>
    <m/>
    <x v="0"/>
    <m/>
    <n v="800"/>
    <n v="13"/>
    <m/>
  </r>
  <r>
    <d v="2018-01-09T00:00:00"/>
    <m/>
    <x v="0"/>
    <m/>
    <n v="800"/>
    <n v="13"/>
    <m/>
  </r>
  <r>
    <d v="2018-01-09T00:00:00"/>
    <m/>
    <x v="10"/>
    <m/>
    <n v="800"/>
    <n v="13"/>
    <m/>
  </r>
  <r>
    <d v="2018-01-09T00:00:00"/>
    <m/>
    <x v="2"/>
    <m/>
    <n v="800"/>
    <n v="13"/>
    <m/>
  </r>
  <r>
    <d v="2018-01-09T00:00:00"/>
    <m/>
    <x v="2"/>
    <m/>
    <n v="800"/>
    <n v="13"/>
    <m/>
  </r>
  <r>
    <d v="2018-01-09T00:00:00"/>
    <m/>
    <x v="7"/>
    <m/>
    <n v="800"/>
    <n v="13"/>
    <m/>
  </r>
  <r>
    <d v="2018-01-08T00:00:00"/>
    <m/>
    <x v="12"/>
    <m/>
    <n v="800"/>
    <n v="11"/>
    <m/>
  </r>
  <r>
    <d v="2018-01-08T00:00:00"/>
    <m/>
    <x v="2"/>
    <m/>
    <n v="800"/>
    <n v="13"/>
    <m/>
  </r>
  <r>
    <d v="2018-01-08T00:00:00"/>
    <m/>
    <x v="7"/>
    <m/>
    <n v="800"/>
    <n v="13"/>
    <m/>
  </r>
  <r>
    <d v="2018-01-05T00:00:00"/>
    <m/>
    <x v="0"/>
    <m/>
    <n v="800"/>
    <n v="13"/>
    <m/>
  </r>
  <r>
    <d v="2018-01-05T00:00:00"/>
    <m/>
    <x v="0"/>
    <m/>
    <n v="800"/>
    <n v="13"/>
    <m/>
  </r>
  <r>
    <d v="2018-01-05T00:00:00"/>
    <m/>
    <x v="2"/>
    <m/>
    <n v="800"/>
    <n v="11"/>
    <m/>
  </r>
  <r>
    <d v="2018-01-05T00:00:00"/>
    <m/>
    <x v="13"/>
    <m/>
    <n v="800"/>
    <n v="11"/>
    <m/>
  </r>
  <r>
    <d v="2018-01-04T00:00:00"/>
    <m/>
    <x v="14"/>
    <m/>
    <n v="800"/>
    <n v="13"/>
    <m/>
  </r>
  <r>
    <d v="2018-01-03T00:00:00"/>
    <m/>
    <x v="0"/>
    <m/>
    <n v="800"/>
    <n v="11"/>
    <m/>
  </r>
  <r>
    <d v="2018-01-01T00:00:00"/>
    <m/>
    <x v="15"/>
    <m/>
    <n v="800"/>
    <n v="11"/>
    <m/>
  </r>
  <r>
    <d v="2017-12-31T00:00:00"/>
    <m/>
    <x v="16"/>
    <m/>
    <n v="800"/>
    <n v="11"/>
    <m/>
  </r>
  <r>
    <d v="2017-12-31T00:00:00"/>
    <m/>
    <x v="0"/>
    <m/>
    <n v="800"/>
    <n v="13"/>
    <m/>
  </r>
  <r>
    <d v="2017-12-31T00:00:00"/>
    <m/>
    <x v="0"/>
    <m/>
    <n v="800"/>
    <n v="13"/>
    <m/>
  </r>
  <r>
    <d v="2017-12-31T00:00:00"/>
    <m/>
    <x v="0"/>
    <m/>
    <n v="800"/>
    <n v="13"/>
    <m/>
  </r>
  <r>
    <d v="2017-12-31T00:00:00"/>
    <m/>
    <x v="17"/>
    <m/>
    <n v="800"/>
    <n v="13"/>
    <m/>
  </r>
  <r>
    <d v="2017-12-31T00:00:00"/>
    <m/>
    <x v="18"/>
    <m/>
    <n v="800"/>
    <n v="4"/>
    <m/>
  </r>
  <r>
    <d v="2017-12-22T00:00:00"/>
    <m/>
    <x v="19"/>
    <m/>
    <n v="800"/>
    <n v="13"/>
    <m/>
  </r>
  <r>
    <d v="2017-12-22T00:00:00"/>
    <m/>
    <x v="12"/>
    <m/>
    <n v="800"/>
    <n v="11"/>
    <m/>
  </r>
  <r>
    <d v="2017-12-22T00:00:00"/>
    <m/>
    <x v="12"/>
    <m/>
    <n v="800"/>
    <n v="11"/>
    <m/>
  </r>
  <r>
    <d v="2017-12-21T00:00:00"/>
    <m/>
    <x v="20"/>
    <m/>
    <n v="800"/>
    <n v="11"/>
    <m/>
  </r>
  <r>
    <d v="2017-12-21T00:00:00"/>
    <m/>
    <x v="4"/>
    <m/>
    <n v="800"/>
    <n v="11"/>
    <m/>
  </r>
  <r>
    <d v="2017-12-20T00:00:00"/>
    <m/>
    <x v="17"/>
    <m/>
    <n v="800"/>
    <n v="13"/>
    <m/>
  </r>
  <r>
    <d v="2017-12-19T00:00:00"/>
    <m/>
    <x v="0"/>
    <m/>
    <n v="800"/>
    <n v="11"/>
    <m/>
  </r>
  <r>
    <d v="2017-12-19T00:00:00"/>
    <m/>
    <x v="0"/>
    <m/>
    <n v="800"/>
    <n v="11"/>
    <m/>
  </r>
  <r>
    <d v="2017-12-19T00:00:00"/>
    <m/>
    <x v="17"/>
    <m/>
    <n v="800"/>
    <n v="13"/>
    <m/>
  </r>
  <r>
    <d v="2017-12-19T00:00:00"/>
    <m/>
    <x v="17"/>
    <m/>
    <n v="800"/>
    <n v="13"/>
    <m/>
  </r>
  <r>
    <d v="2017-12-18T00:00:00"/>
    <m/>
    <x v="17"/>
    <m/>
    <n v="800"/>
    <n v="13"/>
    <m/>
  </r>
  <r>
    <d v="2017-12-18T00:00:00"/>
    <m/>
    <x v="17"/>
    <m/>
    <n v="800"/>
    <n v="13"/>
    <m/>
  </r>
  <r>
    <d v="2017-12-15T00:00:00"/>
    <m/>
    <x v="21"/>
    <m/>
    <n v="800"/>
    <n v="11"/>
    <m/>
  </r>
  <r>
    <d v="2017-12-15T00:00:00"/>
    <m/>
    <x v="17"/>
    <m/>
    <n v="800"/>
    <n v="13"/>
    <m/>
  </r>
  <r>
    <d v="2017-12-15T00:00:00"/>
    <m/>
    <x v="13"/>
    <m/>
    <n v="800"/>
    <n v="11"/>
    <m/>
  </r>
  <r>
    <d v="2017-12-14T00:00:00"/>
    <m/>
    <x v="19"/>
    <m/>
    <n v="800"/>
    <n v="13"/>
    <m/>
  </r>
  <r>
    <d v="2017-12-14T00:00:00"/>
    <m/>
    <x v="17"/>
    <m/>
    <n v="800"/>
    <n v="13"/>
    <m/>
  </r>
  <r>
    <d v="2017-12-14T00:00:00"/>
    <m/>
    <x v="13"/>
    <m/>
    <n v="800"/>
    <n v="13"/>
    <m/>
  </r>
  <r>
    <d v="2017-12-12T00:00:00"/>
    <m/>
    <x v="0"/>
    <m/>
    <n v="800"/>
    <n v="11"/>
    <m/>
  </r>
  <r>
    <d v="2017-12-08T00:00:00"/>
    <m/>
    <x v="22"/>
    <m/>
    <n v="800"/>
    <n v="11"/>
    <m/>
  </r>
  <r>
    <d v="2017-12-07T00:00:00"/>
    <m/>
    <x v="0"/>
    <m/>
    <n v="800"/>
    <n v="13"/>
    <m/>
  </r>
  <r>
    <d v="2017-12-06T00:00:00"/>
    <m/>
    <x v="23"/>
    <m/>
    <n v="800"/>
    <n v="11"/>
    <m/>
  </r>
  <r>
    <d v="2017-12-06T00:00:00"/>
    <m/>
    <x v="0"/>
    <m/>
    <n v="800"/>
    <n v="11"/>
    <m/>
  </r>
  <r>
    <d v="2017-12-05T00:00:00"/>
    <m/>
    <x v="16"/>
    <m/>
    <n v="800"/>
    <n v="11"/>
    <m/>
  </r>
  <r>
    <d v="2017-12-04T00:00:00"/>
    <m/>
    <x v="0"/>
    <m/>
    <n v="800"/>
    <n v="11"/>
    <m/>
  </r>
  <r>
    <d v="2017-12-04T00:00:00"/>
    <m/>
    <x v="0"/>
    <m/>
    <n v="800"/>
    <n v="11"/>
    <m/>
  </r>
  <r>
    <d v="2017-12-04T00:00:00"/>
    <m/>
    <x v="24"/>
    <m/>
    <n v="800"/>
    <n v="11"/>
    <m/>
  </r>
  <r>
    <d v="2017-11-30T00:00:00"/>
    <m/>
    <x v="25"/>
    <m/>
    <n v="800"/>
    <n v="11"/>
    <m/>
  </r>
  <r>
    <d v="2017-11-30T00:00:00"/>
    <m/>
    <x v="26"/>
    <m/>
    <n v="800"/>
    <n v="13"/>
    <m/>
  </r>
  <r>
    <d v="2017-11-30T00:00:00"/>
    <m/>
    <x v="27"/>
    <m/>
    <n v="800"/>
    <n v="11"/>
    <m/>
  </r>
  <r>
    <d v="2017-11-30T00:00:00"/>
    <m/>
    <x v="3"/>
    <m/>
    <n v="800"/>
    <n v="12"/>
    <m/>
  </r>
  <r>
    <d v="2017-11-29T00:00:00"/>
    <m/>
    <x v="28"/>
    <m/>
    <n v="800"/>
    <n v="11"/>
    <m/>
  </r>
  <r>
    <d v="2017-11-24T00:00:00"/>
    <m/>
    <x v="29"/>
    <m/>
    <n v="800"/>
    <n v="11"/>
    <m/>
  </r>
  <r>
    <d v="2017-11-17T00:00:00"/>
    <m/>
    <x v="15"/>
    <m/>
    <n v="800"/>
    <n v="11"/>
    <m/>
  </r>
  <r>
    <d v="2017-11-14T00:00:00"/>
    <m/>
    <x v="12"/>
    <m/>
    <n v="800"/>
    <n v="13"/>
    <m/>
  </r>
  <r>
    <d v="2017-11-08T00:00:00"/>
    <m/>
    <x v="25"/>
    <m/>
    <n v="800"/>
    <n v="11"/>
    <m/>
  </r>
  <r>
    <d v="2017-11-06T00:00:00"/>
    <m/>
    <x v="30"/>
    <m/>
    <n v="800"/>
    <n v="11"/>
    <m/>
  </r>
  <r>
    <d v="2017-10-31T00:00:00"/>
    <m/>
    <x v="27"/>
    <m/>
    <n v="800"/>
    <n v="11"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2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BL sans facture">
  <location ref="B3:C4" firstHeaderRow="1" firstDataRow="1" firstDataCol="1"/>
  <pivotFields count="9">
    <pivotField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axis="axisRow" subtotalTop="0" showAll="0">
      <items count="57">
        <item m="1" x="26"/>
        <item h="1" m="1" x="30"/>
        <item h="1" m="1" x="4"/>
        <item h="1" m="1" x="5"/>
        <item h="1" m="1" x="22"/>
        <item h="1" m="1" x="11"/>
        <item h="1" m="1" x="8"/>
        <item h="1" m="1" x="49"/>
        <item h="1" m="1" x="19"/>
        <item h="1" m="1" x="12"/>
        <item h="1" m="1" x="41"/>
        <item h="1" m="1" x="28"/>
        <item h="1" m="1" x="9"/>
        <item h="1" m="1" x="42"/>
        <item h="1" m="1" x="21"/>
        <item h="1" m="1" x="32"/>
        <item h="1" m="1" x="44"/>
        <item h="1" m="1" x="34"/>
        <item h="1" m="1" x="24"/>
        <item h="1" m="1" x="1"/>
        <item h="1" m="1" x="55"/>
        <item h="1" m="1" x="46"/>
        <item h="1" m="1" x="10"/>
        <item h="1" m="1" x="6"/>
        <item h="1" m="1" x="29"/>
        <item h="1" x="0"/>
        <item h="1" m="1" x="27"/>
        <item h="1" m="1" x="16"/>
        <item h="1" m="1" x="33"/>
        <item h="1" m="1" x="17"/>
        <item h="1" m="1" x="48"/>
        <item h="1" m="1" x="18"/>
        <item h="1" m="1" x="53"/>
        <item h="1" m="1" x="38"/>
        <item h="1" m="1" x="14"/>
        <item h="1" m="1" x="31"/>
        <item h="1" m="1" x="50"/>
        <item h="1" m="1" x="35"/>
        <item h="1" m="1" x="23"/>
        <item h="1" m="1" x="43"/>
        <item h="1" m="1" x="52"/>
        <item h="1" m="1" x="15"/>
        <item h="1" m="1" x="47"/>
        <item h="1" m="1" x="3"/>
        <item h="1" m="1" x="2"/>
        <item h="1" m="1" x="25"/>
        <item h="1" m="1" x="51"/>
        <item h="1" m="1" x="45"/>
        <item h="1" m="1" x="40"/>
        <item h="1" m="1" x="39"/>
        <item h="1" m="1" x="54"/>
        <item h="1" m="1" x="20"/>
        <item h="1" m="1" x="36"/>
        <item h="1" m="1" x="13"/>
        <item h="1" m="1" x="37"/>
        <item h="1" m="1" x="7"/>
        <item t="default"/>
      </items>
    </pivotField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6"/>
  </rowFields>
  <rowItems count="1">
    <i t="grand">
      <x/>
    </i>
  </rowItems>
  <colItems count="1">
    <i/>
  </colItems>
  <dataFields count="1">
    <dataField name="Somme bl" fld="4" baseField="6" baseItem="0" numFmtId="44"/>
  </dataFields>
  <formats count="1">
    <format dxfId="0">
      <pivotArea outline="0" collapsedLevelsAreSubtotals="1" fieldPosition="0"/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Fournisseurs">
  <location ref="B6:C39" firstHeaderRow="1" firstDataRow="1" firstDataCol="1"/>
  <pivotFields count="7">
    <pivotField subtotalTop="0" showAll="0"/>
    <pivotField subtotalTop="0" showAll="0"/>
    <pivotField axis="axisRow" subtotalTop="0" showAll="0" sortType="ascending">
      <items count="78">
        <item m="1" x="65"/>
        <item m="1" x="43"/>
        <item m="1" x="54"/>
        <item m="1" x="61"/>
        <item m="1" x="48"/>
        <item x="1"/>
        <item m="1" x="72"/>
        <item x="17"/>
        <item m="1" x="56"/>
        <item m="1" x="57"/>
        <item m="1" x="68"/>
        <item x="3"/>
        <item m="1" x="58"/>
        <item m="1" x="46"/>
        <item m="1" x="55"/>
        <item m="1" x="59"/>
        <item x="2"/>
        <item m="1" x="62"/>
        <item x="28"/>
        <item m="1" x="41"/>
        <item m="1" x="52"/>
        <item x="8"/>
        <item m="1" x="60"/>
        <item m="1" x="38"/>
        <item m="1" x="69"/>
        <item x="18"/>
        <item m="1" x="45"/>
        <item m="1" x="40"/>
        <item m="1" x="49"/>
        <item x="5"/>
        <item x="10"/>
        <item x="12"/>
        <item x="7"/>
        <item m="1" x="63"/>
        <item x="26"/>
        <item m="1" x="66"/>
        <item x="13"/>
        <item x="20"/>
        <item x="9"/>
        <item m="1" x="50"/>
        <item m="1" x="37"/>
        <item m="1" x="35"/>
        <item x="11"/>
        <item x="16"/>
        <item x="6"/>
        <item m="1" x="51"/>
        <item x="21"/>
        <item m="1" x="53"/>
        <item x="0"/>
        <item x="22"/>
        <item x="14"/>
        <item x="19"/>
        <item m="1" x="64"/>
        <item m="1" x="71"/>
        <item m="1" x="75"/>
        <item x="27"/>
        <item x="23"/>
        <item m="1" x="39"/>
        <item m="1" x="33"/>
        <item m="1" x="42"/>
        <item x="29"/>
        <item m="1" x="73"/>
        <item m="1" x="70"/>
        <item x="30"/>
        <item m="1" x="76"/>
        <item m="1" x="34"/>
        <item m="1" x="44"/>
        <item x="24"/>
        <item x="25"/>
        <item m="1" x="36"/>
        <item x="15"/>
        <item m="1" x="74"/>
        <item x="4"/>
        <item m="1" x="47"/>
        <item m="1" x="67"/>
        <item m="1" x="32"/>
        <item x="31"/>
        <item t="default"/>
      </items>
    </pivotField>
    <pivotField subtotalTop="0" showAll="0"/>
    <pivotField dataField="1" subtotalTop="0" showAll="0"/>
    <pivotField subtotalTop="0" showAll="0"/>
    <pivotField subtotalTop="0" showAll="0"/>
  </pivotFields>
  <rowFields count="1">
    <field x="2"/>
  </rowFields>
  <rowItems count="33">
    <i>
      <x v="5"/>
    </i>
    <i>
      <x v="7"/>
    </i>
    <i>
      <x v="11"/>
    </i>
    <i>
      <x v="16"/>
    </i>
    <i>
      <x v="18"/>
    </i>
    <i>
      <x v="21"/>
    </i>
    <i>
      <x v="25"/>
    </i>
    <i>
      <x v="29"/>
    </i>
    <i>
      <x v="30"/>
    </i>
    <i>
      <x v="31"/>
    </i>
    <i>
      <x v="32"/>
    </i>
    <i>
      <x v="34"/>
    </i>
    <i>
      <x v="36"/>
    </i>
    <i>
      <x v="37"/>
    </i>
    <i>
      <x v="38"/>
    </i>
    <i>
      <x v="42"/>
    </i>
    <i>
      <x v="43"/>
    </i>
    <i>
      <x v="44"/>
    </i>
    <i>
      <x v="46"/>
    </i>
    <i>
      <x v="48"/>
    </i>
    <i>
      <x v="49"/>
    </i>
    <i>
      <x v="50"/>
    </i>
    <i>
      <x v="51"/>
    </i>
    <i>
      <x v="55"/>
    </i>
    <i>
      <x v="56"/>
    </i>
    <i>
      <x v="60"/>
    </i>
    <i>
      <x v="63"/>
    </i>
    <i>
      <x v="67"/>
    </i>
    <i>
      <x v="68"/>
    </i>
    <i>
      <x v="70"/>
    </i>
    <i>
      <x v="72"/>
    </i>
    <i>
      <x v="76"/>
    </i>
    <i t="grand">
      <x/>
    </i>
  </rowItems>
  <colItems count="1">
    <i/>
  </colItems>
  <dataFields count="1">
    <dataField name="Total factures" fld="4" baseField="2" baseItem="0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2000000}" name="Tableau croisé dynamique3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Mois">
  <location ref="E3:F12" firstHeaderRow="1" firstDataRow="1" firstDataCol="1"/>
  <pivotFields count="9">
    <pivotField axis="axisRow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subtotalTop="0" showAll="0"/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name="Année" axis="axisRow" showAll="0">
      <items count="5">
        <item x="0"/>
        <item x="1"/>
        <item x="2"/>
        <item x="3"/>
        <item t="default"/>
      </items>
    </pivotField>
  </pivotFields>
  <rowFields count="2">
    <field x="8"/>
    <field x="0"/>
  </rowFields>
  <rowItems count="9">
    <i>
      <x/>
    </i>
    <i r="1">
      <x/>
    </i>
    <i>
      <x v="1"/>
    </i>
    <i r="1">
      <x v="10"/>
    </i>
    <i r="1">
      <x v="11"/>
    </i>
    <i r="1">
      <x v="12"/>
    </i>
    <i>
      <x v="2"/>
    </i>
    <i r="1">
      <x v="1"/>
    </i>
    <i t="grand">
      <x/>
    </i>
  </rowItems>
  <colItems count="1">
    <i/>
  </colItems>
  <dataFields count="1">
    <dataField name="Somme" fld="4" baseField="8" baseItem="0" numFmtId="44"/>
  </dataFields>
  <formats count="2">
    <format dxfId="2">
      <pivotArea grandRow="1" outline="0" collapsedLevelsAreSubtotals="1" fieldPosition="0"/>
    </format>
    <format dxfId="1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/>
    <pageSetUpPr fitToPage="1"/>
  </sheetPr>
  <dimension ref="A1:W44"/>
  <sheetViews>
    <sheetView showGridLines="0" topLeftCell="B25" zoomScale="145" zoomScaleNormal="145" workbookViewId="0">
      <selection activeCell="E3" sqref="E3"/>
    </sheetView>
  </sheetViews>
  <sheetFormatPr baseColWidth="10" defaultRowHeight="14.4" outlineLevelCol="1" x14ac:dyDescent="0.3"/>
  <cols>
    <col min="1" max="1" width="4.5546875" hidden="1" customWidth="1"/>
    <col min="2" max="2" width="31.6640625" bestFit="1" customWidth="1"/>
    <col min="3" max="3" width="13.88671875" bestFit="1" customWidth="1"/>
    <col min="4" max="4" width="13.88671875" customWidth="1"/>
    <col min="5" max="5" width="12.44140625" customWidth="1"/>
    <col min="6" max="6" width="6.33203125" customWidth="1"/>
    <col min="7" max="7" width="13.5546875" bestFit="1" customWidth="1"/>
    <col min="8" max="8" width="12.44140625" bestFit="1" customWidth="1"/>
    <col min="9" max="9" width="12.44140625" customWidth="1"/>
    <col min="10" max="10" width="6.77734375" bestFit="1" customWidth="1"/>
    <col min="11" max="11" width="3.6640625" hidden="1" customWidth="1" outlineLevel="1"/>
    <col min="12" max="12" width="14.109375" hidden="1" customWidth="1" outlineLevel="1"/>
    <col min="13" max="13" width="14.77734375" hidden="1" customWidth="1" outlineLevel="1"/>
    <col min="14" max="14" width="20.21875" hidden="1" customWidth="1" outlineLevel="1"/>
    <col min="15" max="15" width="14" hidden="1" customWidth="1" outlineLevel="1"/>
    <col min="16" max="16" width="13.88671875" hidden="1" customWidth="1" outlineLevel="1"/>
    <col min="17" max="17" width="11.33203125" hidden="1" customWidth="1" outlineLevel="1"/>
    <col min="18" max="18" width="7" hidden="1" customWidth="1" outlineLevel="1"/>
    <col min="19" max="19" width="8.21875" customWidth="1" collapsed="1"/>
    <col min="20" max="21" width="15.5546875" customWidth="1"/>
    <col min="22" max="22" width="27.21875" customWidth="1"/>
    <col min="23" max="23" width="12.109375" bestFit="1" customWidth="1"/>
  </cols>
  <sheetData>
    <row r="1" spans="1:23" ht="22.2" customHeight="1" thickBot="1" x14ac:dyDescent="0.35">
      <c r="A1" s="147" t="s">
        <v>63</v>
      </c>
      <c r="B1" s="275" t="s">
        <v>63</v>
      </c>
      <c r="C1" s="276"/>
      <c r="H1" s="33"/>
      <c r="I1" s="120"/>
      <c r="J1" s="67"/>
      <c r="K1" s="67"/>
      <c r="L1" s="67"/>
      <c r="M1" s="67"/>
    </row>
    <row r="2" spans="1:23" ht="3.6" customHeight="1" x14ac:dyDescent="0.3">
      <c r="C2" s="2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23" x14ac:dyDescent="0.3">
      <c r="B3" s="4"/>
      <c r="C3" s="26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</row>
    <row r="4" spans="1:23" x14ac:dyDescent="0.3">
      <c r="B4" s="4"/>
      <c r="C4" s="26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156"/>
      <c r="U4" s="155"/>
    </row>
    <row r="5" spans="1:23" ht="18.600000000000001" thickBot="1" x14ac:dyDescent="0.4">
      <c r="B5" s="5" t="s">
        <v>5</v>
      </c>
      <c r="C5" s="27">
        <v>43130</v>
      </c>
      <c r="D5" s="280" t="s">
        <v>75</v>
      </c>
      <c r="E5" s="280"/>
      <c r="F5" s="280"/>
      <c r="G5" s="280"/>
      <c r="H5" s="280"/>
      <c r="I5" s="280"/>
      <c r="J5" s="280"/>
      <c r="K5" s="280"/>
      <c r="L5" s="280"/>
      <c r="M5" s="280"/>
      <c r="N5" s="280"/>
      <c r="O5" s="280"/>
      <c r="P5" s="280"/>
      <c r="Q5" s="280"/>
      <c r="R5" s="280"/>
      <c r="S5" s="3"/>
      <c r="W5" s="155"/>
    </row>
    <row r="6" spans="1:23" ht="20.399999999999999" customHeight="1" thickTop="1" x14ac:dyDescent="0.3">
      <c r="B6" s="170"/>
      <c r="C6" s="40" t="s">
        <v>29</v>
      </c>
      <c r="D6" s="277" t="s">
        <v>74</v>
      </c>
      <c r="E6" s="278"/>
      <c r="F6" s="279"/>
      <c r="G6" s="277">
        <f>+C5</f>
        <v>43130</v>
      </c>
      <c r="H6" s="281"/>
      <c r="I6" s="281"/>
      <c r="J6" s="282"/>
      <c r="K6" s="24"/>
      <c r="L6" s="283" t="s">
        <v>27</v>
      </c>
      <c r="M6" s="284"/>
      <c r="N6" s="285"/>
      <c r="O6" s="286" t="s">
        <v>7</v>
      </c>
      <c r="P6" s="284"/>
      <c r="Q6" s="284"/>
      <c r="R6" s="285"/>
      <c r="S6" s="6"/>
    </row>
    <row r="7" spans="1:23" x14ac:dyDescent="0.3">
      <c r="B7" s="171"/>
      <c r="C7" s="41" t="s">
        <v>8</v>
      </c>
      <c r="D7" s="18" t="s">
        <v>9</v>
      </c>
      <c r="E7" s="7" t="s">
        <v>10</v>
      </c>
      <c r="F7" s="19" t="s">
        <v>11</v>
      </c>
      <c r="G7" s="18" t="s">
        <v>12</v>
      </c>
      <c r="H7" s="7" t="s">
        <v>13</v>
      </c>
      <c r="I7" s="7" t="s">
        <v>10</v>
      </c>
      <c r="J7" s="19" t="s">
        <v>11</v>
      </c>
      <c r="L7" s="8" t="s">
        <v>6</v>
      </c>
      <c r="M7" s="7" t="s">
        <v>26</v>
      </c>
      <c r="N7" s="7" t="s">
        <v>28</v>
      </c>
      <c r="O7" s="8" t="s">
        <v>14</v>
      </c>
      <c r="P7" s="7" t="s">
        <v>15</v>
      </c>
      <c r="Q7" s="7" t="s">
        <v>16</v>
      </c>
      <c r="R7" s="9" t="s">
        <v>17</v>
      </c>
      <c r="S7" s="6"/>
    </row>
    <row r="8" spans="1:23" hidden="1" x14ac:dyDescent="0.3">
      <c r="B8" s="131"/>
      <c r="C8" s="117"/>
      <c r="D8" s="115">
        <v>0</v>
      </c>
      <c r="E8" s="113" t="str">
        <f t="shared" ref="E8:E23" si="0">IF(OR(D8="",C8="")=FALSE,C8-D8,"")</f>
        <v/>
      </c>
      <c r="F8" s="116" t="str">
        <f t="shared" ref="F8:F23" si="1">IF(OR(D8="",C8="",D8=0)=FALSE,C8/D8,"")</f>
        <v/>
      </c>
      <c r="G8" s="110"/>
      <c r="H8" s="10">
        <f>VLOOKUP(A8,BUDGET!$B$5:$R$24,6,FALSE)</f>
        <v>0</v>
      </c>
      <c r="I8" s="113" t="str">
        <f t="shared" ref="I8:I23" si="2">IF(OR(H8="",G8="")=FALSE,G8-H8,"")</f>
        <v/>
      </c>
      <c r="J8" s="114" t="str">
        <f t="shared" ref="J8:J23" si="3">IF(OR(H8="",G8="",H8=0)=FALSE,G8/H8,"")</f>
        <v/>
      </c>
      <c r="L8" s="11">
        <f t="shared" ref="L8:L23" si="4">IF(AND(G8="",H8="")=TRUE,"",C8-G8)</f>
        <v>0</v>
      </c>
      <c r="M8" s="12">
        <f t="shared" ref="M8:M23" si="5">IF(D8="","",IF(D8-H8&lt;0,"0 €",D8-H8))</f>
        <v>0</v>
      </c>
      <c r="N8" s="25"/>
      <c r="O8" s="11">
        <f t="shared" ref="O8:O23" si="6">IF(L8="","",L8+G8)</f>
        <v>0</v>
      </c>
      <c r="P8" s="12">
        <f t="shared" ref="P8:P23" si="7">IF(AND(N8="",H8="")=TRUE,"",+H8+N8)</f>
        <v>0</v>
      </c>
      <c r="Q8" s="111">
        <f t="shared" ref="Q8:Q23" si="8">IF(P8="","",+O8-P8)</f>
        <v>0</v>
      </c>
      <c r="R8" s="112" t="str">
        <f t="shared" ref="R8:R23" si="9">IF(N8="","",O8/P8)</f>
        <v/>
      </c>
      <c r="S8" s="6"/>
    </row>
    <row r="9" spans="1:23" hidden="1" x14ac:dyDescent="0.3">
      <c r="B9" s="131"/>
      <c r="C9" s="117"/>
      <c r="D9" s="115">
        <v>0</v>
      </c>
      <c r="E9" s="113" t="str">
        <f t="shared" si="0"/>
        <v/>
      </c>
      <c r="F9" s="116" t="str">
        <f t="shared" si="1"/>
        <v/>
      </c>
      <c r="G9" s="110"/>
      <c r="H9" s="10">
        <f>VLOOKUP(A9,BUDGET!$B$5:$R$24,6,FALSE)</f>
        <v>0</v>
      </c>
      <c r="I9" s="113" t="str">
        <f t="shared" si="2"/>
        <v/>
      </c>
      <c r="J9" s="114" t="str">
        <f t="shared" si="3"/>
        <v/>
      </c>
      <c r="L9" s="11">
        <f t="shared" si="4"/>
        <v>0</v>
      </c>
      <c r="M9" s="12">
        <f t="shared" si="5"/>
        <v>0</v>
      </c>
      <c r="N9" s="25"/>
      <c r="O9" s="11">
        <f t="shared" si="6"/>
        <v>0</v>
      </c>
      <c r="P9" s="12">
        <f t="shared" si="7"/>
        <v>0</v>
      </c>
      <c r="Q9" s="111">
        <f t="shared" si="8"/>
        <v>0</v>
      </c>
      <c r="R9" s="112" t="str">
        <f t="shared" si="9"/>
        <v/>
      </c>
      <c r="S9" s="6"/>
    </row>
    <row r="10" spans="1:23" x14ac:dyDescent="0.3">
      <c r="A10" s="185">
        <v>11</v>
      </c>
      <c r="B10" s="227" t="s">
        <v>124</v>
      </c>
      <c r="C10" s="117">
        <v>10</v>
      </c>
      <c r="D10" s="115">
        <v>8</v>
      </c>
      <c r="E10" s="113">
        <f t="shared" si="0"/>
        <v>2</v>
      </c>
      <c r="F10" s="116">
        <f t="shared" si="1"/>
        <v>1.25</v>
      </c>
      <c r="G10" s="110">
        <v>90000</v>
      </c>
      <c r="H10" s="10">
        <f ca="1">VLOOKUP(A10,BUDGET!$B$5:$R$24,6,FALSE)</f>
        <v>34060</v>
      </c>
      <c r="I10" s="113">
        <f t="shared" ca="1" si="2"/>
        <v>55940</v>
      </c>
      <c r="J10" s="114">
        <f t="shared" ca="1" si="3"/>
        <v>2.6423957721667644</v>
      </c>
      <c r="L10" s="11">
        <f t="shared" ca="1" si="4"/>
        <v>-89990</v>
      </c>
      <c r="M10" s="12" t="str">
        <f t="shared" ca="1" si="5"/>
        <v>0 €</v>
      </c>
      <c r="N10" s="25"/>
      <c r="O10" s="11">
        <f t="shared" ca="1" si="6"/>
        <v>10</v>
      </c>
      <c r="P10" s="12">
        <f t="shared" ca="1" si="7"/>
        <v>34060</v>
      </c>
      <c r="Q10" s="111">
        <f t="shared" ca="1" si="8"/>
        <v>-34050</v>
      </c>
      <c r="R10" s="112" t="str">
        <f t="shared" si="9"/>
        <v/>
      </c>
      <c r="S10" s="6"/>
    </row>
    <row r="11" spans="1:23" x14ac:dyDescent="0.3">
      <c r="A11" s="185">
        <v>12</v>
      </c>
      <c r="B11" s="227" t="s">
        <v>125</v>
      </c>
      <c r="C11" s="117">
        <v>10</v>
      </c>
      <c r="D11" s="115">
        <v>8</v>
      </c>
      <c r="E11" s="113">
        <f t="shared" si="0"/>
        <v>2</v>
      </c>
      <c r="F11" s="116">
        <f t="shared" si="1"/>
        <v>1.25</v>
      </c>
      <c r="G11" s="110">
        <v>0</v>
      </c>
      <c r="H11" s="10">
        <f ca="1">VLOOKUP(A11,BUDGET!$B$5:$R$24,6,FALSE)</f>
        <v>8120</v>
      </c>
      <c r="I11" s="113">
        <f t="shared" ca="1" si="2"/>
        <v>-8120</v>
      </c>
      <c r="J11" s="114">
        <f t="shared" ca="1" si="3"/>
        <v>0</v>
      </c>
      <c r="L11" s="11">
        <f t="shared" ca="1" si="4"/>
        <v>10</v>
      </c>
      <c r="M11" s="12" t="str">
        <f t="shared" ca="1" si="5"/>
        <v>0 €</v>
      </c>
      <c r="N11" s="25"/>
      <c r="O11" s="11">
        <f t="shared" ca="1" si="6"/>
        <v>10</v>
      </c>
      <c r="P11" s="12">
        <f t="shared" ca="1" si="7"/>
        <v>8120</v>
      </c>
      <c r="Q11" s="111">
        <f t="shared" ca="1" si="8"/>
        <v>-8110</v>
      </c>
      <c r="R11" s="112" t="str">
        <f t="shared" si="9"/>
        <v/>
      </c>
      <c r="S11" s="6"/>
    </row>
    <row r="12" spans="1:23" x14ac:dyDescent="0.3">
      <c r="A12" s="185">
        <v>13</v>
      </c>
      <c r="B12" s="227" t="s">
        <v>126</v>
      </c>
      <c r="C12" s="117">
        <v>10</v>
      </c>
      <c r="D12" s="115">
        <v>8</v>
      </c>
      <c r="E12" s="113">
        <f t="shared" si="0"/>
        <v>2</v>
      </c>
      <c r="F12" s="116">
        <f t="shared" si="1"/>
        <v>1.25</v>
      </c>
      <c r="G12" s="110">
        <v>100000</v>
      </c>
      <c r="H12" s="10">
        <f ca="1">VLOOKUP(A12,BUDGET!$B$5:$R$24,6,FALSE)</f>
        <v>59100</v>
      </c>
      <c r="I12" s="113">
        <f t="shared" ca="1" si="2"/>
        <v>40900</v>
      </c>
      <c r="J12" s="114">
        <f t="shared" ca="1" si="3"/>
        <v>1.6920473773265652</v>
      </c>
      <c r="L12" s="11">
        <f t="shared" ca="1" si="4"/>
        <v>-99990</v>
      </c>
      <c r="M12" s="12" t="str">
        <f t="shared" ca="1" si="5"/>
        <v>0 €</v>
      </c>
      <c r="N12" s="25"/>
      <c r="O12" s="11">
        <f t="shared" ca="1" si="6"/>
        <v>10</v>
      </c>
      <c r="P12" s="12">
        <f t="shared" ca="1" si="7"/>
        <v>59100</v>
      </c>
      <c r="Q12" s="111">
        <f t="shared" ca="1" si="8"/>
        <v>-59090</v>
      </c>
      <c r="R12" s="112" t="str">
        <f t="shared" si="9"/>
        <v/>
      </c>
      <c r="S12" s="6"/>
    </row>
    <row r="13" spans="1:23" x14ac:dyDescent="0.3">
      <c r="A13" s="185">
        <v>14</v>
      </c>
      <c r="B13" s="227" t="s">
        <v>127</v>
      </c>
      <c r="C13" s="117">
        <v>10</v>
      </c>
      <c r="D13" s="115">
        <v>8</v>
      </c>
      <c r="E13" s="113">
        <f t="shared" si="0"/>
        <v>2</v>
      </c>
      <c r="F13" s="116">
        <f t="shared" si="1"/>
        <v>1.25</v>
      </c>
      <c r="G13" s="110"/>
      <c r="H13" s="10">
        <f ca="1">VLOOKUP(A13,BUDGET!$B$5:$R$24,6,FALSE)</f>
        <v>0</v>
      </c>
      <c r="I13" s="113" t="str">
        <f t="shared" ca="1" si="2"/>
        <v/>
      </c>
      <c r="J13" s="114" t="str">
        <f t="shared" ca="1" si="3"/>
        <v/>
      </c>
      <c r="L13" s="11">
        <f t="shared" ca="1" si="4"/>
        <v>10</v>
      </c>
      <c r="M13" s="12">
        <f t="shared" ca="1" si="5"/>
        <v>8</v>
      </c>
      <c r="N13" s="25"/>
      <c r="O13" s="11">
        <f t="shared" ca="1" si="6"/>
        <v>10</v>
      </c>
      <c r="P13" s="12">
        <f t="shared" ca="1" si="7"/>
        <v>0</v>
      </c>
      <c r="Q13" s="111">
        <f t="shared" ca="1" si="8"/>
        <v>10</v>
      </c>
      <c r="R13" s="112" t="str">
        <f t="shared" si="9"/>
        <v/>
      </c>
      <c r="S13" s="6"/>
    </row>
    <row r="14" spans="1:23" x14ac:dyDescent="0.3">
      <c r="A14" s="185">
        <v>21</v>
      </c>
      <c r="B14" s="228" t="s">
        <v>128</v>
      </c>
      <c r="C14" s="117">
        <v>10</v>
      </c>
      <c r="D14" s="115">
        <v>8</v>
      </c>
      <c r="E14" s="113">
        <f t="shared" si="0"/>
        <v>2</v>
      </c>
      <c r="F14" s="116">
        <f t="shared" si="1"/>
        <v>1.25</v>
      </c>
      <c r="G14" s="110"/>
      <c r="H14" s="10">
        <f ca="1">VLOOKUP(A14,BUDGET!$B$5:$R$24,6,FALSE)</f>
        <v>0</v>
      </c>
      <c r="I14" s="113" t="str">
        <f t="shared" ca="1" si="2"/>
        <v/>
      </c>
      <c r="J14" s="114" t="str">
        <f t="shared" ca="1" si="3"/>
        <v/>
      </c>
      <c r="L14" s="11">
        <f t="shared" ca="1" si="4"/>
        <v>10</v>
      </c>
      <c r="M14" s="12">
        <f t="shared" ca="1" si="5"/>
        <v>8</v>
      </c>
      <c r="N14" s="25"/>
      <c r="O14" s="11">
        <f t="shared" ca="1" si="6"/>
        <v>10</v>
      </c>
      <c r="P14" s="12">
        <f t="shared" ca="1" si="7"/>
        <v>0</v>
      </c>
      <c r="Q14" s="111">
        <f t="shared" ca="1" si="8"/>
        <v>10</v>
      </c>
      <c r="R14" s="112" t="str">
        <f t="shared" si="9"/>
        <v/>
      </c>
      <c r="S14" s="6"/>
    </row>
    <row r="15" spans="1:23" x14ac:dyDescent="0.3">
      <c r="A15" s="185">
        <v>22</v>
      </c>
      <c r="B15" s="228" t="s">
        <v>129</v>
      </c>
      <c r="C15" s="117">
        <v>10</v>
      </c>
      <c r="D15" s="115">
        <v>8</v>
      </c>
      <c r="E15" s="113">
        <f t="shared" si="0"/>
        <v>2</v>
      </c>
      <c r="F15" s="116">
        <f t="shared" si="1"/>
        <v>1.25</v>
      </c>
      <c r="G15" s="110"/>
      <c r="H15" s="10">
        <f ca="1">VLOOKUP(A15,BUDGET!$B$5:$R$24,6,FALSE)</f>
        <v>0</v>
      </c>
      <c r="I15" s="113" t="str">
        <f t="shared" ca="1" si="2"/>
        <v/>
      </c>
      <c r="J15" s="114" t="str">
        <f t="shared" ca="1" si="3"/>
        <v/>
      </c>
      <c r="L15" s="11">
        <f t="shared" ca="1" si="4"/>
        <v>10</v>
      </c>
      <c r="M15" s="12">
        <f t="shared" ca="1" si="5"/>
        <v>8</v>
      </c>
      <c r="N15" s="25"/>
      <c r="O15" s="11">
        <f t="shared" ca="1" si="6"/>
        <v>10</v>
      </c>
      <c r="P15" s="12">
        <f t="shared" ca="1" si="7"/>
        <v>0</v>
      </c>
      <c r="Q15" s="111">
        <f t="shared" ca="1" si="8"/>
        <v>10</v>
      </c>
      <c r="R15" s="112" t="str">
        <f t="shared" si="9"/>
        <v/>
      </c>
      <c r="S15" s="6"/>
    </row>
    <row r="16" spans="1:23" x14ac:dyDescent="0.3">
      <c r="A16" s="185">
        <v>23</v>
      </c>
      <c r="B16" s="228" t="s">
        <v>130</v>
      </c>
      <c r="C16" s="117">
        <v>10</v>
      </c>
      <c r="D16" s="115">
        <v>8</v>
      </c>
      <c r="E16" s="113">
        <f t="shared" si="0"/>
        <v>2</v>
      </c>
      <c r="F16" s="116">
        <f t="shared" si="1"/>
        <v>1.25</v>
      </c>
      <c r="G16" s="110"/>
      <c r="H16" s="10">
        <f ca="1">VLOOKUP(A16,BUDGET!$B$5:$R$24,6,FALSE)</f>
        <v>0</v>
      </c>
      <c r="I16" s="113" t="str">
        <f t="shared" ca="1" si="2"/>
        <v/>
      </c>
      <c r="J16" s="114" t="str">
        <f t="shared" ca="1" si="3"/>
        <v/>
      </c>
      <c r="L16" s="11">
        <f t="shared" ca="1" si="4"/>
        <v>10</v>
      </c>
      <c r="M16" s="12">
        <f t="shared" ca="1" si="5"/>
        <v>8</v>
      </c>
      <c r="N16" s="25"/>
      <c r="O16" s="11">
        <f t="shared" ca="1" si="6"/>
        <v>10</v>
      </c>
      <c r="P16" s="12">
        <f t="shared" ca="1" si="7"/>
        <v>0</v>
      </c>
      <c r="Q16" s="111">
        <f t="shared" ca="1" si="8"/>
        <v>10</v>
      </c>
      <c r="R16" s="112" t="str">
        <f t="shared" si="9"/>
        <v/>
      </c>
      <c r="S16" s="6"/>
    </row>
    <row r="17" spans="1:22" x14ac:dyDescent="0.3">
      <c r="A17" s="185">
        <v>24</v>
      </c>
      <c r="B17" s="228" t="s">
        <v>131</v>
      </c>
      <c r="C17" s="117">
        <v>10</v>
      </c>
      <c r="D17" s="115">
        <v>8</v>
      </c>
      <c r="E17" s="113">
        <f t="shared" si="0"/>
        <v>2</v>
      </c>
      <c r="F17" s="116">
        <f t="shared" si="1"/>
        <v>1.25</v>
      </c>
      <c r="G17" s="110"/>
      <c r="H17" s="10">
        <f ca="1">VLOOKUP(A17,BUDGET!$B$5:$R$24,6,FALSE)</f>
        <v>0</v>
      </c>
      <c r="I17" s="113" t="str">
        <f t="shared" ca="1" si="2"/>
        <v/>
      </c>
      <c r="J17" s="114" t="str">
        <f t="shared" ca="1" si="3"/>
        <v/>
      </c>
      <c r="L17" s="11">
        <f t="shared" ca="1" si="4"/>
        <v>10</v>
      </c>
      <c r="M17" s="12">
        <f t="shared" ca="1" si="5"/>
        <v>8</v>
      </c>
      <c r="N17" s="25"/>
      <c r="O17" s="11">
        <f t="shared" ca="1" si="6"/>
        <v>10</v>
      </c>
      <c r="P17" s="12">
        <f t="shared" ca="1" si="7"/>
        <v>0</v>
      </c>
      <c r="Q17" s="111">
        <f t="shared" ca="1" si="8"/>
        <v>10</v>
      </c>
      <c r="R17" s="112" t="str">
        <f t="shared" si="9"/>
        <v/>
      </c>
      <c r="S17" s="6"/>
    </row>
    <row r="18" spans="1:22" x14ac:dyDescent="0.3">
      <c r="A18" s="185">
        <v>31</v>
      </c>
      <c r="B18" s="227" t="s">
        <v>132</v>
      </c>
      <c r="C18" s="117">
        <v>10</v>
      </c>
      <c r="D18" s="115">
        <v>8</v>
      </c>
      <c r="E18" s="113">
        <f t="shared" si="0"/>
        <v>2</v>
      </c>
      <c r="F18" s="116">
        <f t="shared" si="1"/>
        <v>1.25</v>
      </c>
      <c r="G18" s="110"/>
      <c r="H18" s="10">
        <f ca="1">VLOOKUP(A18,BUDGET!$B$5:$R$24,6,FALSE)</f>
        <v>0</v>
      </c>
      <c r="I18" s="113" t="str">
        <f t="shared" ca="1" si="2"/>
        <v/>
      </c>
      <c r="J18" s="114" t="str">
        <f t="shared" ca="1" si="3"/>
        <v/>
      </c>
      <c r="L18" s="11">
        <f t="shared" ca="1" si="4"/>
        <v>10</v>
      </c>
      <c r="M18" s="12">
        <f t="shared" ca="1" si="5"/>
        <v>8</v>
      </c>
      <c r="N18" s="25"/>
      <c r="O18" s="11">
        <f t="shared" ca="1" si="6"/>
        <v>10</v>
      </c>
      <c r="P18" s="12">
        <f t="shared" ca="1" si="7"/>
        <v>0</v>
      </c>
      <c r="Q18" s="111">
        <f t="shared" ca="1" si="8"/>
        <v>10</v>
      </c>
      <c r="R18" s="112" t="str">
        <f t="shared" si="9"/>
        <v/>
      </c>
      <c r="S18" s="6"/>
    </row>
    <row r="19" spans="1:22" x14ac:dyDescent="0.3">
      <c r="A19" s="185">
        <v>32</v>
      </c>
      <c r="B19" s="227" t="s">
        <v>133</v>
      </c>
      <c r="C19" s="117">
        <v>10</v>
      </c>
      <c r="D19" s="115">
        <v>8</v>
      </c>
      <c r="E19" s="113">
        <f t="shared" si="0"/>
        <v>2</v>
      </c>
      <c r="F19" s="116">
        <f t="shared" si="1"/>
        <v>1.25</v>
      </c>
      <c r="G19" s="110"/>
      <c r="H19" s="10">
        <f ca="1">VLOOKUP(A19,BUDGET!$B$5:$R$24,6,FALSE)</f>
        <v>0</v>
      </c>
      <c r="I19" s="113" t="str">
        <f t="shared" ca="1" si="2"/>
        <v/>
      </c>
      <c r="J19" s="114" t="str">
        <f t="shared" ca="1" si="3"/>
        <v/>
      </c>
      <c r="L19" s="11">
        <f t="shared" ca="1" si="4"/>
        <v>10</v>
      </c>
      <c r="M19" s="12">
        <f t="shared" ca="1" si="5"/>
        <v>8</v>
      </c>
      <c r="N19" s="25"/>
      <c r="O19" s="11">
        <f t="shared" ca="1" si="6"/>
        <v>10</v>
      </c>
      <c r="P19" s="12">
        <f t="shared" ca="1" si="7"/>
        <v>0</v>
      </c>
      <c r="Q19" s="111">
        <f t="shared" ca="1" si="8"/>
        <v>10</v>
      </c>
      <c r="R19" s="112" t="str">
        <f t="shared" si="9"/>
        <v/>
      </c>
      <c r="S19" s="6"/>
    </row>
    <row r="20" spans="1:22" x14ac:dyDescent="0.3">
      <c r="A20" s="185">
        <v>33</v>
      </c>
      <c r="B20" s="227" t="s">
        <v>134</v>
      </c>
      <c r="C20" s="117">
        <v>10</v>
      </c>
      <c r="D20" s="115">
        <v>8</v>
      </c>
      <c r="E20" s="113">
        <f t="shared" si="0"/>
        <v>2</v>
      </c>
      <c r="F20" s="116">
        <f t="shared" si="1"/>
        <v>1.25</v>
      </c>
      <c r="G20" s="110"/>
      <c r="H20" s="10">
        <f ca="1">VLOOKUP(A20,BUDGET!$B$5:$R$24,6,FALSE)</f>
        <v>0</v>
      </c>
      <c r="I20" s="113" t="str">
        <f t="shared" ca="1" si="2"/>
        <v/>
      </c>
      <c r="J20" s="114" t="str">
        <f t="shared" ca="1" si="3"/>
        <v/>
      </c>
      <c r="L20" s="11">
        <f t="shared" ca="1" si="4"/>
        <v>10</v>
      </c>
      <c r="M20" s="12">
        <f t="shared" ca="1" si="5"/>
        <v>8</v>
      </c>
      <c r="N20" s="25"/>
      <c r="O20" s="11">
        <f t="shared" ca="1" si="6"/>
        <v>10</v>
      </c>
      <c r="P20" s="12">
        <f t="shared" ca="1" si="7"/>
        <v>0</v>
      </c>
      <c r="Q20" s="111">
        <f t="shared" ca="1" si="8"/>
        <v>10</v>
      </c>
      <c r="R20" s="112" t="str">
        <f t="shared" si="9"/>
        <v/>
      </c>
      <c r="S20" s="6"/>
    </row>
    <row r="21" spans="1:22" x14ac:dyDescent="0.3">
      <c r="A21" s="185">
        <v>34</v>
      </c>
      <c r="B21" s="227" t="s">
        <v>135</v>
      </c>
      <c r="C21" s="117">
        <v>10</v>
      </c>
      <c r="D21" s="115">
        <v>8</v>
      </c>
      <c r="E21" s="113">
        <f t="shared" si="0"/>
        <v>2</v>
      </c>
      <c r="F21" s="116">
        <f t="shared" si="1"/>
        <v>1.25</v>
      </c>
      <c r="G21" s="110"/>
      <c r="H21" s="10">
        <f ca="1">VLOOKUP(A21,BUDGET!$B$5:$R$24,6,FALSE)</f>
        <v>0</v>
      </c>
      <c r="I21" s="113" t="str">
        <f t="shared" ca="1" si="2"/>
        <v/>
      </c>
      <c r="J21" s="114" t="str">
        <f t="shared" ca="1" si="3"/>
        <v/>
      </c>
      <c r="L21" s="11">
        <f t="shared" ca="1" si="4"/>
        <v>10</v>
      </c>
      <c r="M21" s="12">
        <f t="shared" ca="1" si="5"/>
        <v>8</v>
      </c>
      <c r="N21" s="25"/>
      <c r="O21" s="11">
        <f t="shared" ca="1" si="6"/>
        <v>10</v>
      </c>
      <c r="P21" s="12">
        <f t="shared" ca="1" si="7"/>
        <v>0</v>
      </c>
      <c r="Q21" s="111">
        <f t="shared" ca="1" si="8"/>
        <v>10</v>
      </c>
      <c r="R21" s="112" t="str">
        <f t="shared" si="9"/>
        <v/>
      </c>
      <c r="S21" s="6"/>
    </row>
    <row r="22" spans="1:22" ht="15" thickBot="1" x14ac:dyDescent="0.35">
      <c r="A22" s="185">
        <v>4</v>
      </c>
      <c r="B22" s="228" t="s">
        <v>136</v>
      </c>
      <c r="C22" s="117">
        <v>10</v>
      </c>
      <c r="D22" s="115">
        <v>8</v>
      </c>
      <c r="E22" s="113">
        <f t="shared" si="0"/>
        <v>2</v>
      </c>
      <c r="F22" s="116">
        <f t="shared" si="1"/>
        <v>1.25</v>
      </c>
      <c r="G22" s="110"/>
      <c r="H22" s="10">
        <f ca="1">VLOOKUP(A22,BUDGET!$B$5:$R$24,6,FALSE)</f>
        <v>8120</v>
      </c>
      <c r="I22" s="113" t="str">
        <f t="shared" ca="1" si="2"/>
        <v/>
      </c>
      <c r="J22" s="114" t="str">
        <f t="shared" ca="1" si="3"/>
        <v/>
      </c>
      <c r="L22" s="11">
        <f t="shared" ca="1" si="4"/>
        <v>10</v>
      </c>
      <c r="M22" s="12" t="str">
        <f t="shared" ca="1" si="5"/>
        <v>0 €</v>
      </c>
      <c r="N22" s="25"/>
      <c r="O22" s="11">
        <f t="shared" ca="1" si="6"/>
        <v>10</v>
      </c>
      <c r="P22" s="12">
        <f t="shared" ca="1" si="7"/>
        <v>8120</v>
      </c>
      <c r="Q22" s="111">
        <f t="shared" ca="1" si="8"/>
        <v>-8110</v>
      </c>
      <c r="R22" s="112" t="str">
        <f t="shared" si="9"/>
        <v/>
      </c>
      <c r="S22" s="6"/>
    </row>
    <row r="23" spans="1:22" ht="15" thickTop="1" x14ac:dyDescent="0.3">
      <c r="A23" s="189">
        <v>101</v>
      </c>
      <c r="B23" s="227" t="s">
        <v>137</v>
      </c>
      <c r="C23" s="117">
        <v>10</v>
      </c>
      <c r="D23" s="115">
        <v>8</v>
      </c>
      <c r="E23" s="113">
        <f t="shared" si="0"/>
        <v>2</v>
      </c>
      <c r="F23" s="116">
        <f t="shared" si="1"/>
        <v>1.25</v>
      </c>
      <c r="G23" s="110"/>
      <c r="H23" s="10">
        <f ca="1">VLOOKUP(A23,BUDGET!$B$5:$R$24,6,FALSE)</f>
        <v>3660</v>
      </c>
      <c r="I23" s="113" t="str">
        <f t="shared" ca="1" si="2"/>
        <v/>
      </c>
      <c r="J23" s="114" t="str">
        <f t="shared" ca="1" si="3"/>
        <v/>
      </c>
      <c r="L23" s="11">
        <f t="shared" ca="1" si="4"/>
        <v>10</v>
      </c>
      <c r="M23" s="12" t="str">
        <f t="shared" ca="1" si="5"/>
        <v>0 €</v>
      </c>
      <c r="N23" s="25"/>
      <c r="O23" s="11">
        <f t="shared" ca="1" si="6"/>
        <v>10</v>
      </c>
      <c r="P23" s="12">
        <f t="shared" ca="1" si="7"/>
        <v>3660</v>
      </c>
      <c r="Q23" s="111">
        <f t="shared" ca="1" si="8"/>
        <v>-3650</v>
      </c>
      <c r="R23" s="112" t="str">
        <f t="shared" si="9"/>
        <v/>
      </c>
      <c r="S23" s="6"/>
    </row>
    <row r="24" spans="1:22" ht="15" thickBot="1" x14ac:dyDescent="0.35">
      <c r="B24" s="130" t="s">
        <v>18</v>
      </c>
      <c r="C24" s="42">
        <f>SUM(C8:C23)</f>
        <v>140</v>
      </c>
      <c r="D24" s="20">
        <f>SUM(D8:D23)</f>
        <v>112</v>
      </c>
      <c r="E24" s="21">
        <f>SUM(E8:E23)</f>
        <v>28</v>
      </c>
      <c r="F24" s="32">
        <f>IF(D24=0,,(C24/D24))</f>
        <v>1.25</v>
      </c>
      <c r="G24" s="20">
        <f>SUM(G8:G23)</f>
        <v>190000</v>
      </c>
      <c r="H24" s="21">
        <f ca="1">SUM(H8:H23)</f>
        <v>113060</v>
      </c>
      <c r="I24" s="22">
        <f ca="1">IF(SUM(I8:I23)=0,0,SUM(I8:I23))</f>
        <v>88720</v>
      </c>
      <c r="J24" s="118">
        <f ca="1">IF(H24=0,0,G24/H24)</f>
        <v>1.6805236157792323</v>
      </c>
      <c r="K24" s="23"/>
      <c r="L24" s="14">
        <f t="shared" ref="L24:Q24" ca="1" si="10">SUM(L8:L23)</f>
        <v>-189860</v>
      </c>
      <c r="M24" s="37">
        <f t="shared" ca="1" si="10"/>
        <v>72</v>
      </c>
      <c r="N24" s="37">
        <f t="shared" si="10"/>
        <v>0</v>
      </c>
      <c r="O24" s="14">
        <f t="shared" ca="1" si="10"/>
        <v>140</v>
      </c>
      <c r="P24" s="38">
        <f t="shared" ca="1" si="10"/>
        <v>113060</v>
      </c>
      <c r="Q24" s="15">
        <f t="shared" ca="1" si="10"/>
        <v>-112920</v>
      </c>
      <c r="R24" s="16">
        <f ca="1">IF(P24=0,0,O24/P24)</f>
        <v>1.2382805589952238E-3</v>
      </c>
    </row>
    <row r="25" spans="1:22" ht="15" thickBot="1" x14ac:dyDescent="0.35">
      <c r="G25" s="31"/>
    </row>
    <row r="26" spans="1:22" ht="15.6" x14ac:dyDescent="0.3">
      <c r="G26" s="270" t="s">
        <v>22</v>
      </c>
      <c r="H26" s="271"/>
    </row>
    <row r="27" spans="1:22" ht="15" thickBot="1" x14ac:dyDescent="0.35">
      <c r="G27" s="18" t="s">
        <v>12</v>
      </c>
      <c r="H27" s="19" t="s">
        <v>13</v>
      </c>
    </row>
    <row r="28" spans="1:22" ht="16.2" thickBot="1" x14ac:dyDescent="0.35">
      <c r="G28" s="29"/>
      <c r="H28" s="30">
        <f>IF('BL - FACT'!M5="",0,VLOOKUP(0,BUDGET!$B$5:$R$24,6,FALSE))</f>
        <v>0</v>
      </c>
      <c r="T28" s="272" t="s">
        <v>138</v>
      </c>
      <c r="U28" s="273"/>
      <c r="V28" s="229">
        <v>0.5</v>
      </c>
    </row>
    <row r="29" spans="1:22" ht="15" thickBot="1" x14ac:dyDescent="0.35">
      <c r="V29" s="226"/>
    </row>
    <row r="30" spans="1:22" ht="16.2" thickBot="1" x14ac:dyDescent="0.35">
      <c r="B30" s="13"/>
      <c r="G30" s="34">
        <f>SUM(G28,G24)</f>
        <v>190000</v>
      </c>
      <c r="H30" s="35">
        <f ca="1">SUM(H28,H24)</f>
        <v>113060</v>
      </c>
      <c r="I30" s="36">
        <f ca="1">G30-H30</f>
        <v>76940</v>
      </c>
      <c r="J30" s="119">
        <f ca="1">IF(H30=0,0,G30/H30)</f>
        <v>1.6805236157792323</v>
      </c>
      <c r="T30" s="272" t="s">
        <v>49</v>
      </c>
      <c r="U30" s="273"/>
      <c r="V30" s="229">
        <v>0.08</v>
      </c>
    </row>
    <row r="31" spans="1:22" ht="15" thickBot="1" x14ac:dyDescent="0.35">
      <c r="H31" s="274" t="s">
        <v>24</v>
      </c>
      <c r="I31" s="274"/>
    </row>
    <row r="32" spans="1:22" ht="15.6" thickTop="1" thickBot="1" x14ac:dyDescent="0.35">
      <c r="B32" s="268" t="str">
        <f>D5</f>
        <v>NomChantier</v>
      </c>
      <c r="C32" s="264" t="s">
        <v>43</v>
      </c>
      <c r="D32" s="266">
        <f ca="1">J43</f>
        <v>1.6805236157792323</v>
      </c>
    </row>
    <row r="33" spans="2:18" ht="16.2" thickBot="1" x14ac:dyDescent="0.35">
      <c r="B33" s="269"/>
      <c r="C33" s="265"/>
      <c r="D33" s="267"/>
      <c r="G33" s="270" t="s">
        <v>30</v>
      </c>
      <c r="H33" s="271"/>
    </row>
    <row r="34" spans="2:18" ht="18.600000000000001" thickTop="1" x14ac:dyDescent="0.35">
      <c r="B34" s="263" t="s">
        <v>42</v>
      </c>
      <c r="C34" s="263"/>
      <c r="D34" s="263"/>
      <c r="F34" s="1"/>
      <c r="G34" s="43" t="s">
        <v>12</v>
      </c>
      <c r="H34" s="19" t="s">
        <v>13</v>
      </c>
    </row>
    <row r="35" spans="2:18" x14ac:dyDescent="0.3">
      <c r="G35" s="157">
        <f>IF(H28="","",H28*(1-V28)-G28+(H28-G28)*V30)</f>
        <v>0</v>
      </c>
      <c r="H35" s="154"/>
      <c r="I35" s="128" t="s">
        <v>68</v>
      </c>
      <c r="J35" s="129"/>
      <c r="K35" s="129"/>
      <c r="L35" s="129"/>
      <c r="M35" s="129"/>
      <c r="N35" s="129"/>
      <c r="O35" s="129"/>
      <c r="P35" s="129"/>
      <c r="Q35" s="129"/>
      <c r="R35" s="129"/>
    </row>
    <row r="36" spans="2:18" x14ac:dyDescent="0.3">
      <c r="G36" s="153">
        <f>SUM('EN COURS'!C5:C15)</f>
        <v>0</v>
      </c>
      <c r="H36" s="154"/>
      <c r="I36" s="126" t="s">
        <v>69</v>
      </c>
      <c r="J36" s="127"/>
      <c r="K36" s="127"/>
      <c r="L36" s="127"/>
      <c r="M36" s="127"/>
      <c r="N36" s="127"/>
      <c r="O36" s="127"/>
      <c r="P36" s="127"/>
      <c r="Q36" s="127"/>
      <c r="R36" s="127"/>
    </row>
    <row r="37" spans="2:18" x14ac:dyDescent="0.3">
      <c r="G37" s="153"/>
      <c r="H37" s="154">
        <f>SUM('EN COURS'!F5:F15)</f>
        <v>0</v>
      </c>
      <c r="I37" s="126" t="s">
        <v>70</v>
      </c>
      <c r="J37" s="127"/>
      <c r="K37" s="127"/>
      <c r="L37" s="127"/>
      <c r="M37" s="127"/>
      <c r="N37" s="127"/>
      <c r="O37" s="127"/>
      <c r="P37" s="127"/>
      <c r="Q37" s="127"/>
      <c r="R37" s="127"/>
    </row>
    <row r="38" spans="2:18" x14ac:dyDescent="0.3">
      <c r="G38" s="153">
        <f>-SUM('EN COURS'!I5:I15)</f>
        <v>0</v>
      </c>
      <c r="H38" s="154"/>
      <c r="I38" s="126" t="s">
        <v>71</v>
      </c>
      <c r="J38" s="127"/>
      <c r="K38" s="127"/>
      <c r="L38" s="127"/>
      <c r="M38" s="127"/>
      <c r="N38" s="127"/>
      <c r="O38" s="127"/>
      <c r="P38" s="127"/>
      <c r="Q38" s="127"/>
      <c r="R38" s="127"/>
    </row>
    <row r="39" spans="2:18" x14ac:dyDescent="0.3">
      <c r="G39" s="153"/>
      <c r="H39" s="154">
        <f>SUM('EN COURS'!L5:L15)</f>
        <v>0</v>
      </c>
      <c r="I39" s="126" t="s">
        <v>72</v>
      </c>
      <c r="J39" s="127"/>
      <c r="K39" s="127"/>
      <c r="L39" s="127"/>
      <c r="M39" s="127"/>
      <c r="N39" s="127"/>
      <c r="O39" s="127"/>
      <c r="P39" s="127"/>
      <c r="Q39" s="127"/>
      <c r="R39" s="127"/>
    </row>
    <row r="40" spans="2:18" ht="15" thickBot="1" x14ac:dyDescent="0.35">
      <c r="G40" s="44"/>
      <c r="H40" s="45"/>
      <c r="I40" s="126" t="s">
        <v>73</v>
      </c>
      <c r="J40" s="125"/>
      <c r="K40" s="125"/>
      <c r="L40" s="125"/>
      <c r="M40" s="125"/>
      <c r="N40" s="125"/>
      <c r="O40" s="125"/>
      <c r="P40" s="125"/>
      <c r="Q40" s="125"/>
      <c r="R40" s="125"/>
    </row>
    <row r="41" spans="2:18" ht="15" thickBot="1" x14ac:dyDescent="0.35">
      <c r="F41" s="47" t="s">
        <v>3</v>
      </c>
      <c r="G41" s="46">
        <f>SUM(G35:G40)</f>
        <v>0</v>
      </c>
      <c r="H41" s="73">
        <f>SUM(H35:H40)</f>
        <v>0</v>
      </c>
      <c r="I41" s="39"/>
    </row>
    <row r="42" spans="2:18" ht="15" thickBot="1" x14ac:dyDescent="0.35">
      <c r="I42" s="39"/>
    </row>
    <row r="43" spans="2:18" ht="15" thickBot="1" x14ac:dyDescent="0.35">
      <c r="G43" s="34">
        <f>IF(G30=0,G24,SUM(G41,G30))</f>
        <v>190000</v>
      </c>
      <c r="H43" s="35">
        <f ca="1">IF(H30=0,H24,SUM(H41,H30))</f>
        <v>113060</v>
      </c>
      <c r="I43" s="36">
        <f ca="1">G43-H43</f>
        <v>76940</v>
      </c>
      <c r="J43" s="119">
        <f ca="1">IF(H43=0,0,G43/H43)</f>
        <v>1.6805236157792323</v>
      </c>
    </row>
    <row r="44" spans="2:18" x14ac:dyDescent="0.3">
      <c r="I44" s="39"/>
    </row>
  </sheetData>
  <mergeCells count="15">
    <mergeCell ref="T28:U28"/>
    <mergeCell ref="H31:I31"/>
    <mergeCell ref="B1:C1"/>
    <mergeCell ref="T30:U30"/>
    <mergeCell ref="G26:H26"/>
    <mergeCell ref="D6:F6"/>
    <mergeCell ref="D5:R5"/>
    <mergeCell ref="G6:J6"/>
    <mergeCell ref="L6:N6"/>
    <mergeCell ref="O6:R6"/>
    <mergeCell ref="B34:D34"/>
    <mergeCell ref="C32:C33"/>
    <mergeCell ref="D32:D33"/>
    <mergeCell ref="B32:B33"/>
    <mergeCell ref="G33:H33"/>
  </mergeCells>
  <conditionalFormatting sqref="J30 J43 R24 F24 J24 J8 F8 R8">
    <cfRule type="dataBar" priority="133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{C0573A7E-FA9B-4EB7-A243-9B81A3ADFA03}</x14:id>
        </ext>
      </extLst>
    </cfRule>
  </conditionalFormatting>
  <conditionalFormatting sqref="J30 J43 D32 R24 F24 J24 J8 F8 R8">
    <cfRule type="expression" dxfId="180" priority="132">
      <formula>D8&lt;1.17</formula>
    </cfRule>
  </conditionalFormatting>
  <conditionalFormatting sqref="F23 R23 J23">
    <cfRule type="dataBar" priority="30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{5825ABBF-062B-4C4B-AB7B-7E3718794F45}</x14:id>
        </ext>
      </extLst>
    </cfRule>
  </conditionalFormatting>
  <conditionalFormatting sqref="R23 F23 J23">
    <cfRule type="expression" dxfId="179" priority="29">
      <formula>F23&lt;1.17</formula>
    </cfRule>
  </conditionalFormatting>
  <conditionalFormatting sqref="F9 R9 J9">
    <cfRule type="dataBar" priority="28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{2E11A52B-8D77-4D7A-A25A-73F8988D60C3}</x14:id>
        </ext>
      </extLst>
    </cfRule>
  </conditionalFormatting>
  <conditionalFormatting sqref="R9 F9 J9">
    <cfRule type="expression" dxfId="178" priority="27">
      <formula>F9&lt;1.17</formula>
    </cfRule>
  </conditionalFormatting>
  <conditionalFormatting sqref="F10 R10 J10">
    <cfRule type="dataBar" priority="26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{C306B6DB-DD80-4880-AE64-83E78F0B015C}</x14:id>
        </ext>
      </extLst>
    </cfRule>
  </conditionalFormatting>
  <conditionalFormatting sqref="R10 F10 J10">
    <cfRule type="expression" dxfId="177" priority="25">
      <formula>F10&lt;1.17</formula>
    </cfRule>
  </conditionalFormatting>
  <conditionalFormatting sqref="R11 F11 J11">
    <cfRule type="dataBar" priority="24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{570B98AC-40EF-4E4C-878E-A6E78B76121A}</x14:id>
        </ext>
      </extLst>
    </cfRule>
  </conditionalFormatting>
  <conditionalFormatting sqref="R11 F11 J11">
    <cfRule type="expression" dxfId="176" priority="23">
      <formula>F11&lt;1.17</formula>
    </cfRule>
  </conditionalFormatting>
  <conditionalFormatting sqref="F12 R12 J12">
    <cfRule type="dataBar" priority="22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{CF9D98EC-B065-4691-8DD4-EF4EF2516778}</x14:id>
        </ext>
      </extLst>
    </cfRule>
  </conditionalFormatting>
  <conditionalFormatting sqref="R12 F12 J12">
    <cfRule type="expression" dxfId="175" priority="21">
      <formula>F12&lt;1.17</formula>
    </cfRule>
  </conditionalFormatting>
  <conditionalFormatting sqref="F13 R13 J13">
    <cfRule type="dataBar" priority="20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{F464ED34-F738-40F9-9522-EEAD128765ED}</x14:id>
        </ext>
      </extLst>
    </cfRule>
  </conditionalFormatting>
  <conditionalFormatting sqref="R13 F13 J13">
    <cfRule type="expression" dxfId="174" priority="19">
      <formula>F13&lt;1.17</formula>
    </cfRule>
  </conditionalFormatting>
  <conditionalFormatting sqref="F14 R14 J14">
    <cfRule type="dataBar" priority="18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{226828CF-7118-4940-A2A9-61B53BC42438}</x14:id>
        </ext>
      </extLst>
    </cfRule>
  </conditionalFormatting>
  <conditionalFormatting sqref="R14 F14 J14">
    <cfRule type="expression" dxfId="173" priority="17">
      <formula>F14&lt;1.17</formula>
    </cfRule>
  </conditionalFormatting>
  <conditionalFormatting sqref="R15 F15 J15">
    <cfRule type="dataBar" priority="16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{2571F448-453C-4557-ACC2-25072E1CFCEB}</x14:id>
        </ext>
      </extLst>
    </cfRule>
  </conditionalFormatting>
  <conditionalFormatting sqref="R15 F15 J15">
    <cfRule type="expression" dxfId="172" priority="15">
      <formula>F15&lt;1.17</formula>
    </cfRule>
  </conditionalFormatting>
  <conditionalFormatting sqref="F16 R16 J16">
    <cfRule type="dataBar" priority="14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{31D0ABC3-6B60-4ECB-B148-2BBA4319DD0E}</x14:id>
        </ext>
      </extLst>
    </cfRule>
  </conditionalFormatting>
  <conditionalFormatting sqref="R16 F16 J16">
    <cfRule type="expression" dxfId="171" priority="13">
      <formula>F16&lt;1.17</formula>
    </cfRule>
  </conditionalFormatting>
  <conditionalFormatting sqref="F17 R17 J17">
    <cfRule type="dataBar" priority="12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{68200F23-62D4-4952-8A1A-100D571EC767}</x14:id>
        </ext>
      </extLst>
    </cfRule>
  </conditionalFormatting>
  <conditionalFormatting sqref="R17 F17 J17">
    <cfRule type="expression" dxfId="170" priority="11">
      <formula>F17&lt;1.17</formula>
    </cfRule>
  </conditionalFormatting>
  <conditionalFormatting sqref="F18 R18 J18">
    <cfRule type="dataBar" priority="10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{DA6A0840-56A6-4033-8EC5-08B59D6D12D1}</x14:id>
        </ext>
      </extLst>
    </cfRule>
  </conditionalFormatting>
  <conditionalFormatting sqref="R18 F18 J18">
    <cfRule type="expression" dxfId="169" priority="9">
      <formula>F18&lt;1.17</formula>
    </cfRule>
  </conditionalFormatting>
  <conditionalFormatting sqref="F19 R19 J19">
    <cfRule type="dataBar" priority="8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{0D423A2A-0C13-4A87-AC0A-2AF0228EB52E}</x14:id>
        </ext>
      </extLst>
    </cfRule>
  </conditionalFormatting>
  <conditionalFormatting sqref="R19 F19 J19">
    <cfRule type="expression" dxfId="168" priority="7">
      <formula>F19&lt;1.17</formula>
    </cfRule>
  </conditionalFormatting>
  <conditionalFormatting sqref="F20 R20 J20">
    <cfRule type="dataBar" priority="6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{9797A158-6C59-4A88-A2A2-9D88898EBCF5}</x14:id>
        </ext>
      </extLst>
    </cfRule>
  </conditionalFormatting>
  <conditionalFormatting sqref="R20 F20 J20">
    <cfRule type="expression" dxfId="167" priority="5">
      <formula>F20&lt;1.17</formula>
    </cfRule>
  </conditionalFormatting>
  <conditionalFormatting sqref="F21 R21 J21">
    <cfRule type="dataBar" priority="4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{BA11A202-89B9-4707-9448-9430C5B0AAAA}</x14:id>
        </ext>
      </extLst>
    </cfRule>
  </conditionalFormatting>
  <conditionalFormatting sqref="R21 F21 J21">
    <cfRule type="expression" dxfId="166" priority="3">
      <formula>F21&lt;1.17</formula>
    </cfRule>
  </conditionalFormatting>
  <conditionalFormatting sqref="F22 R22 J22">
    <cfRule type="dataBar" priority="2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{65B69470-F3EB-4A54-9ADF-8077252C77C8}</x14:id>
        </ext>
      </extLst>
    </cfRule>
  </conditionalFormatting>
  <conditionalFormatting sqref="R22 F22 J22">
    <cfRule type="expression" dxfId="165" priority="1">
      <formula>F22&lt;1.17</formula>
    </cfRule>
  </conditionalFormatting>
  <pageMargins left="0.25" right="0.25" top="0.75" bottom="0.75" header="0.3" footer="0.3"/>
  <pageSetup paperSize="9" scale="44" fitToHeight="0" orientation="portrait" verticalDpi="0" r:id="rId1"/>
  <ignoredErrors>
    <ignoredError sqref="F24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573A7E-FA9B-4EB7-A243-9B81A3ADFA03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J30 J43 R24 F24 J24 J8 F8 R8</xm:sqref>
        </x14:conditionalFormatting>
        <x14:conditionalFormatting xmlns:xm="http://schemas.microsoft.com/office/excel/2006/main">
          <x14:cfRule type="dataBar" id="{5825ABBF-062B-4C4B-AB7B-7E3718794F45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F23 R23 J23</xm:sqref>
        </x14:conditionalFormatting>
        <x14:conditionalFormatting xmlns:xm="http://schemas.microsoft.com/office/excel/2006/main">
          <x14:cfRule type="dataBar" id="{2E11A52B-8D77-4D7A-A25A-73F8988D60C3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F9 R9 J9</xm:sqref>
        </x14:conditionalFormatting>
        <x14:conditionalFormatting xmlns:xm="http://schemas.microsoft.com/office/excel/2006/main">
          <x14:cfRule type="dataBar" id="{C306B6DB-DD80-4880-AE64-83E78F0B015C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F10 R10 J10</xm:sqref>
        </x14:conditionalFormatting>
        <x14:conditionalFormatting xmlns:xm="http://schemas.microsoft.com/office/excel/2006/main">
          <x14:cfRule type="dataBar" id="{570B98AC-40EF-4E4C-878E-A6E78B76121A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R11 F11 J11</xm:sqref>
        </x14:conditionalFormatting>
        <x14:conditionalFormatting xmlns:xm="http://schemas.microsoft.com/office/excel/2006/main">
          <x14:cfRule type="dataBar" id="{CF9D98EC-B065-4691-8DD4-EF4EF2516778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F12 R12 J12</xm:sqref>
        </x14:conditionalFormatting>
        <x14:conditionalFormatting xmlns:xm="http://schemas.microsoft.com/office/excel/2006/main">
          <x14:cfRule type="dataBar" id="{F464ED34-F738-40F9-9522-EEAD128765ED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F13 R13 J13</xm:sqref>
        </x14:conditionalFormatting>
        <x14:conditionalFormatting xmlns:xm="http://schemas.microsoft.com/office/excel/2006/main">
          <x14:cfRule type="dataBar" id="{226828CF-7118-4940-A2A9-61B53BC42438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F14 R14 J14</xm:sqref>
        </x14:conditionalFormatting>
        <x14:conditionalFormatting xmlns:xm="http://schemas.microsoft.com/office/excel/2006/main">
          <x14:cfRule type="dataBar" id="{2571F448-453C-4557-ACC2-25072E1CFCEB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R15 F15 J15</xm:sqref>
        </x14:conditionalFormatting>
        <x14:conditionalFormatting xmlns:xm="http://schemas.microsoft.com/office/excel/2006/main">
          <x14:cfRule type="dataBar" id="{31D0ABC3-6B60-4ECB-B148-2BBA4319DD0E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F16 R16 J16</xm:sqref>
        </x14:conditionalFormatting>
        <x14:conditionalFormatting xmlns:xm="http://schemas.microsoft.com/office/excel/2006/main">
          <x14:cfRule type="dataBar" id="{68200F23-62D4-4952-8A1A-100D571EC767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F17 R17 J17</xm:sqref>
        </x14:conditionalFormatting>
        <x14:conditionalFormatting xmlns:xm="http://schemas.microsoft.com/office/excel/2006/main">
          <x14:cfRule type="dataBar" id="{DA6A0840-56A6-4033-8EC5-08B59D6D12D1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F18 R18 J18</xm:sqref>
        </x14:conditionalFormatting>
        <x14:conditionalFormatting xmlns:xm="http://schemas.microsoft.com/office/excel/2006/main">
          <x14:cfRule type="dataBar" id="{0D423A2A-0C13-4A87-AC0A-2AF0228EB52E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F19 R19 J19</xm:sqref>
        </x14:conditionalFormatting>
        <x14:conditionalFormatting xmlns:xm="http://schemas.microsoft.com/office/excel/2006/main">
          <x14:cfRule type="dataBar" id="{9797A158-6C59-4A88-A2A2-9D88898EBCF5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F20 R20 J20</xm:sqref>
        </x14:conditionalFormatting>
        <x14:conditionalFormatting xmlns:xm="http://schemas.microsoft.com/office/excel/2006/main">
          <x14:cfRule type="dataBar" id="{BA11A202-89B9-4707-9448-9430C5B0AAAA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F21 R21 J21</xm:sqref>
        </x14:conditionalFormatting>
        <x14:conditionalFormatting xmlns:xm="http://schemas.microsoft.com/office/excel/2006/main">
          <x14:cfRule type="dataBar" id="{65B69470-F3EB-4A54-9ADF-8077252C77C8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F22 R22 J22</xm:sqref>
        </x14:conditionalFormatting>
        <x14:conditionalFormatting xmlns:xm="http://schemas.microsoft.com/office/excel/2006/main">
          <x14:cfRule type="expression" priority="127" id="{DEA53899-C9ED-4493-A4EF-825C9AA73928}">
            <xm:f>'BL - FACT'!$M$5=""</xm:f>
            <x14:dxf>
              <font>
                <color theme="2" tint="-0.499984740745262"/>
              </font>
              <fill>
                <patternFill>
                  <bgColor theme="0" tint="-0.24994659260841701"/>
                </patternFill>
              </fill>
            </x14:dxf>
          </x14:cfRule>
          <xm:sqref>O29:R30 B29:K30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92D050"/>
  </sheetPr>
  <dimension ref="A1:AY741"/>
  <sheetViews>
    <sheetView showGridLines="0" workbookViewId="0">
      <selection activeCell="E18" sqref="E18"/>
    </sheetView>
  </sheetViews>
  <sheetFormatPr baseColWidth="10" defaultRowHeight="14.4" x14ac:dyDescent="0.3"/>
  <cols>
    <col min="1" max="1" width="2.44140625" style="49" customWidth="1"/>
    <col min="2" max="2" width="11.88671875" style="50" customWidth="1"/>
    <col min="3" max="3" width="11.5546875" style="52"/>
    <col min="4" max="4" width="16.109375" style="51" bestFit="1" customWidth="1"/>
    <col min="5" max="5" width="38" style="49" customWidth="1"/>
    <col min="6" max="6" width="13.5546875" style="232" customWidth="1"/>
    <col min="7" max="7" width="12.109375" style="52" customWidth="1"/>
    <col min="8" max="8" width="14.88671875" style="52" customWidth="1"/>
    <col min="9" max="9" width="3.6640625" style="49" hidden="1" customWidth="1"/>
    <col min="10" max="10" width="4.21875" style="49" hidden="1" customWidth="1"/>
    <col min="11" max="11" width="7.44140625" style="49" customWidth="1"/>
    <col min="12" max="12" width="7.5546875" style="52" customWidth="1"/>
    <col min="13" max="13" width="33.21875" style="51" bestFit="1" customWidth="1"/>
    <col min="14" max="14" width="3.6640625" style="49" customWidth="1"/>
    <col min="15" max="15" width="10.109375" style="49" customWidth="1"/>
    <col min="16" max="16" width="33.21875" style="51" bestFit="1" customWidth="1"/>
    <col min="17" max="17" width="4.33203125" style="49" customWidth="1"/>
    <col min="18" max="18" width="9.5546875" style="49" customWidth="1"/>
    <col min="19" max="19" width="15.44140625" style="49" customWidth="1"/>
    <col min="20" max="20" width="18.77734375" style="49" customWidth="1"/>
    <col min="21" max="24" width="11.5546875" style="49" customWidth="1"/>
    <col min="25" max="25" width="20.44140625" style="49" customWidth="1"/>
    <col min="26" max="26" width="12.6640625" style="49" bestFit="1" customWidth="1"/>
    <col min="27" max="28" width="11.5546875" style="49"/>
    <col min="29" max="29" width="12.6640625" style="49" bestFit="1" customWidth="1"/>
    <col min="30" max="44" width="11.5546875" style="49"/>
    <col min="45" max="45" width="11.5546875" style="103"/>
    <col min="46" max="48" width="11.5546875" style="49"/>
    <col min="49" max="49" width="11.5546875" style="58"/>
    <col min="50" max="16384" width="11.5546875" style="49"/>
  </cols>
  <sheetData>
    <row r="1" spans="1:51" ht="30" customHeight="1" thickBot="1" x14ac:dyDescent="0.35">
      <c r="B1" s="64"/>
      <c r="E1" s="102"/>
      <c r="F1" s="230"/>
      <c r="G1" s="102"/>
      <c r="H1" s="102"/>
      <c r="K1" s="69"/>
      <c r="M1" s="123"/>
      <c r="N1" s="59"/>
      <c r="O1" s="59"/>
      <c r="P1" s="62"/>
    </row>
    <row r="2" spans="1:51" ht="30" customHeight="1" thickTop="1" thickBot="1" x14ac:dyDescent="0.35">
      <c r="B2" s="141" t="s">
        <v>2</v>
      </c>
      <c r="C2" s="142" t="s">
        <v>38</v>
      </c>
      <c r="D2" s="143" t="s">
        <v>39</v>
      </c>
      <c r="E2" s="144" t="s">
        <v>33</v>
      </c>
      <c r="F2" s="231" t="s">
        <v>40</v>
      </c>
      <c r="G2" s="145" t="s">
        <v>31</v>
      </c>
      <c r="H2" s="146" t="s">
        <v>41</v>
      </c>
      <c r="I2" s="53"/>
      <c r="J2" s="53"/>
      <c r="K2" s="124"/>
      <c r="L2" s="289" t="s">
        <v>56</v>
      </c>
      <c r="M2" s="290"/>
      <c r="N2" s="293">
        <f>SUM(F2:F182)</f>
        <v>72800</v>
      </c>
      <c r="O2" s="294"/>
      <c r="P2" s="122"/>
      <c r="AP2" s="103"/>
      <c r="AS2" s="49"/>
      <c r="AT2" s="58"/>
      <c r="AW2" s="49"/>
    </row>
    <row r="3" spans="1:51" ht="15.6" thickTop="1" thickBot="1" x14ac:dyDescent="0.35">
      <c r="A3" s="59"/>
      <c r="B3" s="233">
        <v>43130</v>
      </c>
      <c r="C3" s="234"/>
      <c r="D3" s="235" t="s">
        <v>82</v>
      </c>
      <c r="E3" s="236"/>
      <c r="F3" s="239">
        <v>800</v>
      </c>
      <c r="G3" s="237">
        <v>11</v>
      </c>
      <c r="H3" s="238"/>
      <c r="N3" s="59"/>
      <c r="O3" s="121"/>
      <c r="AP3" s="103"/>
      <c r="AS3" s="49"/>
      <c r="AT3" s="58"/>
      <c r="AW3" s="49"/>
    </row>
    <row r="4" spans="1:51" ht="22.2" thickTop="1" thickBot="1" x14ac:dyDescent="0.35">
      <c r="A4" s="59"/>
      <c r="B4" s="233">
        <v>43123</v>
      </c>
      <c r="C4" s="234"/>
      <c r="D4" s="235" t="s">
        <v>83</v>
      </c>
      <c r="E4" s="236"/>
      <c r="F4" s="239">
        <v>800</v>
      </c>
      <c r="G4" s="237">
        <v>13</v>
      </c>
      <c r="H4" s="238"/>
      <c r="L4" s="291" t="s">
        <v>58</v>
      </c>
      <c r="M4" s="292"/>
      <c r="O4" s="291" t="s">
        <v>59</v>
      </c>
      <c r="P4" s="292"/>
      <c r="AP4" s="103"/>
      <c r="AS4" s="49"/>
      <c r="AT4" s="58"/>
      <c r="AW4" s="49"/>
    </row>
    <row r="5" spans="1:51" ht="15" thickTop="1" x14ac:dyDescent="0.3">
      <c r="A5" s="59"/>
      <c r="B5" s="233">
        <v>43123</v>
      </c>
      <c r="C5" s="234"/>
      <c r="D5" s="235" t="s">
        <v>84</v>
      </c>
      <c r="E5" s="236"/>
      <c r="F5" s="239">
        <v>800</v>
      </c>
      <c r="G5" s="237">
        <v>13</v>
      </c>
      <c r="H5" s="238"/>
      <c r="L5" s="183">
        <v>0</v>
      </c>
      <c r="M5" s="184" t="s">
        <v>22</v>
      </c>
      <c r="O5" s="189">
        <v>101</v>
      </c>
      <c r="P5" s="190" t="s">
        <v>137</v>
      </c>
      <c r="AP5" s="103"/>
      <c r="AS5" s="49"/>
      <c r="AT5" s="58"/>
      <c r="AW5" s="49"/>
    </row>
    <row r="6" spans="1:51" x14ac:dyDescent="0.3">
      <c r="A6" s="59"/>
      <c r="B6" s="233">
        <v>43123</v>
      </c>
      <c r="C6" s="234"/>
      <c r="D6" s="235" t="s">
        <v>84</v>
      </c>
      <c r="E6" s="236"/>
      <c r="F6" s="239">
        <v>800</v>
      </c>
      <c r="G6" s="237">
        <v>11</v>
      </c>
      <c r="H6" s="238"/>
      <c r="K6" s="59"/>
      <c r="L6" s="185">
        <v>11</v>
      </c>
      <c r="M6" s="186" t="s">
        <v>124</v>
      </c>
      <c r="O6" s="185">
        <v>102</v>
      </c>
      <c r="P6" s="186"/>
      <c r="Q6" s="63"/>
      <c r="AP6" s="103"/>
      <c r="AS6" s="49"/>
      <c r="AT6" s="58"/>
      <c r="AW6" s="49"/>
    </row>
    <row r="7" spans="1:51" x14ac:dyDescent="0.3">
      <c r="A7" s="59"/>
      <c r="B7" s="233">
        <v>43123</v>
      </c>
      <c r="C7" s="234"/>
      <c r="D7" s="235" t="s">
        <v>85</v>
      </c>
      <c r="E7" s="236"/>
      <c r="F7" s="239">
        <v>800</v>
      </c>
      <c r="G7" s="237">
        <v>11</v>
      </c>
      <c r="H7" s="238"/>
      <c r="K7" s="59"/>
      <c r="L7" s="185">
        <v>12</v>
      </c>
      <c r="M7" s="186" t="s">
        <v>125</v>
      </c>
      <c r="O7" s="185">
        <v>103</v>
      </c>
      <c r="P7" s="186"/>
      <c r="Q7" s="63"/>
      <c r="Z7" s="69"/>
      <c r="AP7" s="103"/>
      <c r="AS7" s="49"/>
      <c r="AT7" s="58"/>
      <c r="AW7" s="49"/>
    </row>
    <row r="8" spans="1:51" x14ac:dyDescent="0.3">
      <c r="A8" s="59"/>
      <c r="B8" s="233">
        <v>43122</v>
      </c>
      <c r="C8" s="234"/>
      <c r="D8" s="235" t="s">
        <v>84</v>
      </c>
      <c r="E8" s="236"/>
      <c r="F8" s="239">
        <v>800</v>
      </c>
      <c r="G8" s="237">
        <v>13</v>
      </c>
      <c r="H8" s="238"/>
      <c r="K8" s="59"/>
      <c r="L8" s="185">
        <v>13</v>
      </c>
      <c r="M8" s="186" t="s">
        <v>126</v>
      </c>
      <c r="O8" s="185">
        <v>104</v>
      </c>
      <c r="P8" s="186"/>
      <c r="Q8" s="63"/>
      <c r="Y8" s="63"/>
      <c r="Z8" s="69"/>
      <c r="AP8" s="103"/>
      <c r="AS8" s="49"/>
      <c r="AT8" s="58"/>
      <c r="AW8" s="49"/>
    </row>
    <row r="9" spans="1:51" x14ac:dyDescent="0.3">
      <c r="A9" s="59"/>
      <c r="B9" s="233">
        <v>43122</v>
      </c>
      <c r="C9" s="234"/>
      <c r="D9" s="235" t="s">
        <v>86</v>
      </c>
      <c r="E9" s="236"/>
      <c r="F9" s="239">
        <v>800</v>
      </c>
      <c r="G9" s="237">
        <v>11</v>
      </c>
      <c r="H9" s="238"/>
      <c r="K9" s="59"/>
      <c r="L9" s="185">
        <v>14</v>
      </c>
      <c r="M9" s="186" t="s">
        <v>127</v>
      </c>
      <c r="O9" s="185">
        <v>105</v>
      </c>
      <c r="P9" s="186"/>
      <c r="Q9" s="63"/>
      <c r="Z9" s="63"/>
      <c r="AP9" s="103"/>
      <c r="AS9" s="49"/>
      <c r="AT9" s="58"/>
      <c r="AW9" s="49"/>
    </row>
    <row r="10" spans="1:51" x14ac:dyDescent="0.3">
      <c r="A10" s="59"/>
      <c r="B10" s="233">
        <v>43119</v>
      </c>
      <c r="C10" s="234"/>
      <c r="D10" s="235" t="s">
        <v>84</v>
      </c>
      <c r="E10" s="236"/>
      <c r="F10" s="239">
        <v>800</v>
      </c>
      <c r="G10" s="237">
        <v>13</v>
      </c>
      <c r="H10" s="238"/>
      <c r="K10" s="59"/>
      <c r="L10" s="185">
        <v>21</v>
      </c>
      <c r="M10" s="186" t="s">
        <v>128</v>
      </c>
      <c r="O10" s="185">
        <v>106</v>
      </c>
      <c r="P10" s="186"/>
      <c r="Q10" s="63"/>
    </row>
    <row r="11" spans="1:51" x14ac:dyDescent="0.3">
      <c r="A11" s="59"/>
      <c r="B11" s="233">
        <v>43119</v>
      </c>
      <c r="C11" s="234"/>
      <c r="D11" s="235" t="s">
        <v>87</v>
      </c>
      <c r="E11" s="236"/>
      <c r="F11" s="239">
        <v>800</v>
      </c>
      <c r="G11" s="237">
        <v>13</v>
      </c>
      <c r="H11" s="238"/>
      <c r="K11" s="59"/>
      <c r="L11" s="185">
        <v>22</v>
      </c>
      <c r="M11" s="186" t="s">
        <v>139</v>
      </c>
      <c r="O11" s="185">
        <v>107</v>
      </c>
      <c r="P11" s="186"/>
    </row>
    <row r="12" spans="1:51" x14ac:dyDescent="0.3">
      <c r="A12" s="59"/>
      <c r="B12" s="233">
        <v>43118</v>
      </c>
      <c r="C12" s="234"/>
      <c r="D12" s="235" t="s">
        <v>88</v>
      </c>
      <c r="E12" s="236"/>
      <c r="F12" s="239">
        <v>800</v>
      </c>
      <c r="G12" s="237">
        <v>13</v>
      </c>
      <c r="H12" s="238"/>
      <c r="K12" s="59"/>
      <c r="L12" s="185">
        <v>23</v>
      </c>
      <c r="M12" s="186" t="s">
        <v>140</v>
      </c>
      <c r="O12" s="185">
        <v>108</v>
      </c>
      <c r="P12" s="186"/>
    </row>
    <row r="13" spans="1:51" x14ac:dyDescent="0.3">
      <c r="A13" s="59"/>
      <c r="B13" s="233">
        <v>43118</v>
      </c>
      <c r="C13" s="234"/>
      <c r="D13" s="235" t="s">
        <v>89</v>
      </c>
      <c r="E13" s="236"/>
      <c r="F13" s="239">
        <v>800</v>
      </c>
      <c r="G13" s="237">
        <v>13</v>
      </c>
      <c r="H13" s="238"/>
      <c r="K13" s="59"/>
      <c r="L13" s="185">
        <v>24</v>
      </c>
      <c r="M13" s="186" t="s">
        <v>131</v>
      </c>
      <c r="O13" s="185">
        <v>109</v>
      </c>
      <c r="P13" s="186"/>
    </row>
    <row r="14" spans="1:51" x14ac:dyDescent="0.3">
      <c r="A14" s="59"/>
      <c r="B14" s="233">
        <v>43117</v>
      </c>
      <c r="C14" s="234"/>
      <c r="D14" s="235" t="s">
        <v>82</v>
      </c>
      <c r="E14" s="236"/>
      <c r="F14" s="239">
        <v>800</v>
      </c>
      <c r="G14" s="237">
        <v>13</v>
      </c>
      <c r="H14" s="238"/>
      <c r="K14" s="59"/>
      <c r="L14" s="185">
        <v>31</v>
      </c>
      <c r="M14" s="186" t="s">
        <v>132</v>
      </c>
      <c r="O14" s="185">
        <v>110</v>
      </c>
      <c r="P14" s="186"/>
    </row>
    <row r="15" spans="1:51" x14ac:dyDescent="0.3">
      <c r="A15" s="59"/>
      <c r="B15" s="233">
        <v>43117</v>
      </c>
      <c r="C15" s="234"/>
      <c r="D15" s="235" t="s">
        <v>84</v>
      </c>
      <c r="E15" s="236"/>
      <c r="F15" s="239">
        <v>800</v>
      </c>
      <c r="G15" s="237">
        <v>13</v>
      </c>
      <c r="H15" s="238"/>
      <c r="K15" s="59"/>
      <c r="L15" s="185">
        <v>32</v>
      </c>
      <c r="M15" s="186" t="s">
        <v>141</v>
      </c>
      <c r="O15" s="185">
        <v>111</v>
      </c>
      <c r="P15" s="186"/>
    </row>
    <row r="16" spans="1:51" x14ac:dyDescent="0.3">
      <c r="A16" s="59"/>
      <c r="B16" s="233">
        <v>43117</v>
      </c>
      <c r="C16" s="234"/>
      <c r="D16" s="235" t="s">
        <v>82</v>
      </c>
      <c r="E16" s="236"/>
      <c r="F16" s="239">
        <v>800</v>
      </c>
      <c r="G16" s="237">
        <v>11</v>
      </c>
      <c r="H16" s="238"/>
      <c r="K16" s="59"/>
      <c r="L16" s="185">
        <v>33</v>
      </c>
      <c r="M16" s="186" t="s">
        <v>134</v>
      </c>
      <c r="O16" s="185">
        <v>112</v>
      </c>
      <c r="P16" s="186"/>
      <c r="AR16" s="54"/>
      <c r="AS16" s="50"/>
      <c r="AU16" s="51"/>
      <c r="AW16" s="55"/>
      <c r="AX16" s="56"/>
      <c r="AY16" s="57"/>
    </row>
    <row r="17" spans="1:26" x14ac:dyDescent="0.3">
      <c r="A17" s="59"/>
      <c r="B17" s="233">
        <v>43116</v>
      </c>
      <c r="C17" s="240"/>
      <c r="D17" s="235" t="s">
        <v>88</v>
      </c>
      <c r="E17" s="236"/>
      <c r="F17" s="239">
        <v>800</v>
      </c>
      <c r="G17" s="237">
        <v>13</v>
      </c>
      <c r="H17" s="238"/>
      <c r="K17" s="59"/>
      <c r="L17" s="185">
        <v>34</v>
      </c>
      <c r="M17" s="186" t="s">
        <v>135</v>
      </c>
      <c r="O17" s="185">
        <v>113</v>
      </c>
      <c r="P17" s="186"/>
    </row>
    <row r="18" spans="1:26" x14ac:dyDescent="0.3">
      <c r="A18" s="59"/>
      <c r="B18" s="233">
        <v>43116</v>
      </c>
      <c r="C18" s="234"/>
      <c r="D18" s="235" t="s">
        <v>90</v>
      </c>
      <c r="E18" s="236"/>
      <c r="F18" s="239">
        <v>800</v>
      </c>
      <c r="G18" s="237">
        <v>13</v>
      </c>
      <c r="H18" s="238"/>
      <c r="K18" s="59"/>
      <c r="L18" s="185">
        <v>4</v>
      </c>
      <c r="M18" s="186" t="s">
        <v>136</v>
      </c>
      <c r="O18" s="185">
        <v>114</v>
      </c>
      <c r="P18" s="186"/>
    </row>
    <row r="19" spans="1:26" x14ac:dyDescent="0.3">
      <c r="A19" s="59"/>
      <c r="B19" s="233">
        <v>43116</v>
      </c>
      <c r="C19" s="234"/>
      <c r="D19" s="235" t="s">
        <v>84</v>
      </c>
      <c r="E19" s="236"/>
      <c r="F19" s="239">
        <v>800</v>
      </c>
      <c r="G19" s="237">
        <v>13</v>
      </c>
      <c r="H19" s="238"/>
      <c r="K19" s="59"/>
      <c r="L19" s="185"/>
      <c r="M19" s="186"/>
      <c r="O19" s="185">
        <v>115</v>
      </c>
      <c r="P19" s="186"/>
    </row>
    <row r="20" spans="1:26" x14ac:dyDescent="0.3">
      <c r="A20" s="59"/>
      <c r="B20" s="233">
        <v>43116</v>
      </c>
      <c r="C20" s="234"/>
      <c r="D20" s="235" t="s">
        <v>84</v>
      </c>
      <c r="E20" s="236"/>
      <c r="F20" s="239">
        <v>800</v>
      </c>
      <c r="G20" s="237">
        <v>13</v>
      </c>
      <c r="H20" s="238"/>
      <c r="K20" s="59"/>
      <c r="L20" s="185"/>
      <c r="M20" s="186"/>
      <c r="O20" s="185">
        <v>116</v>
      </c>
      <c r="P20" s="186"/>
    </row>
    <row r="21" spans="1:26" x14ac:dyDescent="0.3">
      <c r="A21" s="59"/>
      <c r="B21" s="233">
        <v>43116</v>
      </c>
      <c r="C21" s="234"/>
      <c r="D21" s="235" t="s">
        <v>82</v>
      </c>
      <c r="E21" s="236"/>
      <c r="F21" s="239">
        <v>800</v>
      </c>
      <c r="G21" s="237">
        <v>11</v>
      </c>
      <c r="H21" s="238"/>
      <c r="K21" s="59"/>
      <c r="L21" s="185"/>
      <c r="M21" s="186"/>
      <c r="O21" s="185">
        <v>117</v>
      </c>
      <c r="P21" s="186"/>
    </row>
    <row r="22" spans="1:26" x14ac:dyDescent="0.3">
      <c r="A22" s="59"/>
      <c r="B22" s="233">
        <v>43115</v>
      </c>
      <c r="C22" s="234"/>
      <c r="D22" s="235" t="s">
        <v>84</v>
      </c>
      <c r="E22" s="236"/>
      <c r="F22" s="239">
        <v>800</v>
      </c>
      <c r="G22" s="237">
        <v>13</v>
      </c>
      <c r="H22" s="238"/>
      <c r="K22" s="59"/>
      <c r="L22" s="185"/>
      <c r="M22" s="186"/>
      <c r="O22" s="185">
        <v>118</v>
      </c>
      <c r="P22" s="186"/>
      <c r="Q22" s="63"/>
    </row>
    <row r="23" spans="1:26" ht="15" thickBot="1" x14ac:dyDescent="0.35">
      <c r="A23" s="59"/>
      <c r="B23" s="233">
        <v>43112</v>
      </c>
      <c r="C23" s="234"/>
      <c r="D23" s="235" t="s">
        <v>91</v>
      </c>
      <c r="E23" s="236"/>
      <c r="F23" s="239">
        <v>800</v>
      </c>
      <c r="G23" s="237">
        <v>13</v>
      </c>
      <c r="H23" s="238"/>
      <c r="K23" s="59"/>
      <c r="L23" s="187"/>
      <c r="M23" s="188"/>
      <c r="O23" s="187">
        <v>119</v>
      </c>
      <c r="P23" s="188"/>
      <c r="Q23" s="63"/>
    </row>
    <row r="24" spans="1:26" ht="15" thickTop="1" x14ac:dyDescent="0.3">
      <c r="A24" s="59"/>
      <c r="B24" s="233">
        <v>43111</v>
      </c>
      <c r="C24" s="234"/>
      <c r="D24" s="235" t="s">
        <v>85</v>
      </c>
      <c r="E24" s="236"/>
      <c r="F24" s="239">
        <v>800</v>
      </c>
      <c r="G24" s="237">
        <v>13</v>
      </c>
      <c r="H24" s="238"/>
      <c r="K24" s="59"/>
      <c r="L24" s="49"/>
      <c r="Q24" s="63"/>
    </row>
    <row r="25" spans="1:26" x14ac:dyDescent="0.3">
      <c r="A25" s="59"/>
      <c r="B25" s="233">
        <v>43111</v>
      </c>
      <c r="C25" s="234"/>
      <c r="D25" s="235" t="s">
        <v>85</v>
      </c>
      <c r="E25" s="236"/>
      <c r="F25" s="239">
        <v>800</v>
      </c>
      <c r="G25" s="237">
        <v>11</v>
      </c>
      <c r="H25" s="238"/>
      <c r="K25" s="59"/>
      <c r="L25" s="49"/>
      <c r="Q25" s="63"/>
    </row>
    <row r="26" spans="1:26" x14ac:dyDescent="0.3">
      <c r="A26" s="59"/>
      <c r="B26" s="233">
        <v>43111</v>
      </c>
      <c r="C26" s="234"/>
      <c r="D26" s="235" t="s">
        <v>82</v>
      </c>
      <c r="E26" s="236"/>
      <c r="F26" s="239">
        <v>800</v>
      </c>
      <c r="G26" s="237">
        <v>13</v>
      </c>
      <c r="H26" s="238"/>
      <c r="K26" s="59"/>
      <c r="Q26" s="63"/>
    </row>
    <row r="27" spans="1:26" x14ac:dyDescent="0.3">
      <c r="A27" s="59"/>
      <c r="B27" s="233">
        <v>43111</v>
      </c>
      <c r="C27" s="234"/>
      <c r="D27" s="235" t="s">
        <v>82</v>
      </c>
      <c r="E27" s="236"/>
      <c r="F27" s="239">
        <v>800</v>
      </c>
      <c r="G27" s="237">
        <v>13</v>
      </c>
      <c r="H27" s="238"/>
      <c r="K27" s="59"/>
      <c r="Q27" s="63"/>
    </row>
    <row r="28" spans="1:26" x14ac:dyDescent="0.3">
      <c r="A28" s="59"/>
      <c r="B28" s="233">
        <v>43111</v>
      </c>
      <c r="C28" s="234"/>
      <c r="D28" s="235" t="s">
        <v>92</v>
      </c>
      <c r="E28" s="236"/>
      <c r="F28" s="239">
        <v>800</v>
      </c>
      <c r="G28" s="237">
        <v>13</v>
      </c>
      <c r="H28" s="238"/>
      <c r="K28" s="59"/>
      <c r="Q28" s="63"/>
    </row>
    <row r="29" spans="1:26" x14ac:dyDescent="0.3">
      <c r="A29" s="59"/>
      <c r="B29" s="233">
        <v>43110</v>
      </c>
      <c r="C29" s="234"/>
      <c r="D29" s="235" t="s">
        <v>91</v>
      </c>
      <c r="E29" s="236"/>
      <c r="F29" s="239">
        <v>800</v>
      </c>
      <c r="G29" s="237">
        <v>13</v>
      </c>
      <c r="H29" s="238"/>
      <c r="K29" s="59"/>
      <c r="Q29" s="63"/>
    </row>
    <row r="30" spans="1:26" x14ac:dyDescent="0.3">
      <c r="A30" s="59"/>
      <c r="B30" s="233">
        <v>43110</v>
      </c>
      <c r="C30" s="234"/>
      <c r="D30" s="235" t="s">
        <v>93</v>
      </c>
      <c r="E30" s="236"/>
      <c r="F30" s="239">
        <v>800</v>
      </c>
      <c r="G30" s="237">
        <v>13</v>
      </c>
      <c r="H30" s="238"/>
      <c r="K30" s="59"/>
      <c r="Q30" s="63"/>
    </row>
    <row r="31" spans="1:26" x14ac:dyDescent="0.3">
      <c r="A31" s="59"/>
      <c r="B31" s="233">
        <v>43110</v>
      </c>
      <c r="C31" s="234"/>
      <c r="D31" s="235" t="s">
        <v>93</v>
      </c>
      <c r="E31" s="236"/>
      <c r="F31" s="239">
        <v>800</v>
      </c>
      <c r="G31" s="237">
        <v>13</v>
      </c>
      <c r="H31" s="238"/>
      <c r="K31" s="59"/>
      <c r="Q31" s="63"/>
    </row>
    <row r="32" spans="1:26" x14ac:dyDescent="0.3">
      <c r="A32" s="59"/>
      <c r="B32" s="233">
        <v>43110</v>
      </c>
      <c r="C32" s="234"/>
      <c r="D32" s="235" t="s">
        <v>84</v>
      </c>
      <c r="E32" s="236"/>
      <c r="F32" s="239">
        <v>800</v>
      </c>
      <c r="G32" s="237">
        <v>11</v>
      </c>
      <c r="H32" s="238"/>
      <c r="K32" s="59"/>
      <c r="Q32" s="63"/>
      <c r="Z32" s="68"/>
    </row>
    <row r="33" spans="1:26" x14ac:dyDescent="0.3">
      <c r="A33" s="59"/>
      <c r="B33" s="233">
        <v>43109</v>
      </c>
      <c r="C33" s="234"/>
      <c r="D33" s="235" t="s">
        <v>82</v>
      </c>
      <c r="E33" s="236"/>
      <c r="F33" s="239">
        <v>800</v>
      </c>
      <c r="G33" s="237">
        <v>13</v>
      </c>
      <c r="H33" s="238"/>
      <c r="K33" s="59"/>
      <c r="Q33" s="63"/>
      <c r="Z33" s="67"/>
    </row>
    <row r="34" spans="1:26" x14ac:dyDescent="0.3">
      <c r="A34" s="59"/>
      <c r="B34" s="233">
        <v>43109</v>
      </c>
      <c r="C34" s="234"/>
      <c r="D34" s="235" t="s">
        <v>82</v>
      </c>
      <c r="E34" s="236"/>
      <c r="F34" s="239">
        <v>800</v>
      </c>
      <c r="G34" s="237">
        <v>13</v>
      </c>
      <c r="H34" s="238"/>
      <c r="K34" s="59"/>
      <c r="Q34" s="63"/>
      <c r="Z34" s="68"/>
    </row>
    <row r="35" spans="1:26" x14ac:dyDescent="0.3">
      <c r="A35" s="59"/>
      <c r="B35" s="233">
        <v>43109</v>
      </c>
      <c r="C35" s="234"/>
      <c r="D35" s="235" t="s">
        <v>82</v>
      </c>
      <c r="E35" s="236"/>
      <c r="F35" s="239">
        <v>800</v>
      </c>
      <c r="G35" s="237">
        <v>13</v>
      </c>
      <c r="H35" s="238"/>
      <c r="K35" s="59"/>
      <c r="Q35" s="63"/>
    </row>
    <row r="36" spans="1:26" x14ac:dyDescent="0.3">
      <c r="A36" s="59"/>
      <c r="B36" s="233">
        <v>43109</v>
      </c>
      <c r="C36" s="234"/>
      <c r="D36" s="235" t="s">
        <v>92</v>
      </c>
      <c r="E36" s="236"/>
      <c r="F36" s="239">
        <v>800</v>
      </c>
      <c r="G36" s="237">
        <v>13</v>
      </c>
      <c r="H36" s="238"/>
      <c r="K36" s="59"/>
      <c r="Q36" s="63"/>
      <c r="Z36" s="67"/>
    </row>
    <row r="37" spans="1:26" x14ac:dyDescent="0.3">
      <c r="A37" s="59"/>
      <c r="B37" s="233">
        <v>43109</v>
      </c>
      <c r="C37" s="234"/>
      <c r="D37" s="235" t="s">
        <v>84</v>
      </c>
      <c r="E37" s="236"/>
      <c r="F37" s="239">
        <v>800</v>
      </c>
      <c r="G37" s="237">
        <v>13</v>
      </c>
      <c r="H37" s="238"/>
      <c r="K37" s="59"/>
      <c r="Q37" s="63"/>
      <c r="Y37" s="287"/>
      <c r="Z37" s="287"/>
    </row>
    <row r="38" spans="1:26" x14ac:dyDescent="0.3">
      <c r="A38" s="59"/>
      <c r="B38" s="233">
        <v>43109</v>
      </c>
      <c r="C38" s="234"/>
      <c r="D38" s="235" t="s">
        <v>84</v>
      </c>
      <c r="E38" s="236"/>
      <c r="F38" s="239">
        <v>800</v>
      </c>
      <c r="G38" s="237">
        <v>13</v>
      </c>
      <c r="H38" s="238"/>
      <c r="K38" s="59"/>
      <c r="Q38" s="63"/>
      <c r="Y38" s="63"/>
      <c r="Z38" s="69"/>
    </row>
    <row r="39" spans="1:26" x14ac:dyDescent="0.3">
      <c r="A39" s="59"/>
      <c r="B39" s="233">
        <v>43109</v>
      </c>
      <c r="C39" s="234"/>
      <c r="D39" s="235" t="s">
        <v>89</v>
      </c>
      <c r="E39" s="236"/>
      <c r="F39" s="239">
        <v>800</v>
      </c>
      <c r="G39" s="237">
        <v>13</v>
      </c>
      <c r="H39" s="238"/>
      <c r="K39" s="59"/>
      <c r="Q39" s="63"/>
      <c r="Y39" s="63"/>
      <c r="Z39" s="70"/>
    </row>
    <row r="40" spans="1:26" x14ac:dyDescent="0.3">
      <c r="A40" s="59"/>
      <c r="B40" s="233">
        <v>43108</v>
      </c>
      <c r="C40" s="234"/>
      <c r="D40" s="235" t="s">
        <v>94</v>
      </c>
      <c r="E40" s="236"/>
      <c r="F40" s="239">
        <v>800</v>
      </c>
      <c r="G40" s="237">
        <v>11</v>
      </c>
      <c r="H40" s="238"/>
      <c r="K40" s="59"/>
      <c r="Q40" s="63"/>
      <c r="Y40" s="63"/>
      <c r="Z40" s="70"/>
    </row>
    <row r="41" spans="1:26" x14ac:dyDescent="0.3">
      <c r="A41" s="59"/>
      <c r="B41" s="233">
        <v>43108</v>
      </c>
      <c r="C41" s="234"/>
      <c r="D41" s="235" t="s">
        <v>84</v>
      </c>
      <c r="E41" s="236"/>
      <c r="F41" s="239">
        <v>800</v>
      </c>
      <c r="G41" s="237">
        <v>13</v>
      </c>
      <c r="H41" s="238"/>
      <c r="K41" s="59"/>
      <c r="Y41" s="63"/>
    </row>
    <row r="42" spans="1:26" x14ac:dyDescent="0.3">
      <c r="A42" s="59"/>
      <c r="B42" s="233">
        <v>43108</v>
      </c>
      <c r="C42" s="234"/>
      <c r="D42" s="235" t="s">
        <v>89</v>
      </c>
      <c r="E42" s="236"/>
      <c r="F42" s="239">
        <v>800</v>
      </c>
      <c r="G42" s="237">
        <v>13</v>
      </c>
      <c r="H42" s="238"/>
      <c r="K42" s="59"/>
      <c r="Y42" s="288"/>
      <c r="Z42" s="71"/>
    </row>
    <row r="43" spans="1:26" x14ac:dyDescent="0.3">
      <c r="A43" s="59"/>
      <c r="B43" s="233">
        <v>43105</v>
      </c>
      <c r="C43" s="234"/>
      <c r="D43" s="235" t="s">
        <v>82</v>
      </c>
      <c r="E43" s="236"/>
      <c r="F43" s="239">
        <v>800</v>
      </c>
      <c r="G43" s="237">
        <v>13</v>
      </c>
      <c r="H43" s="238"/>
      <c r="K43" s="59"/>
      <c r="Y43" s="288"/>
      <c r="Z43" s="72"/>
    </row>
    <row r="44" spans="1:26" x14ac:dyDescent="0.3">
      <c r="A44" s="59"/>
      <c r="B44" s="233">
        <v>43105</v>
      </c>
      <c r="C44" s="234"/>
      <c r="D44" s="235" t="s">
        <v>82</v>
      </c>
      <c r="E44" s="236"/>
      <c r="F44" s="239">
        <v>800</v>
      </c>
      <c r="G44" s="237">
        <v>13</v>
      </c>
      <c r="H44" s="238"/>
      <c r="K44" s="59"/>
    </row>
    <row r="45" spans="1:26" x14ac:dyDescent="0.3">
      <c r="A45" s="59"/>
      <c r="B45" s="233">
        <v>43105</v>
      </c>
      <c r="C45" s="234"/>
      <c r="D45" s="235" t="s">
        <v>84</v>
      </c>
      <c r="E45" s="236"/>
      <c r="F45" s="239">
        <v>800</v>
      </c>
      <c r="G45" s="237">
        <v>11</v>
      </c>
      <c r="H45" s="238"/>
      <c r="K45" s="59"/>
    </row>
    <row r="46" spans="1:26" x14ac:dyDescent="0.3">
      <c r="A46" s="59"/>
      <c r="B46" s="233">
        <v>43105</v>
      </c>
      <c r="C46" s="234"/>
      <c r="D46" s="235" t="s">
        <v>95</v>
      </c>
      <c r="E46" s="236"/>
      <c r="F46" s="239">
        <v>800</v>
      </c>
      <c r="G46" s="237">
        <v>11</v>
      </c>
      <c r="H46" s="238"/>
      <c r="K46" s="59"/>
    </row>
    <row r="47" spans="1:26" x14ac:dyDescent="0.3">
      <c r="A47" s="59"/>
      <c r="B47" s="233">
        <v>43104</v>
      </c>
      <c r="C47" s="234"/>
      <c r="D47" s="235" t="s">
        <v>96</v>
      </c>
      <c r="E47" s="236"/>
      <c r="F47" s="239">
        <v>800</v>
      </c>
      <c r="G47" s="237">
        <v>13</v>
      </c>
      <c r="H47" s="238"/>
      <c r="K47" s="59"/>
    </row>
    <row r="48" spans="1:26" x14ac:dyDescent="0.3">
      <c r="A48" s="59"/>
      <c r="B48" s="233">
        <v>43103</v>
      </c>
      <c r="C48" s="234"/>
      <c r="D48" s="235" t="s">
        <v>82</v>
      </c>
      <c r="E48" s="236"/>
      <c r="F48" s="239">
        <v>800</v>
      </c>
      <c r="G48" s="237">
        <v>11</v>
      </c>
      <c r="H48" s="238"/>
      <c r="K48" s="59"/>
    </row>
    <row r="49" spans="1:11" x14ac:dyDescent="0.3">
      <c r="A49" s="59"/>
      <c r="B49" s="233">
        <v>43101</v>
      </c>
      <c r="C49" s="234"/>
      <c r="D49" s="235" t="s">
        <v>97</v>
      </c>
      <c r="E49" s="236"/>
      <c r="F49" s="239">
        <v>800</v>
      </c>
      <c r="G49" s="237">
        <v>11</v>
      </c>
      <c r="H49" s="238"/>
      <c r="K49" s="59"/>
    </row>
    <row r="50" spans="1:11" x14ac:dyDescent="0.3">
      <c r="A50" s="59"/>
      <c r="B50" s="241">
        <v>43100</v>
      </c>
      <c r="C50" s="242"/>
      <c r="D50" s="243" t="s">
        <v>98</v>
      </c>
      <c r="E50" s="244"/>
      <c r="F50" s="247">
        <v>800</v>
      </c>
      <c r="G50" s="245">
        <v>11</v>
      </c>
      <c r="H50" s="246"/>
      <c r="K50" s="59"/>
    </row>
    <row r="51" spans="1:11" x14ac:dyDescent="0.3">
      <c r="A51" s="59"/>
      <c r="B51" s="241">
        <v>43100</v>
      </c>
      <c r="C51" s="242"/>
      <c r="D51" s="243" t="s">
        <v>82</v>
      </c>
      <c r="E51" s="244"/>
      <c r="F51" s="247">
        <v>800</v>
      </c>
      <c r="G51" s="245">
        <v>13</v>
      </c>
      <c r="H51" s="246"/>
      <c r="K51" s="59"/>
    </row>
    <row r="52" spans="1:11" x14ac:dyDescent="0.3">
      <c r="A52" s="59"/>
      <c r="B52" s="241">
        <v>43100</v>
      </c>
      <c r="C52" s="242"/>
      <c r="D52" s="243" t="s">
        <v>82</v>
      </c>
      <c r="E52" s="244"/>
      <c r="F52" s="247">
        <v>800</v>
      </c>
      <c r="G52" s="245">
        <v>13</v>
      </c>
      <c r="H52" s="246"/>
      <c r="K52" s="59"/>
    </row>
    <row r="53" spans="1:11" x14ac:dyDescent="0.3">
      <c r="A53" s="59"/>
      <c r="B53" s="241">
        <v>43100</v>
      </c>
      <c r="C53" s="242"/>
      <c r="D53" s="243" t="s">
        <v>82</v>
      </c>
      <c r="E53" s="244"/>
      <c r="F53" s="247">
        <v>800</v>
      </c>
      <c r="G53" s="245">
        <v>13</v>
      </c>
      <c r="H53" s="246"/>
      <c r="K53" s="59"/>
    </row>
    <row r="54" spans="1:11" x14ac:dyDescent="0.3">
      <c r="A54" s="59"/>
      <c r="B54" s="241">
        <v>43100</v>
      </c>
      <c r="C54" s="242"/>
      <c r="D54" s="243" t="s">
        <v>99</v>
      </c>
      <c r="E54" s="244"/>
      <c r="F54" s="247">
        <v>800</v>
      </c>
      <c r="G54" s="245">
        <v>13</v>
      </c>
      <c r="H54" s="246"/>
      <c r="K54" s="59"/>
    </row>
    <row r="55" spans="1:11" x14ac:dyDescent="0.3">
      <c r="A55" s="59"/>
      <c r="B55" s="241">
        <v>43100</v>
      </c>
      <c r="C55" s="242"/>
      <c r="D55" s="243" t="s">
        <v>100</v>
      </c>
      <c r="E55" s="244"/>
      <c r="F55" s="247">
        <v>800</v>
      </c>
      <c r="G55" s="245">
        <v>4</v>
      </c>
      <c r="H55" s="246"/>
      <c r="K55" s="59"/>
    </row>
    <row r="56" spans="1:11" x14ac:dyDescent="0.3">
      <c r="A56" s="59"/>
      <c r="B56" s="241">
        <v>43091</v>
      </c>
      <c r="C56" s="242"/>
      <c r="D56" s="243" t="s">
        <v>101</v>
      </c>
      <c r="E56" s="244"/>
      <c r="F56" s="247">
        <v>800</v>
      </c>
      <c r="G56" s="245">
        <v>13</v>
      </c>
      <c r="H56" s="246"/>
      <c r="K56" s="59"/>
    </row>
    <row r="57" spans="1:11" x14ac:dyDescent="0.3">
      <c r="A57" s="59"/>
      <c r="B57" s="241">
        <v>43091</v>
      </c>
      <c r="C57" s="242"/>
      <c r="D57" s="243" t="s">
        <v>94</v>
      </c>
      <c r="E57" s="244"/>
      <c r="F57" s="247">
        <v>800</v>
      </c>
      <c r="G57" s="245">
        <v>11</v>
      </c>
      <c r="H57" s="246"/>
      <c r="K57" s="59"/>
    </row>
    <row r="58" spans="1:11" x14ac:dyDescent="0.3">
      <c r="A58" s="59"/>
      <c r="B58" s="241">
        <v>43091</v>
      </c>
      <c r="C58" s="242"/>
      <c r="D58" s="243" t="s">
        <v>94</v>
      </c>
      <c r="E58" s="244"/>
      <c r="F58" s="247">
        <v>800</v>
      </c>
      <c r="G58" s="245">
        <v>11</v>
      </c>
      <c r="H58" s="246"/>
      <c r="K58" s="59"/>
    </row>
    <row r="59" spans="1:11" x14ac:dyDescent="0.3">
      <c r="A59" s="59"/>
      <c r="B59" s="241">
        <v>43090</v>
      </c>
      <c r="C59" s="242"/>
      <c r="D59" s="243" t="s">
        <v>102</v>
      </c>
      <c r="E59" s="244"/>
      <c r="F59" s="247">
        <v>800</v>
      </c>
      <c r="G59" s="245">
        <v>11</v>
      </c>
      <c r="H59" s="246"/>
      <c r="K59" s="59"/>
    </row>
    <row r="60" spans="1:11" x14ac:dyDescent="0.3">
      <c r="A60" s="59"/>
      <c r="B60" s="241">
        <v>43090</v>
      </c>
      <c r="C60" s="242"/>
      <c r="D60" s="243" t="s">
        <v>86</v>
      </c>
      <c r="E60" s="244"/>
      <c r="F60" s="247">
        <v>800</v>
      </c>
      <c r="G60" s="245">
        <v>11</v>
      </c>
      <c r="H60" s="246"/>
      <c r="K60" s="59"/>
    </row>
    <row r="61" spans="1:11" x14ac:dyDescent="0.3">
      <c r="A61" s="59"/>
      <c r="B61" s="241">
        <v>43089</v>
      </c>
      <c r="C61" s="242"/>
      <c r="D61" s="243" t="s">
        <v>99</v>
      </c>
      <c r="E61" s="244"/>
      <c r="F61" s="247">
        <v>800</v>
      </c>
      <c r="G61" s="245">
        <v>13</v>
      </c>
      <c r="H61" s="246"/>
      <c r="K61" s="59"/>
    </row>
    <row r="62" spans="1:11" x14ac:dyDescent="0.3">
      <c r="A62" s="59"/>
      <c r="B62" s="241">
        <v>43088</v>
      </c>
      <c r="C62" s="242"/>
      <c r="D62" s="243" t="s">
        <v>82</v>
      </c>
      <c r="E62" s="244"/>
      <c r="F62" s="247">
        <v>800</v>
      </c>
      <c r="G62" s="245">
        <v>11</v>
      </c>
      <c r="H62" s="246"/>
      <c r="K62" s="59"/>
    </row>
    <row r="63" spans="1:11" x14ac:dyDescent="0.3">
      <c r="A63" s="59"/>
      <c r="B63" s="241">
        <v>43088</v>
      </c>
      <c r="C63" s="242"/>
      <c r="D63" s="243" t="s">
        <v>82</v>
      </c>
      <c r="E63" s="244"/>
      <c r="F63" s="247">
        <v>800</v>
      </c>
      <c r="G63" s="245">
        <v>11</v>
      </c>
      <c r="H63" s="246"/>
      <c r="K63" s="59"/>
    </row>
    <row r="64" spans="1:11" x14ac:dyDescent="0.3">
      <c r="A64" s="59"/>
      <c r="B64" s="241">
        <v>43088</v>
      </c>
      <c r="C64" s="242"/>
      <c r="D64" s="243" t="s">
        <v>99</v>
      </c>
      <c r="E64" s="244"/>
      <c r="F64" s="247">
        <v>800</v>
      </c>
      <c r="G64" s="245">
        <v>13</v>
      </c>
      <c r="H64" s="246"/>
      <c r="K64" s="59"/>
    </row>
    <row r="65" spans="1:11" x14ac:dyDescent="0.3">
      <c r="A65" s="59"/>
      <c r="B65" s="241">
        <v>43088</v>
      </c>
      <c r="C65" s="242"/>
      <c r="D65" s="243" t="s">
        <v>99</v>
      </c>
      <c r="E65" s="244"/>
      <c r="F65" s="247">
        <v>800</v>
      </c>
      <c r="G65" s="245">
        <v>13</v>
      </c>
      <c r="H65" s="246"/>
      <c r="K65" s="59"/>
    </row>
    <row r="66" spans="1:11" x14ac:dyDescent="0.3">
      <c r="A66" s="59"/>
      <c r="B66" s="241">
        <v>43087</v>
      </c>
      <c r="C66" s="242"/>
      <c r="D66" s="243" t="s">
        <v>99</v>
      </c>
      <c r="E66" s="244"/>
      <c r="F66" s="247">
        <v>800</v>
      </c>
      <c r="G66" s="245">
        <v>13</v>
      </c>
      <c r="H66" s="246"/>
      <c r="K66" s="59"/>
    </row>
    <row r="67" spans="1:11" x14ac:dyDescent="0.3">
      <c r="A67" s="59"/>
      <c r="B67" s="241">
        <v>43087</v>
      </c>
      <c r="C67" s="242"/>
      <c r="D67" s="243" t="s">
        <v>99</v>
      </c>
      <c r="E67" s="244"/>
      <c r="F67" s="247">
        <v>800</v>
      </c>
      <c r="G67" s="245">
        <v>13</v>
      </c>
      <c r="H67" s="246"/>
      <c r="K67" s="59"/>
    </row>
    <row r="68" spans="1:11" x14ac:dyDescent="0.3">
      <c r="A68" s="59"/>
      <c r="B68" s="241">
        <v>43084</v>
      </c>
      <c r="C68" s="242"/>
      <c r="D68" s="243" t="s">
        <v>103</v>
      </c>
      <c r="E68" s="244"/>
      <c r="F68" s="247">
        <v>800</v>
      </c>
      <c r="G68" s="245">
        <v>11</v>
      </c>
      <c r="H68" s="246"/>
      <c r="K68" s="59"/>
    </row>
    <row r="69" spans="1:11" x14ac:dyDescent="0.3">
      <c r="A69" s="59"/>
      <c r="B69" s="241">
        <v>43084</v>
      </c>
      <c r="C69" s="242"/>
      <c r="D69" s="243" t="s">
        <v>99</v>
      </c>
      <c r="E69" s="244"/>
      <c r="F69" s="247">
        <v>800</v>
      </c>
      <c r="G69" s="245">
        <v>13</v>
      </c>
      <c r="H69" s="246"/>
      <c r="K69" s="59"/>
    </row>
    <row r="70" spans="1:11" x14ac:dyDescent="0.3">
      <c r="A70" s="59"/>
      <c r="B70" s="241">
        <v>43084</v>
      </c>
      <c r="C70" s="242"/>
      <c r="D70" s="243" t="s">
        <v>95</v>
      </c>
      <c r="E70" s="244"/>
      <c r="F70" s="247">
        <v>800</v>
      </c>
      <c r="G70" s="245">
        <v>11</v>
      </c>
      <c r="H70" s="246"/>
      <c r="K70" s="59"/>
    </row>
    <row r="71" spans="1:11" x14ac:dyDescent="0.3">
      <c r="A71" s="59"/>
      <c r="B71" s="241">
        <v>43083</v>
      </c>
      <c r="C71" s="242"/>
      <c r="D71" s="243" t="s">
        <v>101</v>
      </c>
      <c r="E71" s="244"/>
      <c r="F71" s="247">
        <v>800</v>
      </c>
      <c r="G71" s="245">
        <v>13</v>
      </c>
      <c r="H71" s="246"/>
      <c r="K71" s="59"/>
    </row>
    <row r="72" spans="1:11" x14ac:dyDescent="0.3">
      <c r="A72" s="59"/>
      <c r="B72" s="241">
        <v>43083</v>
      </c>
      <c r="C72" s="242"/>
      <c r="D72" s="243" t="s">
        <v>99</v>
      </c>
      <c r="E72" s="244"/>
      <c r="F72" s="247">
        <v>800</v>
      </c>
      <c r="G72" s="245">
        <v>13</v>
      </c>
      <c r="H72" s="246"/>
      <c r="K72" s="59"/>
    </row>
    <row r="73" spans="1:11" x14ac:dyDescent="0.3">
      <c r="A73" s="59"/>
      <c r="B73" s="241">
        <v>43083</v>
      </c>
      <c r="C73" s="242"/>
      <c r="D73" s="243" t="s">
        <v>95</v>
      </c>
      <c r="E73" s="244"/>
      <c r="F73" s="247">
        <v>800</v>
      </c>
      <c r="G73" s="245">
        <v>13</v>
      </c>
      <c r="H73" s="246"/>
      <c r="K73" s="59"/>
    </row>
    <row r="74" spans="1:11" x14ac:dyDescent="0.3">
      <c r="A74" s="59"/>
      <c r="B74" s="241">
        <v>43081</v>
      </c>
      <c r="C74" s="242"/>
      <c r="D74" s="243" t="s">
        <v>82</v>
      </c>
      <c r="E74" s="244"/>
      <c r="F74" s="247">
        <v>800</v>
      </c>
      <c r="G74" s="245">
        <v>11</v>
      </c>
      <c r="H74" s="246"/>
      <c r="K74" s="59"/>
    </row>
    <row r="75" spans="1:11" x14ac:dyDescent="0.3">
      <c r="A75" s="59"/>
      <c r="B75" s="248">
        <v>43077</v>
      </c>
      <c r="C75" s="242"/>
      <c r="D75" s="243" t="s">
        <v>104</v>
      </c>
      <c r="E75" s="244"/>
      <c r="F75" s="247">
        <v>800</v>
      </c>
      <c r="G75" s="245">
        <v>11</v>
      </c>
      <c r="H75" s="246"/>
      <c r="K75" s="59"/>
    </row>
    <row r="76" spans="1:11" x14ac:dyDescent="0.3">
      <c r="A76" s="59"/>
      <c r="B76" s="241">
        <v>43076</v>
      </c>
      <c r="C76" s="242"/>
      <c r="D76" s="243" t="s">
        <v>82</v>
      </c>
      <c r="E76" s="244"/>
      <c r="F76" s="247">
        <v>800</v>
      </c>
      <c r="G76" s="245">
        <v>13</v>
      </c>
      <c r="H76" s="246"/>
      <c r="K76" s="59"/>
    </row>
    <row r="77" spans="1:11" x14ac:dyDescent="0.3">
      <c r="A77" s="59"/>
      <c r="B77" s="241">
        <v>43075</v>
      </c>
      <c r="C77" s="242"/>
      <c r="D77" s="243" t="s">
        <v>105</v>
      </c>
      <c r="E77" s="244"/>
      <c r="F77" s="247">
        <v>800</v>
      </c>
      <c r="G77" s="245">
        <v>11</v>
      </c>
      <c r="H77" s="246"/>
      <c r="K77" s="59"/>
    </row>
    <row r="78" spans="1:11" x14ac:dyDescent="0.3">
      <c r="A78" s="59"/>
      <c r="B78" s="241">
        <v>43075</v>
      </c>
      <c r="C78" s="242"/>
      <c r="D78" s="243" t="s">
        <v>82</v>
      </c>
      <c r="E78" s="244"/>
      <c r="F78" s="247">
        <v>800</v>
      </c>
      <c r="G78" s="245">
        <v>11</v>
      </c>
      <c r="H78" s="246"/>
      <c r="K78" s="59"/>
    </row>
    <row r="79" spans="1:11" x14ac:dyDescent="0.3">
      <c r="A79" s="59"/>
      <c r="B79" s="241">
        <v>43074</v>
      </c>
      <c r="C79" s="242"/>
      <c r="D79" s="243" t="s">
        <v>98</v>
      </c>
      <c r="E79" s="244"/>
      <c r="F79" s="247">
        <v>800</v>
      </c>
      <c r="G79" s="245">
        <v>11</v>
      </c>
      <c r="H79" s="246"/>
      <c r="K79" s="59"/>
    </row>
    <row r="80" spans="1:11" x14ac:dyDescent="0.3">
      <c r="A80" s="59"/>
      <c r="B80" s="241">
        <v>43073</v>
      </c>
      <c r="C80" s="242"/>
      <c r="D80" s="243" t="s">
        <v>82</v>
      </c>
      <c r="E80" s="244"/>
      <c r="F80" s="247">
        <v>800</v>
      </c>
      <c r="G80" s="245">
        <v>11</v>
      </c>
      <c r="H80" s="246"/>
      <c r="K80" s="59"/>
    </row>
    <row r="81" spans="1:11" x14ac:dyDescent="0.3">
      <c r="A81" s="59"/>
      <c r="B81" s="241">
        <v>43073</v>
      </c>
      <c r="C81" s="242"/>
      <c r="D81" s="243" t="s">
        <v>82</v>
      </c>
      <c r="E81" s="244"/>
      <c r="F81" s="247">
        <v>800</v>
      </c>
      <c r="G81" s="245">
        <v>11</v>
      </c>
      <c r="H81" s="246"/>
      <c r="K81" s="59"/>
    </row>
    <row r="82" spans="1:11" x14ac:dyDescent="0.3">
      <c r="A82" s="59"/>
      <c r="B82" s="241">
        <v>43073</v>
      </c>
      <c r="C82" s="242"/>
      <c r="D82" s="243" t="s">
        <v>106</v>
      </c>
      <c r="E82" s="244"/>
      <c r="F82" s="247">
        <v>800</v>
      </c>
      <c r="G82" s="245">
        <v>11</v>
      </c>
      <c r="H82" s="246"/>
      <c r="K82" s="59"/>
    </row>
    <row r="83" spans="1:11" x14ac:dyDescent="0.3">
      <c r="A83" s="59"/>
      <c r="B83" s="233">
        <v>43069</v>
      </c>
      <c r="C83" s="234"/>
      <c r="D83" s="235" t="s">
        <v>107</v>
      </c>
      <c r="E83" s="236"/>
      <c r="F83" s="239">
        <v>800</v>
      </c>
      <c r="G83" s="237">
        <v>11</v>
      </c>
      <c r="H83" s="238"/>
      <c r="K83" s="59"/>
    </row>
    <row r="84" spans="1:11" x14ac:dyDescent="0.3">
      <c r="A84" s="59"/>
      <c r="B84" s="233">
        <v>43069</v>
      </c>
      <c r="C84" s="234"/>
      <c r="D84" s="235" t="s">
        <v>108</v>
      </c>
      <c r="E84" s="236"/>
      <c r="F84" s="239">
        <v>800</v>
      </c>
      <c r="G84" s="237">
        <v>13</v>
      </c>
      <c r="H84" s="238"/>
      <c r="K84" s="59"/>
    </row>
    <row r="85" spans="1:11" x14ac:dyDescent="0.3">
      <c r="A85" s="59"/>
      <c r="B85" s="233">
        <v>43069</v>
      </c>
      <c r="C85" s="234"/>
      <c r="D85" s="235" t="s">
        <v>109</v>
      </c>
      <c r="E85" s="236"/>
      <c r="F85" s="239">
        <v>800</v>
      </c>
      <c r="G85" s="237">
        <v>11</v>
      </c>
      <c r="H85" s="238"/>
      <c r="K85" s="59"/>
    </row>
    <row r="86" spans="1:11" x14ac:dyDescent="0.3">
      <c r="A86" s="59"/>
      <c r="B86" s="233">
        <v>43069</v>
      </c>
      <c r="C86" s="234"/>
      <c r="D86" s="235" t="s">
        <v>85</v>
      </c>
      <c r="E86" s="236"/>
      <c r="F86" s="239">
        <v>800</v>
      </c>
      <c r="G86" s="237">
        <v>12</v>
      </c>
      <c r="H86" s="238"/>
      <c r="K86" s="59"/>
    </row>
    <row r="87" spans="1:11" x14ac:dyDescent="0.3">
      <c r="A87" s="59"/>
      <c r="B87" s="233">
        <v>43068</v>
      </c>
      <c r="C87" s="234"/>
      <c r="D87" s="235" t="s">
        <v>110</v>
      </c>
      <c r="E87" s="236"/>
      <c r="F87" s="239">
        <v>800</v>
      </c>
      <c r="G87" s="237">
        <v>11</v>
      </c>
      <c r="H87" s="238"/>
      <c r="K87" s="59"/>
    </row>
    <row r="88" spans="1:11" x14ac:dyDescent="0.3">
      <c r="A88" s="59"/>
      <c r="B88" s="233">
        <v>43063</v>
      </c>
      <c r="C88" s="234"/>
      <c r="D88" s="235" t="s">
        <v>111</v>
      </c>
      <c r="E88" s="236"/>
      <c r="F88" s="239">
        <v>800</v>
      </c>
      <c r="G88" s="237">
        <v>11</v>
      </c>
      <c r="H88" s="238"/>
      <c r="K88" s="59"/>
    </row>
    <row r="89" spans="1:11" x14ac:dyDescent="0.3">
      <c r="A89" s="59"/>
      <c r="B89" s="233">
        <v>43056</v>
      </c>
      <c r="C89" s="234"/>
      <c r="D89" s="235" t="s">
        <v>97</v>
      </c>
      <c r="E89" s="236"/>
      <c r="F89" s="239">
        <v>800</v>
      </c>
      <c r="G89" s="237">
        <v>11</v>
      </c>
      <c r="H89" s="238"/>
      <c r="K89" s="59"/>
    </row>
    <row r="90" spans="1:11" x14ac:dyDescent="0.3">
      <c r="A90" s="59"/>
      <c r="B90" s="233">
        <v>43053</v>
      </c>
      <c r="C90" s="234"/>
      <c r="D90" s="235" t="s">
        <v>94</v>
      </c>
      <c r="E90" s="236"/>
      <c r="F90" s="239">
        <v>800</v>
      </c>
      <c r="G90" s="237">
        <v>13</v>
      </c>
      <c r="H90" s="238"/>
      <c r="K90" s="59"/>
    </row>
    <row r="91" spans="1:11" x14ac:dyDescent="0.3">
      <c r="A91" s="59"/>
      <c r="B91" s="233">
        <v>43047</v>
      </c>
      <c r="C91" s="234"/>
      <c r="D91" s="235" t="s">
        <v>107</v>
      </c>
      <c r="E91" s="236"/>
      <c r="F91" s="239">
        <v>800</v>
      </c>
      <c r="G91" s="237">
        <v>11</v>
      </c>
      <c r="H91" s="238"/>
      <c r="K91" s="59"/>
    </row>
    <row r="92" spans="1:11" x14ac:dyDescent="0.3">
      <c r="A92" s="59"/>
      <c r="B92" s="233">
        <v>43045</v>
      </c>
      <c r="C92" s="234"/>
      <c r="D92" s="235" t="s">
        <v>112</v>
      </c>
      <c r="E92" s="236"/>
      <c r="F92" s="239">
        <v>800</v>
      </c>
      <c r="G92" s="237">
        <v>11</v>
      </c>
      <c r="H92" s="238"/>
      <c r="K92" s="59"/>
    </row>
    <row r="93" spans="1:11" x14ac:dyDescent="0.3">
      <c r="A93" s="59"/>
      <c r="B93" s="241">
        <v>43039</v>
      </c>
      <c r="C93" s="242"/>
      <c r="D93" s="243" t="s">
        <v>109</v>
      </c>
      <c r="E93" s="244"/>
      <c r="F93" s="247">
        <v>800</v>
      </c>
      <c r="G93" s="245">
        <v>11</v>
      </c>
      <c r="H93" s="246"/>
    </row>
    <row r="94" spans="1:11" x14ac:dyDescent="0.3">
      <c r="A94" s="59"/>
      <c r="B94" s="219"/>
      <c r="C94" s="192"/>
      <c r="D94" s="193"/>
      <c r="E94" s="194"/>
      <c r="F94" s="197"/>
      <c r="G94" s="195"/>
      <c r="H94" s="196"/>
    </row>
    <row r="95" spans="1:11" x14ac:dyDescent="0.3">
      <c r="A95" s="59"/>
      <c r="B95" s="219"/>
      <c r="C95" s="192"/>
      <c r="D95" s="193"/>
      <c r="E95" s="194"/>
      <c r="F95" s="197"/>
      <c r="G95" s="195"/>
      <c r="H95" s="196"/>
    </row>
    <row r="96" spans="1:11" x14ac:dyDescent="0.3">
      <c r="A96" s="59"/>
      <c r="B96" s="219"/>
      <c r="C96" s="192"/>
      <c r="D96" s="193"/>
      <c r="E96" s="194"/>
      <c r="F96" s="197"/>
      <c r="G96" s="195"/>
      <c r="H96" s="196"/>
    </row>
    <row r="97" spans="1:8" x14ac:dyDescent="0.3">
      <c r="A97" s="59"/>
      <c r="B97" s="219"/>
      <c r="C97" s="192"/>
      <c r="D97" s="193"/>
      <c r="E97" s="194"/>
      <c r="F97" s="197"/>
      <c r="G97" s="195"/>
      <c r="H97" s="196"/>
    </row>
    <row r="98" spans="1:8" x14ac:dyDescent="0.3">
      <c r="A98" s="59"/>
      <c r="B98" s="219"/>
      <c r="C98" s="192"/>
      <c r="D98" s="193"/>
      <c r="E98" s="194"/>
      <c r="F98" s="197"/>
      <c r="G98" s="195"/>
      <c r="H98" s="196"/>
    </row>
    <row r="99" spans="1:8" x14ac:dyDescent="0.3">
      <c r="A99" s="59"/>
      <c r="B99" s="219"/>
      <c r="C99" s="192"/>
      <c r="D99" s="193"/>
      <c r="E99" s="194"/>
      <c r="F99" s="197"/>
      <c r="G99" s="195"/>
      <c r="H99" s="196"/>
    </row>
    <row r="100" spans="1:8" x14ac:dyDescent="0.3">
      <c r="A100" s="59"/>
      <c r="B100" s="219"/>
      <c r="C100" s="192"/>
      <c r="D100" s="193"/>
      <c r="E100" s="194"/>
      <c r="F100" s="197"/>
      <c r="G100" s="195"/>
      <c r="H100" s="196"/>
    </row>
    <row r="101" spans="1:8" x14ac:dyDescent="0.3">
      <c r="A101" s="59"/>
      <c r="B101" s="219"/>
      <c r="C101" s="192"/>
      <c r="D101" s="193"/>
      <c r="E101" s="194"/>
      <c r="F101" s="197"/>
      <c r="G101" s="195"/>
      <c r="H101" s="196"/>
    </row>
    <row r="102" spans="1:8" x14ac:dyDescent="0.3">
      <c r="A102" s="59"/>
      <c r="B102" s="219"/>
      <c r="C102" s="192"/>
      <c r="D102" s="193"/>
      <c r="E102" s="194"/>
      <c r="F102" s="197"/>
      <c r="G102" s="195"/>
      <c r="H102" s="196"/>
    </row>
    <row r="103" spans="1:8" x14ac:dyDescent="0.3">
      <c r="A103" s="59"/>
      <c r="B103" s="219"/>
      <c r="C103" s="192"/>
      <c r="D103" s="193"/>
      <c r="E103" s="194"/>
      <c r="F103" s="197"/>
      <c r="G103" s="195"/>
      <c r="H103" s="196"/>
    </row>
    <row r="104" spans="1:8" x14ac:dyDescent="0.3">
      <c r="A104" s="59"/>
      <c r="B104" s="219"/>
      <c r="C104" s="192"/>
      <c r="D104" s="193"/>
      <c r="E104" s="194"/>
      <c r="F104" s="197"/>
      <c r="G104" s="195"/>
      <c r="H104" s="196"/>
    </row>
    <row r="105" spans="1:8" x14ac:dyDescent="0.3">
      <c r="A105" s="59"/>
      <c r="B105" s="219"/>
      <c r="C105" s="192"/>
      <c r="D105" s="193"/>
      <c r="E105" s="194"/>
      <c r="F105" s="197"/>
      <c r="G105" s="195"/>
      <c r="H105" s="196"/>
    </row>
    <row r="106" spans="1:8" x14ac:dyDescent="0.3">
      <c r="A106" s="59"/>
      <c r="B106" s="219"/>
      <c r="C106" s="192"/>
      <c r="D106" s="193"/>
      <c r="E106" s="194"/>
      <c r="F106" s="197"/>
      <c r="G106" s="195"/>
      <c r="H106" s="196"/>
    </row>
    <row r="107" spans="1:8" x14ac:dyDescent="0.3">
      <c r="A107" s="59"/>
      <c r="B107" s="219"/>
      <c r="C107" s="192"/>
      <c r="D107" s="193"/>
      <c r="E107" s="194"/>
      <c r="F107" s="197"/>
      <c r="G107" s="195"/>
      <c r="H107" s="196"/>
    </row>
    <row r="108" spans="1:8" x14ac:dyDescent="0.3">
      <c r="A108" s="59"/>
      <c r="B108" s="219"/>
      <c r="C108" s="192"/>
      <c r="D108" s="193"/>
      <c r="E108" s="194"/>
      <c r="F108" s="197"/>
      <c r="G108" s="195"/>
      <c r="H108" s="196"/>
    </row>
    <row r="109" spans="1:8" x14ac:dyDescent="0.3">
      <c r="A109" s="59"/>
      <c r="B109" s="219"/>
      <c r="C109" s="192"/>
      <c r="D109" s="193"/>
      <c r="E109" s="194"/>
      <c r="F109" s="197"/>
      <c r="G109" s="195"/>
      <c r="H109" s="196"/>
    </row>
    <row r="110" spans="1:8" x14ac:dyDescent="0.3">
      <c r="A110" s="59"/>
      <c r="B110" s="219"/>
      <c r="C110" s="192"/>
      <c r="D110" s="193"/>
      <c r="E110" s="194"/>
      <c r="F110" s="197"/>
      <c r="G110" s="195"/>
      <c r="H110" s="196"/>
    </row>
    <row r="111" spans="1:8" x14ac:dyDescent="0.3">
      <c r="A111" s="59"/>
      <c r="B111" s="219"/>
      <c r="C111" s="192"/>
      <c r="D111" s="193"/>
      <c r="E111" s="194"/>
      <c r="F111" s="197"/>
      <c r="G111" s="195"/>
      <c r="H111" s="196"/>
    </row>
    <row r="112" spans="1:8" x14ac:dyDescent="0.3">
      <c r="A112" s="59"/>
      <c r="B112" s="219"/>
      <c r="C112" s="192"/>
      <c r="D112" s="193"/>
      <c r="E112" s="194"/>
      <c r="F112" s="197"/>
      <c r="G112" s="195"/>
      <c r="H112" s="196"/>
    </row>
    <row r="113" spans="1:8" x14ac:dyDescent="0.3">
      <c r="A113" s="59"/>
      <c r="B113" s="219"/>
      <c r="C113" s="192"/>
      <c r="D113" s="193"/>
      <c r="E113" s="194"/>
      <c r="F113" s="197"/>
      <c r="G113" s="195"/>
      <c r="H113" s="196"/>
    </row>
    <row r="114" spans="1:8" x14ac:dyDescent="0.3">
      <c r="A114" s="59"/>
      <c r="B114" s="219"/>
      <c r="C114" s="192"/>
      <c r="D114" s="193"/>
      <c r="E114" s="194"/>
      <c r="F114" s="197"/>
      <c r="G114" s="195"/>
      <c r="H114" s="196"/>
    </row>
    <row r="115" spans="1:8" x14ac:dyDescent="0.3">
      <c r="A115" s="59"/>
      <c r="B115" s="219"/>
      <c r="C115" s="192"/>
      <c r="D115" s="193"/>
      <c r="E115" s="194"/>
      <c r="F115" s="197"/>
      <c r="G115" s="195"/>
      <c r="H115" s="196"/>
    </row>
    <row r="116" spans="1:8" x14ac:dyDescent="0.3">
      <c r="A116" s="59"/>
      <c r="B116" s="219"/>
      <c r="C116" s="192"/>
      <c r="D116" s="193"/>
      <c r="E116" s="194"/>
      <c r="F116" s="197"/>
      <c r="G116" s="195"/>
      <c r="H116" s="196"/>
    </row>
    <row r="117" spans="1:8" x14ac:dyDescent="0.3">
      <c r="A117" s="59"/>
      <c r="B117" s="219"/>
      <c r="C117" s="192"/>
      <c r="D117" s="193"/>
      <c r="E117" s="194"/>
      <c r="F117" s="197"/>
      <c r="G117" s="195"/>
      <c r="H117" s="196"/>
    </row>
    <row r="118" spans="1:8" x14ac:dyDescent="0.3">
      <c r="A118" s="59"/>
      <c r="B118" s="219"/>
      <c r="C118" s="192"/>
      <c r="D118" s="193"/>
      <c r="E118" s="194"/>
      <c r="F118" s="197"/>
      <c r="G118" s="195"/>
      <c r="H118" s="196"/>
    </row>
    <row r="119" spans="1:8" x14ac:dyDescent="0.3">
      <c r="A119" s="59"/>
      <c r="B119" s="219"/>
      <c r="C119" s="192"/>
      <c r="D119" s="193"/>
      <c r="E119" s="194"/>
      <c r="F119" s="197"/>
      <c r="G119" s="195"/>
      <c r="H119" s="196"/>
    </row>
    <row r="120" spans="1:8" x14ac:dyDescent="0.3">
      <c r="A120" s="59"/>
      <c r="B120" s="219"/>
      <c r="C120" s="192"/>
      <c r="D120" s="193"/>
      <c r="E120" s="194"/>
      <c r="F120" s="197"/>
      <c r="G120" s="195"/>
      <c r="H120" s="196"/>
    </row>
    <row r="121" spans="1:8" x14ac:dyDescent="0.3">
      <c r="A121" s="59"/>
      <c r="B121" s="219"/>
      <c r="C121" s="192"/>
      <c r="D121" s="193"/>
      <c r="E121" s="194"/>
      <c r="F121" s="197"/>
      <c r="G121" s="195"/>
      <c r="H121" s="196"/>
    </row>
    <row r="122" spans="1:8" x14ac:dyDescent="0.3">
      <c r="A122" s="59"/>
      <c r="B122" s="219"/>
      <c r="C122" s="192"/>
      <c r="D122" s="193"/>
      <c r="E122" s="194"/>
      <c r="F122" s="197"/>
      <c r="G122" s="195"/>
      <c r="H122" s="196"/>
    </row>
    <row r="123" spans="1:8" x14ac:dyDescent="0.3">
      <c r="A123" s="59"/>
      <c r="B123" s="219"/>
      <c r="C123" s="192"/>
      <c r="D123" s="193"/>
      <c r="E123" s="194"/>
      <c r="F123" s="197"/>
      <c r="G123" s="195"/>
      <c r="H123" s="196"/>
    </row>
    <row r="124" spans="1:8" x14ac:dyDescent="0.3">
      <c r="A124" s="59"/>
      <c r="B124" s="219"/>
      <c r="C124" s="192"/>
      <c r="D124" s="193"/>
      <c r="E124" s="194"/>
      <c r="F124" s="197"/>
      <c r="G124" s="195"/>
      <c r="H124" s="196"/>
    </row>
    <row r="125" spans="1:8" x14ac:dyDescent="0.3">
      <c r="A125" s="59"/>
      <c r="B125" s="219"/>
      <c r="C125" s="192"/>
      <c r="D125" s="193"/>
      <c r="E125" s="194"/>
      <c r="F125" s="197"/>
      <c r="G125" s="195"/>
      <c r="H125" s="196"/>
    </row>
    <row r="126" spans="1:8" x14ac:dyDescent="0.3">
      <c r="A126" s="59"/>
      <c r="B126" s="219"/>
      <c r="C126" s="192"/>
      <c r="D126" s="193"/>
      <c r="E126" s="194"/>
      <c r="F126" s="197"/>
      <c r="G126" s="195"/>
      <c r="H126" s="196"/>
    </row>
    <row r="127" spans="1:8" x14ac:dyDescent="0.3">
      <c r="A127" s="59"/>
      <c r="B127" s="219"/>
      <c r="C127" s="192"/>
      <c r="D127" s="193"/>
      <c r="E127" s="194"/>
      <c r="F127" s="197"/>
      <c r="G127" s="195"/>
      <c r="H127" s="196"/>
    </row>
    <row r="128" spans="1:8" x14ac:dyDescent="0.3">
      <c r="A128" s="59"/>
      <c r="B128" s="219"/>
      <c r="C128" s="192"/>
      <c r="D128" s="193"/>
      <c r="E128" s="194"/>
      <c r="F128" s="197"/>
      <c r="G128" s="195"/>
      <c r="H128" s="196"/>
    </row>
    <row r="129" spans="1:8" x14ac:dyDescent="0.3">
      <c r="A129" s="59"/>
      <c r="B129" s="219"/>
      <c r="C129" s="192"/>
      <c r="D129" s="193"/>
      <c r="E129" s="194"/>
      <c r="F129" s="197"/>
      <c r="G129" s="195"/>
      <c r="H129" s="196"/>
    </row>
    <row r="130" spans="1:8" x14ac:dyDescent="0.3">
      <c r="A130" s="59"/>
      <c r="B130" s="219"/>
      <c r="C130" s="192"/>
      <c r="D130" s="193"/>
      <c r="E130" s="194"/>
      <c r="F130" s="197"/>
      <c r="G130" s="195"/>
      <c r="H130" s="196"/>
    </row>
    <row r="131" spans="1:8" x14ac:dyDescent="0.3">
      <c r="A131" s="59"/>
      <c r="B131" s="219"/>
      <c r="C131" s="192"/>
      <c r="D131" s="193"/>
      <c r="E131" s="194"/>
      <c r="F131" s="197"/>
      <c r="G131" s="195"/>
      <c r="H131" s="196"/>
    </row>
    <row r="132" spans="1:8" x14ac:dyDescent="0.3">
      <c r="A132" s="59"/>
      <c r="B132" s="219"/>
      <c r="C132" s="192"/>
      <c r="D132" s="193"/>
      <c r="E132" s="194"/>
      <c r="F132" s="197"/>
      <c r="G132" s="195"/>
      <c r="H132" s="196"/>
    </row>
    <row r="133" spans="1:8" x14ac:dyDescent="0.3">
      <c r="A133" s="59"/>
      <c r="B133" s="219"/>
      <c r="C133" s="192"/>
      <c r="D133" s="193"/>
      <c r="E133" s="194"/>
      <c r="F133" s="197"/>
      <c r="G133" s="195"/>
      <c r="H133" s="196"/>
    </row>
    <row r="134" spans="1:8" x14ac:dyDescent="0.3">
      <c r="A134" s="59"/>
      <c r="B134" s="219"/>
      <c r="C134" s="192"/>
      <c r="D134" s="193"/>
      <c r="E134" s="194"/>
      <c r="F134" s="197"/>
      <c r="G134" s="195"/>
      <c r="H134" s="196"/>
    </row>
    <row r="135" spans="1:8" x14ac:dyDescent="0.3">
      <c r="A135" s="59"/>
      <c r="B135" s="219"/>
      <c r="C135" s="192"/>
      <c r="D135" s="193"/>
      <c r="E135" s="194"/>
      <c r="F135" s="197"/>
      <c r="G135" s="195"/>
      <c r="H135" s="196"/>
    </row>
    <row r="136" spans="1:8" x14ac:dyDescent="0.3">
      <c r="A136" s="59"/>
      <c r="B136" s="219"/>
      <c r="C136" s="192"/>
      <c r="D136" s="193"/>
      <c r="E136" s="194"/>
      <c r="F136" s="197"/>
      <c r="G136" s="195"/>
      <c r="H136" s="196"/>
    </row>
    <row r="137" spans="1:8" x14ac:dyDescent="0.3">
      <c r="A137" s="59"/>
      <c r="B137" s="219"/>
      <c r="C137" s="192"/>
      <c r="D137" s="193"/>
      <c r="E137" s="194"/>
      <c r="F137" s="197"/>
      <c r="G137" s="195"/>
      <c r="H137" s="196"/>
    </row>
    <row r="138" spans="1:8" x14ac:dyDescent="0.3">
      <c r="A138" s="59"/>
      <c r="B138" s="219"/>
      <c r="C138" s="192"/>
      <c r="D138" s="193"/>
      <c r="E138" s="194"/>
      <c r="F138" s="197"/>
      <c r="G138" s="195"/>
      <c r="H138" s="196"/>
    </row>
    <row r="139" spans="1:8" x14ac:dyDescent="0.3">
      <c r="A139" s="59"/>
      <c r="B139" s="219"/>
      <c r="C139" s="192"/>
      <c r="D139" s="193"/>
      <c r="E139" s="194"/>
      <c r="F139" s="197"/>
      <c r="G139" s="195"/>
      <c r="H139" s="196"/>
    </row>
    <row r="140" spans="1:8" x14ac:dyDescent="0.3">
      <c r="A140" s="59"/>
      <c r="B140" s="219"/>
      <c r="C140" s="192"/>
      <c r="D140" s="193"/>
      <c r="E140" s="194"/>
      <c r="F140" s="197"/>
      <c r="G140" s="195"/>
      <c r="H140" s="196"/>
    </row>
    <row r="141" spans="1:8" x14ac:dyDescent="0.3">
      <c r="A141" s="59"/>
      <c r="B141" s="219"/>
      <c r="C141" s="192"/>
      <c r="D141" s="193"/>
      <c r="E141" s="194"/>
      <c r="F141" s="197"/>
      <c r="G141" s="195"/>
      <c r="H141" s="196"/>
    </row>
    <row r="142" spans="1:8" x14ac:dyDescent="0.3">
      <c r="A142" s="59"/>
      <c r="B142" s="219"/>
      <c r="C142" s="192"/>
      <c r="D142" s="193"/>
      <c r="E142" s="194"/>
      <c r="F142" s="197"/>
      <c r="G142" s="195"/>
      <c r="H142" s="196"/>
    </row>
    <row r="143" spans="1:8" x14ac:dyDescent="0.3">
      <c r="A143" s="59"/>
      <c r="B143" s="219"/>
      <c r="C143" s="192"/>
      <c r="D143" s="193"/>
      <c r="E143" s="194"/>
      <c r="F143" s="197"/>
      <c r="G143" s="195"/>
      <c r="H143" s="196"/>
    </row>
    <row r="144" spans="1:8" x14ac:dyDescent="0.3">
      <c r="A144" s="59"/>
      <c r="B144" s="191"/>
      <c r="C144" s="192"/>
      <c r="D144" s="193"/>
      <c r="E144" s="194"/>
      <c r="F144" s="197"/>
      <c r="G144" s="195"/>
      <c r="H144" s="196"/>
    </row>
    <row r="145" spans="1:8" x14ac:dyDescent="0.3">
      <c r="A145" s="59"/>
      <c r="B145" s="219"/>
      <c r="C145" s="192"/>
      <c r="D145" s="193"/>
      <c r="E145" s="194"/>
      <c r="F145" s="197"/>
      <c r="G145" s="195"/>
      <c r="H145" s="196"/>
    </row>
    <row r="146" spans="1:8" x14ac:dyDescent="0.3">
      <c r="A146" s="59"/>
      <c r="B146" s="191"/>
      <c r="C146" s="192"/>
      <c r="D146" s="193"/>
      <c r="E146" s="194"/>
      <c r="F146" s="197"/>
      <c r="G146" s="195"/>
      <c r="H146" s="196"/>
    </row>
    <row r="147" spans="1:8" x14ac:dyDescent="0.3">
      <c r="A147" s="59"/>
      <c r="B147" s="191"/>
      <c r="C147" s="192"/>
      <c r="D147" s="193"/>
      <c r="E147" s="194"/>
      <c r="F147" s="197"/>
      <c r="G147" s="195"/>
      <c r="H147" s="196"/>
    </row>
    <row r="148" spans="1:8" x14ac:dyDescent="0.3">
      <c r="A148" s="59"/>
      <c r="B148" s="191"/>
      <c r="C148" s="192"/>
      <c r="D148" s="193"/>
      <c r="E148" s="194"/>
      <c r="F148" s="197"/>
      <c r="G148" s="195"/>
      <c r="H148" s="196"/>
    </row>
    <row r="149" spans="1:8" x14ac:dyDescent="0.3">
      <c r="A149" s="59"/>
      <c r="B149" s="191"/>
      <c r="C149" s="192"/>
      <c r="D149" s="193"/>
      <c r="E149" s="194"/>
      <c r="F149" s="197"/>
      <c r="G149" s="195"/>
      <c r="H149" s="196"/>
    </row>
    <row r="150" spans="1:8" x14ac:dyDescent="0.3">
      <c r="A150" s="59"/>
      <c r="B150" s="191"/>
      <c r="C150" s="192"/>
      <c r="D150" s="193"/>
      <c r="E150" s="194"/>
      <c r="F150" s="197"/>
      <c r="G150" s="195"/>
      <c r="H150" s="196"/>
    </row>
    <row r="151" spans="1:8" x14ac:dyDescent="0.3">
      <c r="A151" s="59"/>
      <c r="B151" s="191"/>
      <c r="C151" s="192"/>
      <c r="D151" s="193"/>
      <c r="E151" s="194"/>
      <c r="F151" s="197"/>
      <c r="G151" s="195"/>
      <c r="H151" s="196"/>
    </row>
    <row r="152" spans="1:8" x14ac:dyDescent="0.3">
      <c r="A152" s="59"/>
      <c r="B152" s="191"/>
      <c r="C152" s="192"/>
      <c r="D152" s="193"/>
      <c r="E152" s="194"/>
      <c r="F152" s="197"/>
      <c r="G152" s="195"/>
      <c r="H152" s="196"/>
    </row>
    <row r="153" spans="1:8" x14ac:dyDescent="0.3">
      <c r="A153" s="59"/>
      <c r="B153" s="191"/>
      <c r="C153" s="192"/>
      <c r="D153" s="193"/>
      <c r="E153" s="194"/>
      <c r="F153" s="197"/>
      <c r="G153" s="195"/>
      <c r="H153" s="196"/>
    </row>
    <row r="154" spans="1:8" x14ac:dyDescent="0.3">
      <c r="A154" s="59"/>
      <c r="B154" s="191"/>
      <c r="C154" s="192"/>
      <c r="D154" s="193"/>
      <c r="E154" s="194"/>
      <c r="F154" s="197"/>
      <c r="G154" s="195"/>
      <c r="H154" s="196"/>
    </row>
    <row r="155" spans="1:8" x14ac:dyDescent="0.3">
      <c r="A155" s="59"/>
      <c r="B155" s="191"/>
      <c r="C155" s="192"/>
      <c r="D155" s="193"/>
      <c r="E155" s="194"/>
      <c r="F155" s="197"/>
      <c r="G155" s="195"/>
      <c r="H155" s="196"/>
    </row>
    <row r="156" spans="1:8" x14ac:dyDescent="0.3">
      <c r="A156" s="59"/>
      <c r="B156" s="191"/>
      <c r="C156" s="192"/>
      <c r="D156" s="193"/>
      <c r="E156" s="194"/>
      <c r="F156" s="197"/>
      <c r="G156" s="195"/>
      <c r="H156" s="196"/>
    </row>
    <row r="157" spans="1:8" x14ac:dyDescent="0.3">
      <c r="A157" s="59"/>
      <c r="B157" s="191"/>
      <c r="C157" s="192"/>
      <c r="D157" s="193"/>
      <c r="E157" s="194"/>
      <c r="F157" s="197"/>
      <c r="G157" s="195"/>
      <c r="H157" s="196"/>
    </row>
    <row r="158" spans="1:8" x14ac:dyDescent="0.3">
      <c r="A158" s="59"/>
      <c r="B158" s="191"/>
      <c r="C158" s="192"/>
      <c r="D158" s="193"/>
      <c r="E158" s="194"/>
      <c r="F158" s="197"/>
      <c r="G158" s="195"/>
      <c r="H158" s="196"/>
    </row>
    <row r="159" spans="1:8" x14ac:dyDescent="0.3">
      <c r="A159" s="59"/>
      <c r="B159" s="191"/>
      <c r="C159" s="192"/>
      <c r="D159" s="193"/>
      <c r="E159" s="194"/>
      <c r="F159" s="197"/>
      <c r="G159" s="195"/>
      <c r="H159" s="196"/>
    </row>
    <row r="160" spans="1:8" x14ac:dyDescent="0.3">
      <c r="A160" s="59"/>
      <c r="B160" s="191"/>
      <c r="C160" s="192"/>
      <c r="D160" s="193"/>
      <c r="E160" s="194"/>
      <c r="F160" s="197"/>
      <c r="G160" s="195"/>
      <c r="H160" s="196"/>
    </row>
    <row r="161" spans="1:8" x14ac:dyDescent="0.3">
      <c r="A161" s="59"/>
      <c r="B161" s="191"/>
      <c r="C161" s="192"/>
      <c r="D161" s="193"/>
      <c r="E161" s="194"/>
      <c r="F161" s="197"/>
      <c r="G161" s="195"/>
      <c r="H161" s="196"/>
    </row>
    <row r="162" spans="1:8" x14ac:dyDescent="0.3">
      <c r="A162" s="59"/>
      <c r="B162" s="191"/>
      <c r="C162" s="192"/>
      <c r="D162" s="193"/>
      <c r="E162" s="194"/>
      <c r="F162" s="197"/>
      <c r="G162" s="195"/>
      <c r="H162" s="196"/>
    </row>
    <row r="163" spans="1:8" x14ac:dyDescent="0.3">
      <c r="A163" s="59"/>
      <c r="B163" s="191"/>
      <c r="C163" s="192"/>
      <c r="D163" s="193"/>
      <c r="E163" s="194"/>
      <c r="F163" s="197"/>
      <c r="G163" s="195"/>
      <c r="H163" s="196"/>
    </row>
    <row r="164" spans="1:8" x14ac:dyDescent="0.3">
      <c r="A164" s="59"/>
      <c r="B164" s="191"/>
      <c r="C164" s="192"/>
      <c r="D164" s="193"/>
      <c r="E164" s="194"/>
      <c r="F164" s="197"/>
      <c r="G164" s="195"/>
      <c r="H164" s="196"/>
    </row>
    <row r="165" spans="1:8" x14ac:dyDescent="0.3">
      <c r="A165" s="59"/>
      <c r="B165" s="191"/>
      <c r="C165" s="192"/>
      <c r="D165" s="193"/>
      <c r="E165" s="194"/>
      <c r="F165" s="197"/>
      <c r="G165" s="195"/>
      <c r="H165" s="196"/>
    </row>
    <row r="166" spans="1:8" x14ac:dyDescent="0.3">
      <c r="A166" s="59"/>
      <c r="B166" s="104"/>
      <c r="C166" s="105"/>
      <c r="D166" s="106"/>
      <c r="E166" s="107"/>
      <c r="F166" s="198"/>
      <c r="G166" s="108"/>
      <c r="H166" s="109"/>
    </row>
    <row r="167" spans="1:8" x14ac:dyDescent="0.3">
      <c r="A167" s="59"/>
      <c r="B167" s="104"/>
      <c r="C167" s="105"/>
      <c r="D167" s="106"/>
      <c r="E167" s="107"/>
      <c r="F167" s="198"/>
      <c r="G167" s="108"/>
      <c r="H167" s="109"/>
    </row>
    <row r="168" spans="1:8" x14ac:dyDescent="0.3">
      <c r="A168" s="59"/>
      <c r="B168" s="104"/>
      <c r="C168" s="105"/>
      <c r="D168" s="106"/>
      <c r="E168" s="107"/>
      <c r="F168" s="198"/>
      <c r="G168" s="108"/>
      <c r="H168" s="109"/>
    </row>
    <row r="169" spans="1:8" x14ac:dyDescent="0.3">
      <c r="A169" s="59"/>
      <c r="B169" s="104"/>
      <c r="C169" s="105"/>
      <c r="D169" s="106"/>
      <c r="E169" s="107"/>
      <c r="F169" s="198"/>
      <c r="G169" s="108"/>
      <c r="H169" s="109"/>
    </row>
    <row r="170" spans="1:8" x14ac:dyDescent="0.3">
      <c r="A170" s="59"/>
      <c r="B170" s="104"/>
      <c r="C170" s="105"/>
      <c r="D170" s="106"/>
      <c r="E170" s="107"/>
      <c r="F170" s="198"/>
      <c r="G170" s="108"/>
      <c r="H170" s="109"/>
    </row>
    <row r="171" spans="1:8" x14ac:dyDescent="0.3">
      <c r="A171" s="59"/>
      <c r="B171" s="104"/>
      <c r="C171" s="105"/>
      <c r="D171" s="106"/>
      <c r="E171" s="107"/>
      <c r="F171" s="198"/>
      <c r="G171" s="108"/>
      <c r="H171" s="109"/>
    </row>
    <row r="172" spans="1:8" x14ac:dyDescent="0.3">
      <c r="A172" s="59"/>
      <c r="B172" s="104"/>
      <c r="C172" s="105"/>
      <c r="D172" s="106"/>
      <c r="E172" s="107"/>
      <c r="F172" s="198"/>
      <c r="G172" s="108"/>
      <c r="H172" s="109"/>
    </row>
    <row r="173" spans="1:8" x14ac:dyDescent="0.3">
      <c r="A173" s="59"/>
      <c r="B173" s="104"/>
      <c r="C173" s="105"/>
      <c r="D173" s="106"/>
      <c r="E173" s="107"/>
      <c r="F173" s="198"/>
      <c r="G173" s="108"/>
      <c r="H173" s="109"/>
    </row>
    <row r="174" spans="1:8" x14ac:dyDescent="0.3">
      <c r="A174" s="59"/>
      <c r="B174" s="104"/>
      <c r="C174" s="105"/>
      <c r="D174" s="106"/>
      <c r="E174" s="107"/>
      <c r="F174" s="198"/>
      <c r="G174" s="108"/>
      <c r="H174" s="109"/>
    </row>
    <row r="175" spans="1:8" x14ac:dyDescent="0.3">
      <c r="A175" s="59"/>
      <c r="B175" s="104"/>
      <c r="C175" s="105"/>
      <c r="D175" s="106"/>
      <c r="E175" s="107"/>
      <c r="F175" s="198"/>
      <c r="G175" s="108"/>
      <c r="H175" s="109"/>
    </row>
    <row r="176" spans="1:8" x14ac:dyDescent="0.3">
      <c r="A176" s="59"/>
      <c r="B176" s="104"/>
      <c r="C176" s="105"/>
      <c r="D176" s="106"/>
      <c r="E176" s="107"/>
      <c r="F176" s="198"/>
      <c r="G176" s="108"/>
      <c r="H176" s="109"/>
    </row>
    <row r="177" spans="1:10" x14ac:dyDescent="0.3">
      <c r="A177" s="59"/>
      <c r="B177" s="104"/>
      <c r="C177" s="105"/>
      <c r="D177" s="106"/>
      <c r="E177" s="107"/>
      <c r="F177" s="198"/>
      <c r="G177" s="108"/>
      <c r="H177" s="109"/>
    </row>
    <row r="178" spans="1:10" x14ac:dyDescent="0.3">
      <c r="A178" s="59"/>
      <c r="B178" s="104"/>
      <c r="C178" s="105"/>
      <c r="D178" s="106"/>
      <c r="E178" s="107"/>
      <c r="F178" s="198"/>
      <c r="G178" s="108"/>
      <c r="H178" s="109"/>
    </row>
    <row r="179" spans="1:10" x14ac:dyDescent="0.3">
      <c r="A179" s="59"/>
      <c r="B179" s="104"/>
      <c r="C179" s="105"/>
      <c r="D179" s="106"/>
      <c r="E179" s="107"/>
      <c r="F179" s="198"/>
      <c r="G179" s="108"/>
      <c r="H179" s="109"/>
    </row>
    <row r="180" spans="1:10" x14ac:dyDescent="0.3">
      <c r="A180" s="59"/>
      <c r="B180" s="104"/>
      <c r="C180" s="105"/>
      <c r="D180" s="106"/>
      <c r="E180" s="107"/>
      <c r="F180" s="198"/>
      <c r="G180" s="108"/>
      <c r="H180" s="109"/>
    </row>
    <row r="181" spans="1:10" x14ac:dyDescent="0.3">
      <c r="A181" s="59"/>
      <c r="B181" s="104"/>
      <c r="C181" s="105"/>
      <c r="D181" s="106"/>
      <c r="E181" s="107"/>
      <c r="F181" s="198"/>
      <c r="G181" s="108"/>
      <c r="H181" s="109"/>
    </row>
    <row r="182" spans="1:10" x14ac:dyDescent="0.3">
      <c r="A182" s="59"/>
      <c r="B182" s="104"/>
      <c r="C182" s="105"/>
      <c r="D182" s="106"/>
      <c r="E182" s="107"/>
      <c r="F182" s="198"/>
      <c r="G182" s="108"/>
      <c r="H182" s="109"/>
    </row>
    <row r="183" spans="1:10" x14ac:dyDescent="0.3">
      <c r="A183" s="59"/>
      <c r="B183" s="61"/>
      <c r="C183" s="60"/>
      <c r="D183" s="62"/>
      <c r="E183" s="59"/>
      <c r="F183" s="199"/>
      <c r="G183" s="60"/>
      <c r="H183" s="60"/>
      <c r="I183" s="59"/>
      <c r="J183" s="59"/>
    </row>
    <row r="184" spans="1:10" x14ac:dyDescent="0.3">
      <c r="A184" s="59"/>
      <c r="B184" s="61"/>
      <c r="C184" s="60"/>
      <c r="D184" s="62"/>
      <c r="E184" s="59"/>
      <c r="F184" s="199"/>
      <c r="G184" s="60"/>
      <c r="H184" s="60"/>
      <c r="I184" s="59"/>
      <c r="J184" s="59"/>
    </row>
    <row r="185" spans="1:10" x14ac:dyDescent="0.3">
      <c r="A185" s="59"/>
      <c r="B185" s="61"/>
      <c r="C185" s="60"/>
      <c r="D185" s="62"/>
      <c r="E185" s="59"/>
      <c r="F185" s="199"/>
      <c r="G185" s="60"/>
      <c r="H185" s="60"/>
      <c r="I185" s="59"/>
      <c r="J185" s="59"/>
    </row>
    <row r="186" spans="1:10" x14ac:dyDescent="0.3">
      <c r="A186" s="59"/>
      <c r="B186" s="61"/>
      <c r="C186" s="60"/>
      <c r="D186" s="62"/>
      <c r="E186" s="59"/>
      <c r="F186" s="199"/>
      <c r="G186" s="60"/>
      <c r="H186" s="60"/>
      <c r="I186" s="59"/>
      <c r="J186" s="59"/>
    </row>
    <row r="187" spans="1:10" x14ac:dyDescent="0.3">
      <c r="A187" s="59"/>
      <c r="B187" s="61"/>
      <c r="C187" s="60"/>
      <c r="D187" s="62"/>
      <c r="E187" s="59"/>
      <c r="F187" s="199"/>
      <c r="G187" s="60"/>
      <c r="H187" s="60"/>
      <c r="I187" s="59"/>
      <c r="J187" s="59"/>
    </row>
    <row r="188" spans="1:10" x14ac:dyDescent="0.3">
      <c r="A188" s="59"/>
      <c r="B188" s="61"/>
      <c r="C188" s="60"/>
      <c r="D188" s="62"/>
      <c r="E188" s="59"/>
      <c r="F188" s="199"/>
      <c r="G188" s="60"/>
      <c r="H188" s="60"/>
      <c r="I188" s="59"/>
      <c r="J188" s="59"/>
    </row>
    <row r="189" spans="1:10" x14ac:dyDescent="0.3">
      <c r="A189" s="59"/>
      <c r="B189" s="61"/>
      <c r="C189" s="60"/>
      <c r="D189" s="62"/>
      <c r="E189" s="59"/>
      <c r="F189" s="199"/>
      <c r="G189" s="60"/>
      <c r="H189" s="60"/>
      <c r="I189" s="59"/>
      <c r="J189" s="59"/>
    </row>
    <row r="190" spans="1:10" x14ac:dyDescent="0.3">
      <c r="A190" s="59"/>
      <c r="B190" s="61"/>
      <c r="C190" s="60"/>
      <c r="D190" s="62"/>
      <c r="E190" s="59"/>
      <c r="F190" s="199"/>
      <c r="G190" s="60"/>
      <c r="H190" s="60"/>
      <c r="I190" s="59"/>
      <c r="J190" s="59"/>
    </row>
    <row r="191" spans="1:10" x14ac:dyDescent="0.3">
      <c r="A191" s="59"/>
      <c r="B191" s="61"/>
      <c r="C191" s="60"/>
      <c r="D191" s="62"/>
      <c r="E191" s="59"/>
      <c r="F191" s="199"/>
      <c r="G191" s="60"/>
      <c r="H191" s="60"/>
      <c r="I191" s="59"/>
      <c r="J191" s="59"/>
    </row>
    <row r="192" spans="1:10" x14ac:dyDescent="0.3">
      <c r="A192" s="59"/>
      <c r="B192" s="61"/>
      <c r="C192" s="60"/>
      <c r="D192" s="62"/>
      <c r="E192" s="59"/>
      <c r="F192" s="199"/>
      <c r="G192" s="60"/>
      <c r="H192" s="60"/>
      <c r="I192" s="59"/>
      <c r="J192" s="59"/>
    </row>
    <row r="193" spans="1:10" x14ac:dyDescent="0.3">
      <c r="A193" s="59"/>
      <c r="B193" s="61"/>
      <c r="C193" s="60"/>
      <c r="D193" s="62"/>
      <c r="E193" s="59"/>
      <c r="F193" s="199"/>
      <c r="G193" s="60"/>
      <c r="H193" s="60"/>
      <c r="I193" s="59"/>
      <c r="J193" s="59"/>
    </row>
    <row r="194" spans="1:10" x14ac:dyDescent="0.3">
      <c r="A194" s="59"/>
      <c r="B194" s="61"/>
      <c r="C194" s="60"/>
      <c r="D194" s="62"/>
      <c r="E194" s="59"/>
      <c r="F194" s="199"/>
      <c r="G194" s="60"/>
      <c r="H194" s="60"/>
      <c r="I194" s="59"/>
      <c r="J194" s="59"/>
    </row>
    <row r="195" spans="1:10" x14ac:dyDescent="0.3">
      <c r="A195" s="59"/>
      <c r="B195" s="61"/>
      <c r="C195" s="60"/>
      <c r="D195" s="62"/>
      <c r="E195" s="59"/>
      <c r="F195" s="199"/>
      <c r="G195" s="60"/>
      <c r="H195" s="60"/>
      <c r="I195" s="59"/>
      <c r="J195" s="59"/>
    </row>
    <row r="196" spans="1:10" x14ac:dyDescent="0.3">
      <c r="A196" s="59"/>
      <c r="B196" s="61"/>
      <c r="C196" s="60"/>
      <c r="D196" s="62"/>
      <c r="E196" s="59"/>
      <c r="F196" s="199"/>
      <c r="G196" s="60"/>
      <c r="H196" s="60"/>
      <c r="I196" s="59"/>
      <c r="J196" s="59"/>
    </row>
    <row r="197" spans="1:10" x14ac:dyDescent="0.3">
      <c r="A197" s="59"/>
      <c r="B197" s="61"/>
      <c r="C197" s="60"/>
      <c r="D197" s="62"/>
      <c r="E197" s="59"/>
      <c r="F197" s="199"/>
      <c r="G197" s="60"/>
      <c r="H197" s="60"/>
      <c r="I197" s="59"/>
      <c r="J197" s="59"/>
    </row>
    <row r="198" spans="1:10" x14ac:dyDescent="0.3">
      <c r="A198" s="59"/>
      <c r="B198" s="61"/>
      <c r="C198" s="60"/>
      <c r="D198" s="62"/>
      <c r="E198" s="59"/>
      <c r="F198" s="199"/>
      <c r="G198" s="60"/>
      <c r="H198" s="60"/>
      <c r="I198" s="59"/>
      <c r="J198" s="59"/>
    </row>
    <row r="199" spans="1:10" x14ac:dyDescent="0.3">
      <c r="A199" s="59"/>
      <c r="B199" s="61"/>
      <c r="C199" s="60"/>
      <c r="D199" s="62"/>
      <c r="E199" s="59"/>
      <c r="F199" s="199"/>
      <c r="G199" s="60"/>
      <c r="H199" s="60"/>
      <c r="I199" s="59"/>
      <c r="J199" s="59"/>
    </row>
    <row r="200" spans="1:10" x14ac:dyDescent="0.3">
      <c r="A200" s="59"/>
      <c r="B200" s="61"/>
      <c r="C200" s="60"/>
      <c r="D200" s="62"/>
      <c r="E200" s="59"/>
      <c r="F200" s="199"/>
      <c r="G200" s="60"/>
      <c r="H200" s="60"/>
      <c r="I200" s="59"/>
      <c r="J200" s="59"/>
    </row>
    <row r="201" spans="1:10" x14ac:dyDescent="0.3">
      <c r="A201" s="59"/>
      <c r="B201" s="61"/>
      <c r="C201" s="60"/>
      <c r="D201" s="62"/>
      <c r="E201" s="59"/>
      <c r="F201" s="199"/>
      <c r="G201" s="60"/>
      <c r="H201" s="60"/>
      <c r="I201" s="59"/>
      <c r="J201" s="59"/>
    </row>
    <row r="202" spans="1:10" x14ac:dyDescent="0.3">
      <c r="A202" s="59"/>
      <c r="B202" s="61"/>
      <c r="C202" s="60"/>
      <c r="D202" s="62"/>
      <c r="E202" s="59"/>
      <c r="F202" s="199"/>
      <c r="G202" s="60"/>
      <c r="H202" s="60"/>
      <c r="I202" s="59"/>
      <c r="J202" s="59"/>
    </row>
    <row r="203" spans="1:10" x14ac:dyDescent="0.3">
      <c r="A203" s="59"/>
      <c r="B203" s="61"/>
      <c r="C203" s="60"/>
      <c r="D203" s="62"/>
      <c r="E203" s="59"/>
      <c r="F203" s="199"/>
      <c r="G203" s="60"/>
      <c r="H203" s="60"/>
      <c r="I203" s="59"/>
      <c r="J203" s="59"/>
    </row>
    <row r="204" spans="1:10" x14ac:dyDescent="0.3">
      <c r="A204" s="59"/>
      <c r="B204" s="61"/>
      <c r="C204" s="60"/>
      <c r="D204" s="62"/>
      <c r="E204" s="59"/>
      <c r="F204" s="199"/>
      <c r="G204" s="60"/>
      <c r="H204" s="60"/>
      <c r="I204" s="59"/>
      <c r="J204" s="59"/>
    </row>
    <row r="205" spans="1:10" x14ac:dyDescent="0.3">
      <c r="A205" s="59"/>
      <c r="B205" s="61"/>
      <c r="C205" s="60"/>
      <c r="D205" s="62"/>
      <c r="E205" s="59"/>
      <c r="F205" s="199"/>
      <c r="G205" s="60"/>
      <c r="H205" s="60"/>
      <c r="I205" s="59"/>
      <c r="J205" s="59"/>
    </row>
    <row r="206" spans="1:10" x14ac:dyDescent="0.3">
      <c r="A206" s="59"/>
      <c r="B206" s="61"/>
      <c r="C206" s="60"/>
      <c r="D206" s="62"/>
      <c r="E206" s="59"/>
      <c r="F206" s="199"/>
      <c r="G206" s="60"/>
      <c r="H206" s="60"/>
      <c r="I206" s="59"/>
      <c r="J206" s="59"/>
    </row>
    <row r="207" spans="1:10" x14ac:dyDescent="0.3">
      <c r="A207" s="59"/>
      <c r="B207" s="61"/>
      <c r="C207" s="60"/>
      <c r="D207" s="62"/>
      <c r="E207" s="59"/>
      <c r="F207" s="199"/>
      <c r="G207" s="60"/>
      <c r="H207" s="60"/>
      <c r="I207" s="59"/>
      <c r="J207" s="59"/>
    </row>
    <row r="208" spans="1:10" x14ac:dyDescent="0.3">
      <c r="A208" s="59"/>
      <c r="B208" s="61"/>
      <c r="C208" s="60"/>
      <c r="D208" s="62"/>
      <c r="E208" s="59"/>
      <c r="F208" s="199"/>
      <c r="G208" s="60"/>
      <c r="H208" s="60"/>
      <c r="I208" s="59"/>
      <c r="J208" s="59"/>
    </row>
    <row r="209" spans="1:10" x14ac:dyDescent="0.3">
      <c r="A209" s="59"/>
      <c r="B209" s="61"/>
      <c r="C209" s="60"/>
      <c r="D209" s="62"/>
      <c r="E209" s="59"/>
      <c r="F209" s="199"/>
      <c r="G209" s="60"/>
      <c r="H209" s="60"/>
      <c r="I209" s="59"/>
      <c r="J209" s="59"/>
    </row>
    <row r="210" spans="1:10" x14ac:dyDescent="0.3">
      <c r="A210" s="59"/>
      <c r="B210" s="61"/>
      <c r="C210" s="60"/>
      <c r="D210" s="62"/>
      <c r="E210" s="59"/>
      <c r="F210" s="199"/>
      <c r="G210" s="60"/>
      <c r="H210" s="60"/>
      <c r="I210" s="59"/>
      <c r="J210" s="59"/>
    </row>
    <row r="211" spans="1:10" x14ac:dyDescent="0.3">
      <c r="A211" s="59"/>
      <c r="B211" s="61"/>
      <c r="C211" s="60"/>
      <c r="D211" s="62"/>
      <c r="E211" s="59"/>
      <c r="F211" s="199"/>
      <c r="G211" s="60"/>
      <c r="H211" s="60"/>
      <c r="I211" s="59"/>
      <c r="J211" s="59"/>
    </row>
    <row r="212" spans="1:10" x14ac:dyDescent="0.3">
      <c r="A212" s="59"/>
      <c r="B212" s="61"/>
      <c r="C212" s="60"/>
      <c r="D212" s="62"/>
      <c r="E212" s="59"/>
      <c r="F212" s="199"/>
      <c r="G212" s="60"/>
      <c r="H212" s="60"/>
      <c r="I212" s="59"/>
      <c r="J212" s="59"/>
    </row>
    <row r="213" spans="1:10" x14ac:dyDescent="0.3">
      <c r="A213" s="59"/>
      <c r="B213" s="61"/>
      <c r="C213" s="60"/>
      <c r="D213" s="62"/>
      <c r="E213" s="59"/>
      <c r="F213" s="199"/>
      <c r="G213" s="60"/>
      <c r="H213" s="60"/>
      <c r="I213" s="59"/>
      <c r="J213" s="59"/>
    </row>
    <row r="214" spans="1:10" x14ac:dyDescent="0.3">
      <c r="A214" s="59"/>
      <c r="B214" s="61"/>
      <c r="C214" s="60"/>
      <c r="D214" s="62"/>
      <c r="E214" s="59"/>
      <c r="F214" s="199"/>
      <c r="G214" s="60"/>
      <c r="H214" s="60"/>
      <c r="I214" s="59"/>
      <c r="J214" s="59"/>
    </row>
    <row r="215" spans="1:10" x14ac:dyDescent="0.3">
      <c r="A215" s="59"/>
      <c r="B215" s="61"/>
      <c r="C215" s="60"/>
      <c r="D215" s="62"/>
      <c r="E215" s="59"/>
      <c r="F215" s="199"/>
      <c r="G215" s="60"/>
      <c r="H215" s="60"/>
      <c r="I215" s="59"/>
      <c r="J215" s="59"/>
    </row>
    <row r="216" spans="1:10" x14ac:dyDescent="0.3">
      <c r="A216" s="59"/>
      <c r="B216" s="61"/>
      <c r="C216" s="60"/>
      <c r="D216" s="62"/>
      <c r="E216" s="59"/>
      <c r="F216" s="199"/>
      <c r="G216" s="60"/>
      <c r="H216" s="60"/>
      <c r="I216" s="59"/>
      <c r="J216" s="59"/>
    </row>
    <row r="217" spans="1:10" x14ac:dyDescent="0.3">
      <c r="A217" s="59"/>
      <c r="B217" s="61"/>
      <c r="C217" s="60"/>
      <c r="D217" s="62"/>
      <c r="E217" s="59"/>
      <c r="F217" s="199"/>
      <c r="G217" s="60"/>
      <c r="H217" s="60"/>
      <c r="I217" s="59"/>
      <c r="J217" s="59"/>
    </row>
    <row r="218" spans="1:10" x14ac:dyDescent="0.3">
      <c r="A218" s="59"/>
      <c r="B218" s="61"/>
      <c r="C218" s="60"/>
      <c r="D218" s="62"/>
      <c r="E218" s="59"/>
      <c r="F218" s="199"/>
      <c r="G218" s="60"/>
      <c r="H218" s="60"/>
      <c r="I218" s="59"/>
      <c r="J218" s="59"/>
    </row>
    <row r="219" spans="1:10" x14ac:dyDescent="0.3">
      <c r="A219" s="59"/>
      <c r="B219" s="61"/>
      <c r="C219" s="60"/>
      <c r="D219" s="62"/>
      <c r="E219" s="59"/>
      <c r="F219" s="199"/>
      <c r="G219" s="60"/>
      <c r="H219" s="60"/>
      <c r="I219" s="59"/>
      <c r="J219" s="59"/>
    </row>
    <row r="220" spans="1:10" x14ac:dyDescent="0.3">
      <c r="A220" s="59"/>
      <c r="B220" s="61"/>
      <c r="C220" s="60"/>
      <c r="D220" s="62"/>
      <c r="E220" s="59"/>
      <c r="F220" s="199"/>
      <c r="G220" s="60"/>
      <c r="H220" s="60"/>
      <c r="I220" s="59"/>
      <c r="J220" s="59"/>
    </row>
    <row r="221" spans="1:10" x14ac:dyDescent="0.3">
      <c r="A221" s="59"/>
      <c r="B221" s="61"/>
      <c r="C221" s="60"/>
      <c r="D221" s="62"/>
      <c r="E221" s="59"/>
      <c r="F221" s="199"/>
      <c r="G221" s="60"/>
      <c r="H221" s="60"/>
      <c r="I221" s="59"/>
      <c r="J221" s="59"/>
    </row>
    <row r="222" spans="1:10" x14ac:dyDescent="0.3">
      <c r="A222" s="59"/>
      <c r="B222" s="61"/>
      <c r="C222" s="60"/>
      <c r="D222" s="62"/>
      <c r="E222" s="59"/>
      <c r="F222" s="199"/>
      <c r="G222" s="60"/>
      <c r="H222" s="60"/>
      <c r="I222" s="59"/>
      <c r="J222" s="59"/>
    </row>
    <row r="223" spans="1:10" x14ac:dyDescent="0.3">
      <c r="A223" s="59"/>
      <c r="B223" s="61"/>
      <c r="C223" s="60"/>
      <c r="D223" s="62"/>
      <c r="E223" s="59"/>
      <c r="F223" s="199"/>
      <c r="G223" s="60"/>
      <c r="H223" s="60"/>
      <c r="I223" s="59"/>
      <c r="J223" s="59"/>
    </row>
    <row r="224" spans="1:10" x14ac:dyDescent="0.3">
      <c r="A224" s="59"/>
      <c r="B224" s="61"/>
      <c r="C224" s="60"/>
      <c r="D224" s="62"/>
      <c r="E224" s="59"/>
      <c r="F224" s="199"/>
      <c r="G224" s="60"/>
      <c r="H224" s="60"/>
      <c r="I224" s="59"/>
      <c r="J224" s="59"/>
    </row>
    <row r="225" spans="1:10" x14ac:dyDescent="0.3">
      <c r="A225" s="59"/>
      <c r="B225" s="61"/>
      <c r="C225" s="60"/>
      <c r="D225" s="62"/>
      <c r="E225" s="59"/>
      <c r="F225" s="199"/>
      <c r="G225" s="60"/>
      <c r="H225" s="60"/>
      <c r="I225" s="59"/>
      <c r="J225" s="59"/>
    </row>
    <row r="226" spans="1:10" x14ac:dyDescent="0.3">
      <c r="A226" s="59"/>
      <c r="B226" s="61"/>
      <c r="C226" s="60"/>
      <c r="D226" s="62"/>
      <c r="E226" s="59"/>
      <c r="F226" s="199"/>
      <c r="G226" s="60"/>
      <c r="H226" s="60"/>
      <c r="I226" s="59"/>
      <c r="J226" s="59"/>
    </row>
    <row r="227" spans="1:10" x14ac:dyDescent="0.3">
      <c r="A227" s="59"/>
      <c r="B227" s="61"/>
      <c r="C227" s="60"/>
      <c r="D227" s="62"/>
      <c r="E227" s="59"/>
      <c r="F227" s="199"/>
      <c r="G227" s="60"/>
      <c r="H227" s="60"/>
      <c r="I227" s="59"/>
      <c r="J227" s="59"/>
    </row>
    <row r="228" spans="1:10" x14ac:dyDescent="0.3">
      <c r="A228" s="59"/>
      <c r="B228" s="61"/>
      <c r="C228" s="60"/>
      <c r="D228" s="62"/>
      <c r="E228" s="59"/>
      <c r="F228" s="199"/>
      <c r="G228" s="60"/>
      <c r="H228" s="60"/>
      <c r="I228" s="59"/>
      <c r="J228" s="59"/>
    </row>
    <row r="229" spans="1:10" x14ac:dyDescent="0.3">
      <c r="A229" s="59"/>
      <c r="B229" s="61"/>
      <c r="C229" s="60"/>
      <c r="D229" s="62"/>
      <c r="E229" s="59"/>
      <c r="F229" s="199"/>
      <c r="G229" s="60"/>
      <c r="H229" s="60"/>
      <c r="I229" s="59"/>
      <c r="J229" s="59"/>
    </row>
    <row r="230" spans="1:10" x14ac:dyDescent="0.3">
      <c r="A230" s="59"/>
      <c r="B230" s="61"/>
      <c r="C230" s="60"/>
      <c r="D230" s="62"/>
      <c r="E230" s="59"/>
      <c r="F230" s="199"/>
      <c r="G230" s="60"/>
      <c r="H230" s="60"/>
      <c r="I230" s="59"/>
      <c r="J230" s="59"/>
    </row>
    <row r="231" spans="1:10" x14ac:dyDescent="0.3">
      <c r="A231" s="59"/>
      <c r="B231" s="61"/>
      <c r="C231" s="60"/>
      <c r="D231" s="62"/>
      <c r="E231" s="59"/>
      <c r="F231" s="199"/>
      <c r="G231" s="60"/>
      <c r="H231" s="60"/>
      <c r="I231" s="59"/>
      <c r="J231" s="59"/>
    </row>
    <row r="232" spans="1:10" x14ac:dyDescent="0.3">
      <c r="A232" s="59"/>
      <c r="B232" s="61"/>
      <c r="C232" s="60"/>
      <c r="D232" s="62"/>
      <c r="E232" s="59"/>
      <c r="F232" s="199"/>
      <c r="G232" s="60"/>
      <c r="H232" s="60"/>
      <c r="I232" s="59"/>
      <c r="J232" s="59"/>
    </row>
    <row r="233" spans="1:10" x14ac:dyDescent="0.3">
      <c r="A233" s="59"/>
      <c r="B233" s="61"/>
      <c r="C233" s="60"/>
      <c r="D233" s="62"/>
      <c r="E233" s="59"/>
      <c r="F233" s="199"/>
      <c r="G233" s="60"/>
      <c r="H233" s="60"/>
      <c r="I233" s="59"/>
      <c r="J233" s="59"/>
    </row>
    <row r="234" spans="1:10" x14ac:dyDescent="0.3">
      <c r="A234" s="59"/>
      <c r="B234" s="61"/>
      <c r="C234" s="60"/>
      <c r="D234" s="62"/>
      <c r="E234" s="59"/>
      <c r="F234" s="199"/>
      <c r="G234" s="60"/>
      <c r="H234" s="60"/>
      <c r="I234" s="59"/>
      <c r="J234" s="59"/>
    </row>
    <row r="235" spans="1:10" x14ac:dyDescent="0.3">
      <c r="A235" s="59"/>
      <c r="B235" s="61"/>
      <c r="C235" s="60"/>
      <c r="D235" s="62"/>
      <c r="E235" s="59"/>
      <c r="F235" s="199"/>
      <c r="G235" s="60"/>
      <c r="H235" s="60"/>
      <c r="I235" s="59"/>
      <c r="J235" s="59"/>
    </row>
    <row r="236" spans="1:10" x14ac:dyDescent="0.3">
      <c r="A236" s="59"/>
      <c r="B236" s="61"/>
      <c r="C236" s="60"/>
      <c r="D236" s="62"/>
      <c r="E236" s="59"/>
      <c r="F236" s="199"/>
      <c r="G236" s="60"/>
      <c r="H236" s="60"/>
      <c r="I236" s="59"/>
      <c r="J236" s="59"/>
    </row>
    <row r="237" spans="1:10" x14ac:dyDescent="0.3">
      <c r="A237" s="59"/>
      <c r="B237" s="61"/>
      <c r="C237" s="60"/>
      <c r="D237" s="62"/>
      <c r="E237" s="59"/>
      <c r="F237" s="199"/>
      <c r="G237" s="60"/>
      <c r="H237" s="60"/>
      <c r="I237" s="59"/>
      <c r="J237" s="59"/>
    </row>
    <row r="238" spans="1:10" x14ac:dyDescent="0.3">
      <c r="A238" s="59"/>
      <c r="B238" s="61"/>
      <c r="C238" s="60"/>
      <c r="D238" s="62"/>
      <c r="E238" s="59"/>
      <c r="F238" s="199"/>
      <c r="G238" s="60"/>
      <c r="H238" s="60"/>
      <c r="I238" s="59"/>
      <c r="J238" s="59"/>
    </row>
    <row r="239" spans="1:10" x14ac:dyDescent="0.3">
      <c r="A239" s="59"/>
      <c r="B239" s="61"/>
      <c r="C239" s="60"/>
      <c r="D239" s="62"/>
      <c r="E239" s="59"/>
      <c r="F239" s="199"/>
      <c r="G239" s="60"/>
      <c r="H239" s="60"/>
      <c r="I239" s="59"/>
      <c r="J239" s="59"/>
    </row>
    <row r="240" spans="1:10" x14ac:dyDescent="0.3">
      <c r="A240" s="59"/>
      <c r="B240" s="61"/>
      <c r="C240" s="60"/>
      <c r="D240" s="62"/>
      <c r="E240" s="59"/>
      <c r="F240" s="199"/>
      <c r="G240" s="60"/>
      <c r="H240" s="60"/>
      <c r="I240" s="59"/>
      <c r="J240" s="59"/>
    </row>
    <row r="241" spans="1:10" x14ac:dyDescent="0.3">
      <c r="A241" s="59"/>
      <c r="B241" s="61"/>
      <c r="C241" s="60"/>
      <c r="D241" s="62"/>
      <c r="E241" s="59"/>
      <c r="F241" s="199"/>
      <c r="G241" s="60"/>
      <c r="H241" s="60"/>
      <c r="I241" s="59"/>
      <c r="J241" s="59"/>
    </row>
    <row r="242" spans="1:10" x14ac:dyDescent="0.3">
      <c r="A242" s="59"/>
      <c r="B242" s="61"/>
      <c r="C242" s="60"/>
      <c r="D242" s="62"/>
      <c r="E242" s="59"/>
      <c r="F242" s="199"/>
      <c r="G242" s="60"/>
      <c r="H242" s="60"/>
      <c r="I242" s="59"/>
      <c r="J242" s="59"/>
    </row>
    <row r="243" spans="1:10" x14ac:dyDescent="0.3">
      <c r="A243" s="59"/>
      <c r="B243" s="61"/>
      <c r="C243" s="60"/>
      <c r="D243" s="62"/>
      <c r="E243" s="59"/>
      <c r="F243" s="199"/>
      <c r="G243" s="60"/>
      <c r="H243" s="60"/>
      <c r="I243" s="59"/>
      <c r="J243" s="59"/>
    </row>
    <row r="244" spans="1:10" x14ac:dyDescent="0.3">
      <c r="A244" s="59"/>
      <c r="B244" s="61"/>
      <c r="C244" s="60"/>
      <c r="D244" s="62"/>
      <c r="E244" s="59"/>
      <c r="F244" s="199"/>
      <c r="G244" s="60"/>
      <c r="H244" s="60"/>
      <c r="I244" s="59"/>
      <c r="J244" s="59"/>
    </row>
    <row r="245" spans="1:10" x14ac:dyDescent="0.3">
      <c r="A245" s="59"/>
      <c r="B245" s="61"/>
      <c r="C245" s="60"/>
      <c r="D245" s="62"/>
      <c r="E245" s="59"/>
      <c r="F245" s="199"/>
      <c r="G245" s="60"/>
      <c r="H245" s="60"/>
      <c r="I245" s="59"/>
      <c r="J245" s="59"/>
    </row>
    <row r="246" spans="1:10" x14ac:dyDescent="0.3">
      <c r="A246" s="59"/>
      <c r="B246" s="61"/>
      <c r="C246" s="60"/>
      <c r="D246" s="62"/>
      <c r="E246" s="59"/>
      <c r="F246" s="199"/>
      <c r="G246" s="60"/>
      <c r="H246" s="60"/>
      <c r="I246" s="59"/>
      <c r="J246" s="59"/>
    </row>
    <row r="247" spans="1:10" x14ac:dyDescent="0.3">
      <c r="A247" s="59"/>
      <c r="B247" s="61"/>
      <c r="C247" s="60"/>
      <c r="D247" s="62"/>
      <c r="E247" s="59"/>
      <c r="F247" s="199"/>
      <c r="G247" s="60"/>
      <c r="H247" s="60"/>
      <c r="I247" s="59"/>
      <c r="J247" s="59"/>
    </row>
    <row r="248" spans="1:10" x14ac:dyDescent="0.3">
      <c r="A248" s="59"/>
      <c r="B248" s="61"/>
      <c r="C248" s="60"/>
      <c r="D248" s="62"/>
      <c r="E248" s="59"/>
      <c r="F248" s="199"/>
      <c r="G248" s="60"/>
      <c r="H248" s="60"/>
      <c r="I248" s="59"/>
      <c r="J248" s="59"/>
    </row>
    <row r="249" spans="1:10" x14ac:dyDescent="0.3">
      <c r="A249" s="59"/>
      <c r="B249" s="61"/>
      <c r="C249" s="60"/>
      <c r="D249" s="62"/>
      <c r="E249" s="59"/>
      <c r="F249" s="199"/>
      <c r="G249" s="60"/>
      <c r="H249" s="60"/>
      <c r="I249" s="59"/>
      <c r="J249" s="59"/>
    </row>
    <row r="250" spans="1:10" x14ac:dyDescent="0.3">
      <c r="A250" s="59"/>
      <c r="B250" s="61"/>
      <c r="C250" s="60"/>
      <c r="D250" s="62"/>
      <c r="E250" s="59"/>
      <c r="F250" s="199"/>
      <c r="G250" s="60"/>
      <c r="H250" s="60"/>
      <c r="I250" s="59"/>
      <c r="J250" s="59"/>
    </row>
    <row r="251" spans="1:10" x14ac:dyDescent="0.3">
      <c r="A251" s="59"/>
      <c r="B251" s="61"/>
      <c r="C251" s="60"/>
      <c r="D251" s="62"/>
      <c r="E251" s="59"/>
      <c r="F251" s="199"/>
      <c r="G251" s="60"/>
      <c r="H251" s="60"/>
      <c r="I251" s="59"/>
      <c r="J251" s="59"/>
    </row>
    <row r="252" spans="1:10" x14ac:dyDescent="0.3">
      <c r="A252" s="59"/>
      <c r="B252" s="61"/>
      <c r="C252" s="60"/>
      <c r="D252" s="62"/>
      <c r="E252" s="59"/>
      <c r="F252" s="199"/>
      <c r="G252" s="60"/>
      <c r="H252" s="60"/>
      <c r="I252" s="59"/>
      <c r="J252" s="59"/>
    </row>
    <row r="253" spans="1:10" x14ac:dyDescent="0.3">
      <c r="A253" s="59"/>
      <c r="B253" s="61"/>
      <c r="C253" s="60"/>
      <c r="D253" s="62"/>
      <c r="E253" s="59"/>
      <c r="F253" s="199"/>
      <c r="G253" s="60"/>
      <c r="H253" s="60"/>
      <c r="I253" s="59"/>
      <c r="J253" s="59"/>
    </row>
    <row r="254" spans="1:10" x14ac:dyDescent="0.3">
      <c r="A254" s="59"/>
      <c r="B254" s="61"/>
      <c r="C254" s="60"/>
      <c r="D254" s="62"/>
      <c r="E254" s="59"/>
      <c r="F254" s="199"/>
      <c r="G254" s="60"/>
      <c r="H254" s="60"/>
      <c r="I254" s="59"/>
      <c r="J254" s="59"/>
    </row>
    <row r="255" spans="1:10" x14ac:dyDescent="0.3">
      <c r="A255" s="59"/>
      <c r="B255" s="61"/>
      <c r="C255" s="60"/>
      <c r="D255" s="62"/>
      <c r="E255" s="59"/>
      <c r="F255" s="199"/>
      <c r="G255" s="60"/>
      <c r="H255" s="60"/>
      <c r="I255" s="59"/>
      <c r="J255" s="59"/>
    </row>
    <row r="256" spans="1:10" x14ac:dyDescent="0.3">
      <c r="A256" s="59"/>
      <c r="B256" s="61"/>
      <c r="C256" s="60"/>
      <c r="D256" s="62"/>
      <c r="E256" s="59"/>
      <c r="F256" s="199"/>
      <c r="G256" s="60"/>
      <c r="H256" s="60"/>
      <c r="I256" s="59"/>
      <c r="J256" s="59"/>
    </row>
    <row r="257" spans="1:10" x14ac:dyDescent="0.3">
      <c r="A257" s="59"/>
      <c r="B257" s="61"/>
      <c r="C257" s="60"/>
      <c r="D257" s="62"/>
      <c r="E257" s="59"/>
      <c r="F257" s="199"/>
      <c r="G257" s="60"/>
      <c r="H257" s="60"/>
      <c r="I257" s="59"/>
      <c r="J257" s="59"/>
    </row>
    <row r="258" spans="1:10" x14ac:dyDescent="0.3">
      <c r="A258" s="59"/>
      <c r="B258" s="61"/>
      <c r="C258" s="60"/>
      <c r="D258" s="62"/>
      <c r="E258" s="59"/>
      <c r="F258" s="199"/>
      <c r="G258" s="60"/>
      <c r="H258" s="60"/>
      <c r="I258" s="59"/>
      <c r="J258" s="59"/>
    </row>
    <row r="259" spans="1:10" x14ac:dyDescent="0.3">
      <c r="A259" s="59"/>
      <c r="B259" s="61"/>
      <c r="C259" s="60"/>
      <c r="D259" s="62"/>
      <c r="E259" s="59"/>
      <c r="F259" s="199"/>
      <c r="G259" s="60"/>
      <c r="H259" s="60"/>
      <c r="I259" s="59"/>
      <c r="J259" s="59"/>
    </row>
    <row r="260" spans="1:10" x14ac:dyDescent="0.3">
      <c r="A260" s="59"/>
      <c r="B260" s="61"/>
      <c r="C260" s="60"/>
      <c r="D260" s="62"/>
      <c r="E260" s="59"/>
      <c r="F260" s="199"/>
      <c r="G260" s="60"/>
      <c r="H260" s="60"/>
      <c r="I260" s="59"/>
      <c r="J260" s="59"/>
    </row>
    <row r="261" spans="1:10" x14ac:dyDescent="0.3">
      <c r="A261" s="59"/>
      <c r="B261" s="61"/>
      <c r="C261" s="60"/>
      <c r="D261" s="62"/>
      <c r="E261" s="59"/>
      <c r="F261" s="199"/>
      <c r="G261" s="60"/>
      <c r="H261" s="60"/>
      <c r="I261" s="59"/>
      <c r="J261" s="59"/>
    </row>
    <row r="262" spans="1:10" x14ac:dyDescent="0.3">
      <c r="A262" s="59"/>
      <c r="B262" s="61"/>
      <c r="C262" s="60"/>
      <c r="D262" s="62"/>
      <c r="E262" s="59"/>
      <c r="F262" s="199"/>
      <c r="G262" s="60"/>
      <c r="H262" s="60"/>
      <c r="I262" s="59"/>
      <c r="J262" s="59"/>
    </row>
    <row r="263" spans="1:10" x14ac:dyDescent="0.3">
      <c r="A263" s="59"/>
      <c r="B263" s="61"/>
      <c r="C263" s="60"/>
      <c r="D263" s="62"/>
      <c r="E263" s="59"/>
      <c r="F263" s="199"/>
      <c r="G263" s="60"/>
      <c r="H263" s="60"/>
      <c r="I263" s="59"/>
      <c r="J263" s="59"/>
    </row>
    <row r="264" spans="1:10" x14ac:dyDescent="0.3">
      <c r="A264" s="59"/>
      <c r="B264" s="61"/>
      <c r="C264" s="60"/>
      <c r="D264" s="62"/>
      <c r="E264" s="59"/>
      <c r="F264" s="199"/>
      <c r="G264" s="60"/>
      <c r="H264" s="60"/>
      <c r="I264" s="59"/>
      <c r="J264" s="59"/>
    </row>
    <row r="265" spans="1:10" x14ac:dyDescent="0.3">
      <c r="A265" s="59"/>
      <c r="B265" s="61"/>
      <c r="C265" s="60"/>
      <c r="D265" s="62"/>
      <c r="E265" s="59"/>
      <c r="F265" s="199"/>
      <c r="G265" s="60"/>
      <c r="H265" s="60"/>
      <c r="I265" s="59"/>
      <c r="J265" s="59"/>
    </row>
    <row r="266" spans="1:10" x14ac:dyDescent="0.3">
      <c r="A266" s="59"/>
      <c r="B266" s="61"/>
      <c r="C266" s="60"/>
      <c r="D266" s="62"/>
      <c r="E266" s="59"/>
      <c r="F266" s="199"/>
      <c r="G266" s="60"/>
      <c r="H266" s="60"/>
      <c r="I266" s="59"/>
      <c r="J266" s="59"/>
    </row>
    <row r="267" spans="1:10" x14ac:dyDescent="0.3">
      <c r="A267" s="59"/>
      <c r="B267" s="61"/>
      <c r="C267" s="60"/>
      <c r="D267" s="62"/>
      <c r="E267" s="59"/>
      <c r="F267" s="199"/>
      <c r="G267" s="60"/>
      <c r="H267" s="60"/>
      <c r="I267" s="59"/>
      <c r="J267" s="59"/>
    </row>
    <row r="268" spans="1:10" x14ac:dyDescent="0.3">
      <c r="A268" s="59"/>
      <c r="B268" s="61"/>
      <c r="C268" s="60"/>
      <c r="D268" s="62"/>
      <c r="E268" s="59"/>
      <c r="F268" s="199"/>
      <c r="G268" s="60"/>
      <c r="H268" s="60"/>
      <c r="I268" s="59"/>
      <c r="J268" s="59"/>
    </row>
    <row r="269" spans="1:10" x14ac:dyDescent="0.3">
      <c r="A269" s="59"/>
      <c r="B269" s="61"/>
      <c r="C269" s="60"/>
      <c r="D269" s="62"/>
      <c r="E269" s="59"/>
      <c r="F269" s="199"/>
      <c r="G269" s="60"/>
      <c r="H269" s="60"/>
      <c r="I269" s="59"/>
      <c r="J269" s="59"/>
    </row>
    <row r="270" spans="1:10" x14ac:dyDescent="0.3">
      <c r="A270" s="59"/>
      <c r="B270" s="61"/>
      <c r="C270" s="60"/>
      <c r="D270" s="62"/>
      <c r="E270" s="59"/>
      <c r="F270" s="199"/>
      <c r="G270" s="60"/>
      <c r="H270" s="60"/>
      <c r="I270" s="59"/>
      <c r="J270" s="59"/>
    </row>
    <row r="271" spans="1:10" x14ac:dyDescent="0.3">
      <c r="A271" s="59"/>
      <c r="B271" s="61"/>
      <c r="C271" s="60"/>
      <c r="D271" s="62"/>
      <c r="E271" s="59"/>
      <c r="F271" s="199"/>
      <c r="G271" s="60"/>
      <c r="H271" s="60"/>
      <c r="I271" s="59"/>
      <c r="J271" s="59"/>
    </row>
    <row r="272" spans="1:10" x14ac:dyDescent="0.3">
      <c r="A272" s="59"/>
      <c r="B272" s="61"/>
      <c r="C272" s="60"/>
      <c r="D272" s="62"/>
      <c r="E272" s="59"/>
      <c r="F272" s="199"/>
      <c r="G272" s="60"/>
      <c r="H272" s="60"/>
      <c r="I272" s="59"/>
      <c r="J272" s="59"/>
    </row>
    <row r="273" spans="1:10" x14ac:dyDescent="0.3">
      <c r="A273" s="59"/>
      <c r="B273" s="61"/>
      <c r="C273" s="60"/>
      <c r="D273" s="62"/>
      <c r="E273" s="59"/>
      <c r="F273" s="199"/>
      <c r="G273" s="60"/>
      <c r="H273" s="60"/>
      <c r="I273" s="59"/>
      <c r="J273" s="59"/>
    </row>
    <row r="274" spans="1:10" x14ac:dyDescent="0.3">
      <c r="A274" s="59"/>
      <c r="B274" s="61"/>
      <c r="C274" s="60"/>
      <c r="D274" s="62"/>
      <c r="E274" s="59"/>
      <c r="F274" s="199"/>
      <c r="G274" s="60"/>
      <c r="H274" s="60"/>
      <c r="I274" s="59"/>
      <c r="J274" s="59"/>
    </row>
    <row r="275" spans="1:10" x14ac:dyDescent="0.3">
      <c r="A275" s="59"/>
      <c r="B275" s="61"/>
      <c r="C275" s="60"/>
      <c r="D275" s="62"/>
      <c r="E275" s="59"/>
      <c r="F275" s="199"/>
      <c r="G275" s="60"/>
      <c r="H275" s="60"/>
      <c r="I275" s="59"/>
      <c r="J275" s="59"/>
    </row>
    <row r="276" spans="1:10" x14ac:dyDescent="0.3">
      <c r="A276" s="59"/>
      <c r="B276" s="61"/>
      <c r="C276" s="60"/>
      <c r="D276" s="62"/>
      <c r="E276" s="59"/>
      <c r="F276" s="199"/>
      <c r="G276" s="60"/>
      <c r="H276" s="60"/>
      <c r="I276" s="59"/>
      <c r="J276" s="59"/>
    </row>
    <row r="277" spans="1:10" x14ac:dyDescent="0.3">
      <c r="A277" s="59"/>
      <c r="B277" s="61"/>
      <c r="C277" s="60"/>
      <c r="D277" s="62"/>
      <c r="E277" s="59"/>
      <c r="F277" s="199"/>
      <c r="G277" s="60"/>
      <c r="H277" s="60"/>
      <c r="I277" s="59"/>
      <c r="J277" s="59"/>
    </row>
    <row r="278" spans="1:10" x14ac:dyDescent="0.3">
      <c r="A278" s="59"/>
      <c r="B278" s="61"/>
      <c r="C278" s="60"/>
      <c r="D278" s="62"/>
      <c r="E278" s="59"/>
      <c r="F278" s="199"/>
      <c r="G278" s="60"/>
      <c r="H278" s="60"/>
      <c r="I278" s="59"/>
      <c r="J278" s="59"/>
    </row>
    <row r="279" spans="1:10" x14ac:dyDescent="0.3">
      <c r="A279" s="59"/>
      <c r="B279" s="61"/>
      <c r="C279" s="60"/>
      <c r="D279" s="62"/>
      <c r="E279" s="59"/>
      <c r="F279" s="199"/>
      <c r="G279" s="60"/>
      <c r="H279" s="60"/>
      <c r="I279" s="59"/>
      <c r="J279" s="59"/>
    </row>
    <row r="280" spans="1:10" x14ac:dyDescent="0.3">
      <c r="A280" s="59"/>
      <c r="B280" s="61"/>
      <c r="C280" s="60"/>
      <c r="D280" s="62"/>
      <c r="E280" s="59"/>
      <c r="F280" s="199"/>
      <c r="G280" s="60"/>
      <c r="H280" s="60"/>
      <c r="I280" s="59"/>
      <c r="J280" s="59"/>
    </row>
    <row r="281" spans="1:10" x14ac:dyDescent="0.3">
      <c r="A281" s="59"/>
      <c r="B281" s="61"/>
      <c r="C281" s="60"/>
      <c r="D281" s="62"/>
      <c r="E281" s="59"/>
      <c r="F281" s="199"/>
      <c r="G281" s="60"/>
      <c r="H281" s="60"/>
      <c r="I281" s="59"/>
      <c r="J281" s="59"/>
    </row>
    <row r="282" spans="1:10" x14ac:dyDescent="0.3">
      <c r="A282" s="59"/>
      <c r="B282" s="61"/>
      <c r="C282" s="60"/>
      <c r="D282" s="62"/>
      <c r="E282" s="59"/>
      <c r="F282" s="199"/>
      <c r="G282" s="60"/>
      <c r="H282" s="60"/>
      <c r="I282" s="59"/>
      <c r="J282" s="59"/>
    </row>
    <row r="283" spans="1:10" x14ac:dyDescent="0.3">
      <c r="A283" s="59"/>
      <c r="B283" s="61"/>
      <c r="C283" s="60"/>
      <c r="D283" s="62"/>
      <c r="E283" s="59"/>
      <c r="F283" s="199"/>
      <c r="G283" s="60"/>
      <c r="H283" s="60"/>
      <c r="I283" s="59"/>
      <c r="J283" s="59"/>
    </row>
    <row r="284" spans="1:10" x14ac:dyDescent="0.3">
      <c r="A284" s="59"/>
      <c r="B284" s="61"/>
      <c r="C284" s="60"/>
      <c r="D284" s="62"/>
      <c r="E284" s="59"/>
      <c r="F284" s="199"/>
      <c r="G284" s="60"/>
      <c r="H284" s="60"/>
      <c r="I284" s="59"/>
      <c r="J284" s="59"/>
    </row>
    <row r="285" spans="1:10" x14ac:dyDescent="0.3">
      <c r="A285" s="59"/>
      <c r="B285" s="61"/>
      <c r="C285" s="60"/>
      <c r="D285" s="62"/>
      <c r="E285" s="59"/>
      <c r="F285" s="199"/>
      <c r="G285" s="60"/>
      <c r="H285" s="60"/>
      <c r="I285" s="59"/>
      <c r="J285" s="59"/>
    </row>
    <row r="286" spans="1:10" x14ac:dyDescent="0.3">
      <c r="A286" s="59"/>
      <c r="B286" s="61"/>
      <c r="C286" s="60"/>
      <c r="D286" s="62"/>
      <c r="E286" s="59"/>
      <c r="F286" s="199"/>
      <c r="G286" s="60"/>
      <c r="H286" s="60"/>
      <c r="I286" s="59"/>
      <c r="J286" s="59"/>
    </row>
    <row r="287" spans="1:10" x14ac:dyDescent="0.3">
      <c r="A287" s="59"/>
      <c r="B287" s="61"/>
      <c r="C287" s="60"/>
      <c r="D287" s="62"/>
      <c r="E287" s="59"/>
      <c r="F287" s="199"/>
      <c r="G287" s="60"/>
      <c r="H287" s="60"/>
      <c r="I287" s="59"/>
      <c r="J287" s="59"/>
    </row>
    <row r="288" spans="1:10" x14ac:dyDescent="0.3">
      <c r="A288" s="59"/>
      <c r="B288" s="61"/>
      <c r="C288" s="60"/>
      <c r="D288" s="62"/>
      <c r="E288" s="59"/>
      <c r="F288" s="199"/>
      <c r="G288" s="60"/>
      <c r="H288" s="60"/>
      <c r="I288" s="59"/>
      <c r="J288" s="59"/>
    </row>
    <row r="289" spans="1:10" x14ac:dyDescent="0.3">
      <c r="A289" s="59"/>
      <c r="B289" s="61"/>
      <c r="C289" s="60"/>
      <c r="D289" s="62"/>
      <c r="E289" s="59"/>
      <c r="F289" s="199"/>
      <c r="G289" s="60"/>
      <c r="H289" s="60"/>
      <c r="I289" s="59"/>
      <c r="J289" s="59"/>
    </row>
    <row r="290" spans="1:10" x14ac:dyDescent="0.3">
      <c r="A290" s="59"/>
      <c r="B290" s="61"/>
      <c r="C290" s="60"/>
      <c r="D290" s="62"/>
      <c r="E290" s="59"/>
      <c r="F290" s="199"/>
      <c r="G290" s="60"/>
      <c r="H290" s="60"/>
      <c r="I290" s="59"/>
      <c r="J290" s="59"/>
    </row>
    <row r="291" spans="1:10" x14ac:dyDescent="0.3">
      <c r="A291" s="59"/>
      <c r="B291" s="61"/>
      <c r="C291" s="60"/>
      <c r="D291" s="62"/>
      <c r="E291" s="59"/>
      <c r="F291" s="199"/>
      <c r="G291" s="60"/>
      <c r="H291" s="60"/>
      <c r="I291" s="59"/>
      <c r="J291" s="59"/>
    </row>
    <row r="292" spans="1:10" x14ac:dyDescent="0.3">
      <c r="A292" s="59"/>
      <c r="B292" s="61"/>
      <c r="C292" s="60"/>
      <c r="D292" s="62"/>
      <c r="E292" s="59"/>
      <c r="F292" s="199"/>
      <c r="G292" s="60"/>
      <c r="H292" s="60"/>
      <c r="I292" s="59"/>
      <c r="J292" s="59"/>
    </row>
    <row r="293" spans="1:10" x14ac:dyDescent="0.3">
      <c r="A293" s="59"/>
      <c r="B293" s="61"/>
      <c r="C293" s="60"/>
      <c r="D293" s="62"/>
      <c r="E293" s="59"/>
      <c r="F293" s="199"/>
      <c r="G293" s="60"/>
      <c r="H293" s="60"/>
      <c r="I293" s="59"/>
      <c r="J293" s="59"/>
    </row>
    <row r="294" spans="1:10" x14ac:dyDescent="0.3">
      <c r="A294" s="59"/>
      <c r="B294" s="61"/>
      <c r="C294" s="60"/>
      <c r="D294" s="62"/>
      <c r="E294" s="59"/>
      <c r="F294" s="199"/>
      <c r="G294" s="60"/>
      <c r="H294" s="60"/>
      <c r="I294" s="59"/>
      <c r="J294" s="59"/>
    </row>
    <row r="295" spans="1:10" x14ac:dyDescent="0.3">
      <c r="A295" s="59"/>
      <c r="B295" s="61"/>
      <c r="C295" s="60"/>
      <c r="D295" s="62"/>
      <c r="E295" s="59"/>
      <c r="F295" s="199"/>
      <c r="G295" s="60"/>
      <c r="H295" s="60"/>
      <c r="I295" s="59"/>
      <c r="J295" s="59"/>
    </row>
    <row r="296" spans="1:10" x14ac:dyDescent="0.3">
      <c r="A296" s="59"/>
      <c r="B296" s="61"/>
      <c r="C296" s="60"/>
      <c r="D296" s="62"/>
      <c r="E296" s="59"/>
      <c r="F296" s="199"/>
      <c r="G296" s="60"/>
      <c r="H296" s="60"/>
      <c r="I296" s="59"/>
      <c r="J296" s="59"/>
    </row>
    <row r="297" spans="1:10" x14ac:dyDescent="0.3">
      <c r="A297" s="59"/>
      <c r="B297" s="61"/>
      <c r="C297" s="60"/>
      <c r="D297" s="62"/>
      <c r="E297" s="59"/>
      <c r="F297" s="199"/>
      <c r="G297" s="60"/>
      <c r="H297" s="60"/>
      <c r="I297" s="59"/>
      <c r="J297" s="59"/>
    </row>
    <row r="298" spans="1:10" x14ac:dyDescent="0.3">
      <c r="A298" s="59"/>
      <c r="B298" s="61"/>
      <c r="C298" s="60"/>
      <c r="D298" s="62"/>
      <c r="E298" s="59"/>
      <c r="F298" s="199"/>
      <c r="G298" s="60"/>
      <c r="H298" s="60"/>
      <c r="I298" s="59"/>
      <c r="J298" s="59"/>
    </row>
    <row r="299" spans="1:10" x14ac:dyDescent="0.3">
      <c r="A299" s="59"/>
      <c r="B299" s="61"/>
      <c r="C299" s="60"/>
      <c r="D299" s="62"/>
      <c r="E299" s="59"/>
      <c r="F299" s="199"/>
      <c r="G299" s="60"/>
      <c r="H299" s="60"/>
      <c r="I299" s="59"/>
      <c r="J299" s="59"/>
    </row>
    <row r="300" spans="1:10" x14ac:dyDescent="0.3">
      <c r="A300" s="59"/>
      <c r="B300" s="61"/>
      <c r="C300" s="60"/>
      <c r="D300" s="62"/>
      <c r="E300" s="59"/>
      <c r="F300" s="199"/>
      <c r="G300" s="60"/>
      <c r="H300" s="60"/>
      <c r="I300" s="59"/>
      <c r="J300" s="59"/>
    </row>
    <row r="301" spans="1:10" x14ac:dyDescent="0.3">
      <c r="A301" s="59"/>
      <c r="B301" s="61"/>
      <c r="C301" s="60"/>
      <c r="D301" s="62"/>
      <c r="E301" s="59"/>
      <c r="F301" s="199"/>
      <c r="G301" s="60"/>
      <c r="H301" s="60"/>
      <c r="I301" s="59"/>
      <c r="J301" s="59"/>
    </row>
    <row r="302" spans="1:10" x14ac:dyDescent="0.3">
      <c r="A302" s="59"/>
      <c r="B302" s="61"/>
      <c r="C302" s="60"/>
      <c r="D302" s="62"/>
      <c r="E302" s="59"/>
      <c r="F302" s="199"/>
      <c r="G302" s="60"/>
      <c r="H302" s="60"/>
      <c r="I302" s="59"/>
      <c r="J302" s="59"/>
    </row>
    <row r="303" spans="1:10" x14ac:dyDescent="0.3">
      <c r="A303" s="59"/>
      <c r="B303" s="61"/>
      <c r="C303" s="60"/>
      <c r="D303" s="62"/>
      <c r="E303" s="59"/>
      <c r="F303" s="199"/>
      <c r="G303" s="60"/>
      <c r="H303" s="60"/>
      <c r="I303" s="59"/>
      <c r="J303" s="59"/>
    </row>
    <row r="304" spans="1:10" x14ac:dyDescent="0.3">
      <c r="A304" s="59"/>
      <c r="B304" s="61"/>
      <c r="C304" s="60"/>
      <c r="D304" s="62"/>
      <c r="E304" s="59"/>
      <c r="F304" s="199"/>
      <c r="G304" s="60"/>
      <c r="H304" s="60"/>
      <c r="I304" s="59"/>
      <c r="J304" s="59"/>
    </row>
    <row r="305" spans="1:10" x14ac:dyDescent="0.3">
      <c r="A305" s="59"/>
      <c r="B305" s="61"/>
      <c r="C305" s="60"/>
      <c r="D305" s="62"/>
      <c r="E305" s="59"/>
      <c r="F305" s="199"/>
      <c r="G305" s="60"/>
      <c r="H305" s="60"/>
      <c r="I305" s="59"/>
      <c r="J305" s="59"/>
    </row>
    <row r="306" spans="1:10" x14ac:dyDescent="0.3">
      <c r="A306" s="59"/>
      <c r="B306" s="61"/>
      <c r="C306" s="60"/>
      <c r="D306" s="62"/>
      <c r="E306" s="59"/>
      <c r="F306" s="199"/>
      <c r="G306" s="60"/>
      <c r="H306" s="60"/>
      <c r="I306" s="59"/>
      <c r="J306" s="59"/>
    </row>
    <row r="307" spans="1:10" x14ac:dyDescent="0.3">
      <c r="A307" s="59"/>
      <c r="B307" s="61"/>
      <c r="C307" s="60"/>
      <c r="D307" s="62"/>
      <c r="E307" s="59"/>
      <c r="F307" s="199"/>
      <c r="G307" s="60"/>
      <c r="H307" s="60"/>
      <c r="I307" s="59"/>
      <c r="J307" s="59"/>
    </row>
    <row r="308" spans="1:10" x14ac:dyDescent="0.3">
      <c r="A308" s="59"/>
      <c r="B308" s="61"/>
      <c r="C308" s="60"/>
      <c r="D308" s="62"/>
      <c r="E308" s="59"/>
      <c r="F308" s="199"/>
      <c r="G308" s="60"/>
      <c r="H308" s="60"/>
      <c r="I308" s="59"/>
      <c r="J308" s="59"/>
    </row>
    <row r="309" spans="1:10" x14ac:dyDescent="0.3">
      <c r="A309" s="59"/>
      <c r="B309" s="61"/>
      <c r="C309" s="60"/>
      <c r="D309" s="62"/>
      <c r="E309" s="59"/>
      <c r="F309" s="199"/>
      <c r="G309" s="60"/>
      <c r="H309" s="60"/>
      <c r="I309" s="59"/>
      <c r="J309" s="59"/>
    </row>
    <row r="310" spans="1:10" x14ac:dyDescent="0.3">
      <c r="A310" s="59"/>
      <c r="B310" s="61"/>
      <c r="C310" s="60"/>
      <c r="D310" s="62"/>
      <c r="E310" s="59"/>
      <c r="F310" s="199"/>
      <c r="G310" s="60"/>
      <c r="H310" s="60"/>
      <c r="I310" s="59"/>
      <c r="J310" s="59"/>
    </row>
    <row r="311" spans="1:10" x14ac:dyDescent="0.3">
      <c r="A311" s="59"/>
      <c r="B311" s="61"/>
      <c r="C311" s="60"/>
      <c r="D311" s="62"/>
      <c r="E311" s="59"/>
      <c r="F311" s="199"/>
      <c r="G311" s="60"/>
      <c r="H311" s="60"/>
      <c r="I311" s="59"/>
      <c r="J311" s="59"/>
    </row>
    <row r="312" spans="1:10" x14ac:dyDescent="0.3">
      <c r="A312" s="59"/>
      <c r="B312" s="61"/>
      <c r="C312" s="60"/>
      <c r="D312" s="62"/>
      <c r="E312" s="59"/>
      <c r="F312" s="199"/>
      <c r="G312" s="60"/>
      <c r="H312" s="60"/>
      <c r="I312" s="59"/>
      <c r="J312" s="59"/>
    </row>
    <row r="313" spans="1:10" x14ac:dyDescent="0.3">
      <c r="A313" s="59"/>
      <c r="B313" s="61"/>
      <c r="C313" s="60"/>
      <c r="D313" s="62"/>
      <c r="E313" s="59"/>
      <c r="F313" s="199"/>
      <c r="G313" s="60"/>
      <c r="H313" s="60"/>
      <c r="I313" s="59"/>
      <c r="J313" s="59"/>
    </row>
    <row r="314" spans="1:10" x14ac:dyDescent="0.3">
      <c r="A314" s="59"/>
      <c r="B314" s="61"/>
      <c r="C314" s="60"/>
      <c r="D314" s="62"/>
      <c r="E314" s="59"/>
      <c r="F314" s="199"/>
      <c r="G314" s="60"/>
      <c r="H314" s="60"/>
      <c r="I314" s="59"/>
      <c r="J314" s="59"/>
    </row>
    <row r="315" spans="1:10" x14ac:dyDescent="0.3">
      <c r="A315" s="59"/>
      <c r="B315" s="61"/>
      <c r="C315" s="60"/>
      <c r="D315" s="62"/>
      <c r="E315" s="59"/>
      <c r="F315" s="199"/>
      <c r="G315" s="60"/>
      <c r="H315" s="60"/>
      <c r="I315" s="59"/>
      <c r="J315" s="59"/>
    </row>
    <row r="316" spans="1:10" x14ac:dyDescent="0.3">
      <c r="A316" s="59"/>
      <c r="B316" s="61"/>
      <c r="C316" s="60"/>
      <c r="D316" s="62"/>
      <c r="E316" s="59"/>
      <c r="F316" s="199"/>
      <c r="G316" s="60"/>
      <c r="H316" s="60"/>
      <c r="I316" s="59"/>
      <c r="J316" s="59"/>
    </row>
    <row r="317" spans="1:10" x14ac:dyDescent="0.3">
      <c r="A317" s="59"/>
      <c r="B317" s="61"/>
      <c r="C317" s="60"/>
      <c r="D317" s="62"/>
      <c r="E317" s="59"/>
      <c r="F317" s="199"/>
      <c r="G317" s="60"/>
      <c r="H317" s="60"/>
      <c r="I317" s="59"/>
      <c r="J317" s="59"/>
    </row>
    <row r="318" spans="1:10" x14ac:dyDescent="0.3">
      <c r="A318" s="59"/>
      <c r="B318" s="61"/>
      <c r="C318" s="60"/>
      <c r="D318" s="62"/>
      <c r="E318" s="59"/>
      <c r="F318" s="199"/>
      <c r="G318" s="60"/>
      <c r="H318" s="60"/>
      <c r="I318" s="59"/>
      <c r="J318" s="59"/>
    </row>
    <row r="319" spans="1:10" x14ac:dyDescent="0.3">
      <c r="A319" s="59"/>
      <c r="B319" s="61"/>
      <c r="C319" s="60"/>
      <c r="D319" s="62"/>
      <c r="E319" s="59"/>
      <c r="F319" s="199"/>
      <c r="G319" s="60"/>
      <c r="H319" s="60"/>
      <c r="I319" s="59"/>
      <c r="J319" s="59"/>
    </row>
    <row r="320" spans="1:10" x14ac:dyDescent="0.3">
      <c r="A320" s="59"/>
      <c r="B320" s="61"/>
      <c r="C320" s="60"/>
      <c r="D320" s="62"/>
      <c r="E320" s="59"/>
      <c r="F320" s="199"/>
      <c r="G320" s="60"/>
      <c r="H320" s="60"/>
      <c r="I320" s="59"/>
      <c r="J320" s="59"/>
    </row>
    <row r="321" spans="1:10" x14ac:dyDescent="0.3">
      <c r="A321" s="59"/>
      <c r="B321" s="61"/>
      <c r="C321" s="60"/>
      <c r="D321" s="62"/>
      <c r="E321" s="59"/>
      <c r="F321" s="199"/>
      <c r="G321" s="60"/>
      <c r="H321" s="60"/>
      <c r="I321" s="59"/>
      <c r="J321" s="59"/>
    </row>
    <row r="322" spans="1:10" x14ac:dyDescent="0.3">
      <c r="A322" s="59"/>
      <c r="B322" s="61"/>
      <c r="C322" s="60"/>
      <c r="D322" s="62"/>
      <c r="E322" s="59"/>
      <c r="F322" s="199"/>
      <c r="G322" s="60"/>
      <c r="H322" s="60"/>
      <c r="I322" s="59"/>
      <c r="J322" s="59"/>
    </row>
    <row r="323" spans="1:10" x14ac:dyDescent="0.3">
      <c r="A323" s="59"/>
      <c r="B323" s="61"/>
      <c r="C323" s="60"/>
      <c r="D323" s="62"/>
      <c r="E323" s="59"/>
      <c r="F323" s="199"/>
      <c r="G323" s="60"/>
      <c r="H323" s="60"/>
      <c r="I323" s="59"/>
      <c r="J323" s="59"/>
    </row>
    <row r="324" spans="1:10" x14ac:dyDescent="0.3">
      <c r="A324" s="59"/>
      <c r="B324" s="61"/>
      <c r="C324" s="60"/>
      <c r="D324" s="62"/>
      <c r="E324" s="59"/>
      <c r="F324" s="199"/>
      <c r="G324" s="60"/>
      <c r="H324" s="60"/>
      <c r="I324" s="59"/>
      <c r="J324" s="59"/>
    </row>
    <row r="325" spans="1:10" x14ac:dyDescent="0.3">
      <c r="A325" s="59"/>
      <c r="B325" s="61"/>
      <c r="C325" s="60"/>
      <c r="D325" s="62"/>
      <c r="E325" s="59"/>
      <c r="F325" s="199"/>
      <c r="G325" s="60"/>
      <c r="H325" s="60"/>
      <c r="I325" s="59"/>
      <c r="J325" s="59"/>
    </row>
    <row r="326" spans="1:10" x14ac:dyDescent="0.3">
      <c r="A326" s="59"/>
      <c r="B326" s="61"/>
      <c r="C326" s="60"/>
      <c r="D326" s="62"/>
      <c r="E326" s="59"/>
      <c r="F326" s="199"/>
      <c r="G326" s="60"/>
      <c r="H326" s="60"/>
      <c r="I326" s="59"/>
      <c r="J326" s="59"/>
    </row>
    <row r="327" spans="1:10" x14ac:dyDescent="0.3">
      <c r="A327" s="59"/>
      <c r="B327" s="61"/>
      <c r="C327" s="60"/>
      <c r="D327" s="62"/>
      <c r="E327" s="59"/>
      <c r="F327" s="199"/>
      <c r="G327" s="60"/>
      <c r="H327" s="60"/>
      <c r="I327" s="59"/>
      <c r="J327" s="59"/>
    </row>
    <row r="328" spans="1:10" x14ac:dyDescent="0.3">
      <c r="A328" s="59"/>
      <c r="B328" s="61"/>
      <c r="C328" s="60"/>
      <c r="D328" s="62"/>
      <c r="E328" s="59"/>
      <c r="F328" s="199"/>
      <c r="G328" s="60"/>
      <c r="H328" s="60"/>
      <c r="I328" s="59"/>
      <c r="J328" s="59"/>
    </row>
    <row r="329" spans="1:10" x14ac:dyDescent="0.3">
      <c r="A329" s="59"/>
      <c r="B329" s="61"/>
      <c r="C329" s="60"/>
      <c r="D329" s="62"/>
      <c r="E329" s="59"/>
      <c r="F329" s="199"/>
      <c r="G329" s="60"/>
      <c r="H329" s="60"/>
      <c r="I329" s="59"/>
      <c r="J329" s="59"/>
    </row>
    <row r="330" spans="1:10" x14ac:dyDescent="0.3">
      <c r="A330" s="59"/>
      <c r="B330" s="61"/>
      <c r="C330" s="60"/>
      <c r="D330" s="62"/>
      <c r="E330" s="59"/>
      <c r="F330" s="199"/>
      <c r="G330" s="60"/>
      <c r="H330" s="60"/>
      <c r="I330" s="59"/>
      <c r="J330" s="59"/>
    </row>
    <row r="331" spans="1:10" x14ac:dyDescent="0.3">
      <c r="A331" s="59"/>
      <c r="B331" s="61"/>
      <c r="C331" s="60"/>
      <c r="D331" s="62"/>
      <c r="E331" s="59"/>
      <c r="F331" s="199"/>
      <c r="G331" s="60"/>
      <c r="H331" s="60"/>
      <c r="I331" s="59"/>
      <c r="J331" s="59"/>
    </row>
    <row r="332" spans="1:10" x14ac:dyDescent="0.3">
      <c r="A332" s="59"/>
      <c r="B332" s="61"/>
      <c r="C332" s="60"/>
      <c r="D332" s="62"/>
      <c r="E332" s="59"/>
      <c r="F332" s="199"/>
      <c r="G332" s="60"/>
      <c r="H332" s="60"/>
      <c r="I332" s="59"/>
      <c r="J332" s="59"/>
    </row>
    <row r="333" spans="1:10" x14ac:dyDescent="0.3">
      <c r="A333" s="59"/>
      <c r="B333" s="61"/>
      <c r="C333" s="60"/>
      <c r="D333" s="62"/>
      <c r="E333" s="59"/>
      <c r="F333" s="199"/>
      <c r="G333" s="60"/>
      <c r="H333" s="60"/>
      <c r="I333" s="59"/>
      <c r="J333" s="59"/>
    </row>
    <row r="334" spans="1:10" x14ac:dyDescent="0.3">
      <c r="A334" s="59"/>
      <c r="B334" s="61"/>
      <c r="C334" s="60"/>
      <c r="D334" s="62"/>
      <c r="E334" s="59"/>
      <c r="F334" s="199"/>
      <c r="G334" s="60"/>
      <c r="H334" s="60"/>
      <c r="I334" s="59"/>
      <c r="J334" s="59"/>
    </row>
    <row r="335" spans="1:10" x14ac:dyDescent="0.3">
      <c r="A335" s="59"/>
      <c r="B335" s="61"/>
      <c r="C335" s="60"/>
      <c r="D335" s="62"/>
      <c r="E335" s="59"/>
      <c r="F335" s="199"/>
      <c r="G335" s="60"/>
      <c r="H335" s="60"/>
      <c r="I335" s="59"/>
      <c r="J335" s="59"/>
    </row>
    <row r="336" spans="1:10" x14ac:dyDescent="0.3">
      <c r="A336" s="59"/>
      <c r="B336" s="61"/>
      <c r="C336" s="60"/>
      <c r="D336" s="62"/>
      <c r="E336" s="59"/>
      <c r="F336" s="199"/>
      <c r="G336" s="60"/>
      <c r="H336" s="60"/>
      <c r="I336" s="59"/>
      <c r="J336" s="59"/>
    </row>
    <row r="337" spans="1:10" x14ac:dyDescent="0.3">
      <c r="A337" s="59"/>
      <c r="B337" s="61"/>
      <c r="C337" s="60"/>
      <c r="D337" s="62"/>
      <c r="E337" s="59"/>
      <c r="F337" s="199"/>
      <c r="G337" s="60"/>
      <c r="H337" s="60"/>
      <c r="I337" s="59"/>
      <c r="J337" s="59"/>
    </row>
    <row r="338" spans="1:10" x14ac:dyDescent="0.3">
      <c r="A338" s="59"/>
      <c r="B338" s="61"/>
      <c r="C338" s="60"/>
      <c r="D338" s="62"/>
      <c r="E338" s="59"/>
      <c r="F338" s="199"/>
      <c r="G338" s="60"/>
      <c r="H338" s="60"/>
      <c r="I338" s="59"/>
      <c r="J338" s="59"/>
    </row>
    <row r="339" spans="1:10" x14ac:dyDescent="0.3">
      <c r="A339" s="59"/>
      <c r="B339" s="61"/>
      <c r="C339" s="60"/>
      <c r="D339" s="62"/>
      <c r="E339" s="59"/>
      <c r="F339" s="199"/>
      <c r="G339" s="60"/>
      <c r="H339" s="60"/>
      <c r="I339" s="59"/>
      <c r="J339" s="59"/>
    </row>
    <row r="340" spans="1:10" x14ac:dyDescent="0.3">
      <c r="A340" s="59"/>
      <c r="B340" s="61"/>
      <c r="C340" s="60"/>
      <c r="D340" s="62"/>
      <c r="E340" s="59"/>
      <c r="F340" s="199"/>
      <c r="G340" s="60"/>
      <c r="H340" s="60"/>
      <c r="I340" s="59"/>
      <c r="J340" s="59"/>
    </row>
    <row r="341" spans="1:10" x14ac:dyDescent="0.3">
      <c r="A341" s="59"/>
      <c r="B341" s="61"/>
      <c r="C341" s="60"/>
      <c r="D341" s="62"/>
      <c r="E341" s="59"/>
      <c r="F341" s="199"/>
      <c r="G341" s="60"/>
      <c r="H341" s="60"/>
      <c r="I341" s="59"/>
      <c r="J341" s="59"/>
    </row>
    <row r="342" spans="1:10" x14ac:dyDescent="0.3">
      <c r="A342" s="59"/>
      <c r="B342" s="61"/>
      <c r="C342" s="60"/>
      <c r="D342" s="62"/>
      <c r="E342" s="59"/>
      <c r="F342" s="199"/>
      <c r="G342" s="60"/>
      <c r="H342" s="60"/>
      <c r="I342" s="59"/>
      <c r="J342" s="59"/>
    </row>
    <row r="343" spans="1:10" x14ac:dyDescent="0.3">
      <c r="A343" s="59"/>
      <c r="B343" s="61"/>
      <c r="C343" s="60"/>
      <c r="D343" s="62"/>
      <c r="E343" s="59"/>
      <c r="F343" s="199"/>
      <c r="G343" s="60"/>
      <c r="H343" s="60"/>
      <c r="I343" s="59"/>
      <c r="J343" s="59"/>
    </row>
    <row r="344" spans="1:10" x14ac:dyDescent="0.3">
      <c r="A344" s="59"/>
      <c r="B344" s="61"/>
      <c r="C344" s="60"/>
      <c r="D344" s="62"/>
      <c r="E344" s="59"/>
      <c r="F344" s="199"/>
      <c r="G344" s="60"/>
      <c r="H344" s="60"/>
      <c r="I344" s="59"/>
      <c r="J344" s="59"/>
    </row>
    <row r="345" spans="1:10" x14ac:dyDescent="0.3">
      <c r="A345" s="59"/>
      <c r="B345" s="61"/>
      <c r="C345" s="60"/>
      <c r="D345" s="62"/>
      <c r="E345" s="59"/>
      <c r="F345" s="199"/>
      <c r="G345" s="60"/>
      <c r="H345" s="60"/>
      <c r="I345" s="59"/>
      <c r="J345" s="59"/>
    </row>
    <row r="346" spans="1:10" x14ac:dyDescent="0.3">
      <c r="A346" s="59"/>
      <c r="B346" s="61"/>
      <c r="C346" s="60"/>
      <c r="D346" s="62"/>
      <c r="E346" s="59"/>
      <c r="F346" s="199"/>
      <c r="G346" s="60"/>
      <c r="H346" s="60"/>
      <c r="I346" s="59"/>
      <c r="J346" s="59"/>
    </row>
    <row r="347" spans="1:10" x14ac:dyDescent="0.3">
      <c r="A347" s="59"/>
      <c r="B347" s="61"/>
      <c r="C347" s="60"/>
      <c r="D347" s="62"/>
      <c r="E347" s="59"/>
      <c r="F347" s="199"/>
      <c r="G347" s="60"/>
      <c r="H347" s="60"/>
      <c r="I347" s="59"/>
      <c r="J347" s="59"/>
    </row>
    <row r="348" spans="1:10" x14ac:dyDescent="0.3">
      <c r="A348" s="59"/>
      <c r="B348" s="61"/>
      <c r="C348" s="60"/>
      <c r="D348" s="62"/>
      <c r="E348" s="59"/>
      <c r="F348" s="199"/>
      <c r="G348" s="60"/>
      <c r="H348" s="60"/>
      <c r="I348" s="59"/>
      <c r="J348" s="59"/>
    </row>
    <row r="349" spans="1:10" x14ac:dyDescent="0.3">
      <c r="A349" s="59"/>
      <c r="B349" s="61"/>
      <c r="C349" s="60"/>
      <c r="D349" s="62"/>
      <c r="E349" s="59"/>
      <c r="F349" s="199"/>
      <c r="G349" s="60"/>
      <c r="H349" s="60"/>
      <c r="I349" s="59"/>
      <c r="J349" s="59"/>
    </row>
    <row r="350" spans="1:10" x14ac:dyDescent="0.3">
      <c r="A350" s="59"/>
      <c r="B350" s="61"/>
      <c r="C350" s="60"/>
      <c r="D350" s="62"/>
      <c r="E350" s="59"/>
      <c r="F350" s="199"/>
      <c r="G350" s="60"/>
      <c r="H350" s="60"/>
      <c r="I350" s="59"/>
      <c r="J350" s="59"/>
    </row>
    <row r="351" spans="1:10" x14ac:dyDescent="0.3">
      <c r="A351" s="59"/>
      <c r="B351" s="61"/>
      <c r="C351" s="60"/>
      <c r="D351" s="62"/>
      <c r="E351" s="59"/>
      <c r="F351" s="199"/>
      <c r="G351" s="60"/>
      <c r="H351" s="60"/>
      <c r="I351" s="59"/>
      <c r="J351" s="59"/>
    </row>
    <row r="352" spans="1:10" x14ac:dyDescent="0.3">
      <c r="A352" s="59"/>
      <c r="B352" s="61"/>
      <c r="C352" s="60"/>
      <c r="D352" s="62"/>
      <c r="E352" s="59"/>
      <c r="F352" s="199"/>
      <c r="G352" s="60"/>
      <c r="H352" s="60"/>
      <c r="I352" s="59"/>
      <c r="J352" s="59"/>
    </row>
    <row r="353" spans="1:10" x14ac:dyDescent="0.3">
      <c r="A353" s="59"/>
      <c r="B353" s="61"/>
      <c r="C353" s="60"/>
      <c r="D353" s="62"/>
      <c r="E353" s="59"/>
      <c r="F353" s="199"/>
      <c r="G353" s="60"/>
      <c r="H353" s="60"/>
      <c r="I353" s="59"/>
      <c r="J353" s="59"/>
    </row>
    <row r="354" spans="1:10" x14ac:dyDescent="0.3">
      <c r="A354" s="59"/>
      <c r="B354" s="61"/>
      <c r="C354" s="60"/>
      <c r="D354" s="62"/>
      <c r="E354" s="59"/>
      <c r="F354" s="199"/>
      <c r="G354" s="60"/>
      <c r="H354" s="60"/>
      <c r="I354" s="59"/>
      <c r="J354" s="59"/>
    </row>
    <row r="355" spans="1:10" x14ac:dyDescent="0.3">
      <c r="A355" s="59"/>
      <c r="B355" s="61"/>
      <c r="C355" s="60"/>
      <c r="D355" s="62"/>
      <c r="E355" s="59"/>
      <c r="F355" s="199"/>
      <c r="G355" s="60"/>
      <c r="H355" s="60"/>
      <c r="I355" s="59"/>
      <c r="J355" s="59"/>
    </row>
    <row r="356" spans="1:10" x14ac:dyDescent="0.3">
      <c r="A356" s="59"/>
      <c r="B356" s="61"/>
      <c r="C356" s="60"/>
      <c r="D356" s="62"/>
      <c r="E356" s="59"/>
      <c r="F356" s="199"/>
      <c r="G356" s="60"/>
      <c r="H356" s="60"/>
      <c r="I356" s="59"/>
      <c r="J356" s="59"/>
    </row>
    <row r="357" spans="1:10" x14ac:dyDescent="0.3">
      <c r="A357" s="59"/>
      <c r="B357" s="61"/>
      <c r="C357" s="60"/>
      <c r="D357" s="62"/>
      <c r="E357" s="59"/>
      <c r="F357" s="199"/>
      <c r="G357" s="60"/>
      <c r="H357" s="60"/>
      <c r="I357" s="59"/>
      <c r="J357" s="59"/>
    </row>
    <row r="358" spans="1:10" x14ac:dyDescent="0.3">
      <c r="A358" s="59"/>
      <c r="B358" s="61"/>
      <c r="C358" s="60"/>
      <c r="D358" s="62"/>
      <c r="E358" s="59"/>
      <c r="F358" s="199"/>
      <c r="G358" s="60"/>
      <c r="H358" s="60"/>
      <c r="I358" s="59"/>
      <c r="J358" s="59"/>
    </row>
    <row r="359" spans="1:10" x14ac:dyDescent="0.3">
      <c r="A359" s="59"/>
      <c r="I359" s="59"/>
      <c r="J359" s="59"/>
    </row>
    <row r="360" spans="1:10" x14ac:dyDescent="0.3">
      <c r="A360" s="59"/>
      <c r="I360" s="59"/>
      <c r="J360" s="59"/>
    </row>
    <row r="361" spans="1:10" x14ac:dyDescent="0.3">
      <c r="A361" s="59"/>
      <c r="I361" s="59"/>
      <c r="J361" s="59"/>
    </row>
    <row r="362" spans="1:10" x14ac:dyDescent="0.3">
      <c r="A362" s="59"/>
      <c r="I362" s="59"/>
      <c r="J362" s="59"/>
    </row>
    <row r="363" spans="1:10" x14ac:dyDescent="0.3">
      <c r="A363" s="59"/>
      <c r="I363" s="59"/>
      <c r="J363" s="59"/>
    </row>
    <row r="364" spans="1:10" x14ac:dyDescent="0.3">
      <c r="A364" s="59"/>
      <c r="I364" s="59"/>
      <c r="J364" s="59"/>
    </row>
    <row r="365" spans="1:10" x14ac:dyDescent="0.3">
      <c r="A365" s="59"/>
      <c r="I365" s="59"/>
      <c r="J365" s="59"/>
    </row>
    <row r="366" spans="1:10" x14ac:dyDescent="0.3">
      <c r="A366" s="59"/>
      <c r="I366" s="59"/>
      <c r="J366" s="59"/>
    </row>
    <row r="592" spans="12:12" x14ac:dyDescent="0.3">
      <c r="L592" s="60"/>
    </row>
    <row r="593" spans="12:12" x14ac:dyDescent="0.3">
      <c r="L593" s="60"/>
    </row>
    <row r="594" spans="12:12" x14ac:dyDescent="0.3">
      <c r="L594" s="60"/>
    </row>
    <row r="595" spans="12:12" x14ac:dyDescent="0.3">
      <c r="L595" s="60"/>
    </row>
    <row r="596" spans="12:12" x14ac:dyDescent="0.3">
      <c r="L596" s="60"/>
    </row>
    <row r="597" spans="12:12" x14ac:dyDescent="0.3">
      <c r="L597" s="60"/>
    </row>
    <row r="598" spans="12:12" x14ac:dyDescent="0.3">
      <c r="L598" s="60"/>
    </row>
    <row r="599" spans="12:12" x14ac:dyDescent="0.3">
      <c r="L599" s="60"/>
    </row>
    <row r="600" spans="12:12" x14ac:dyDescent="0.3">
      <c r="L600" s="60"/>
    </row>
    <row r="601" spans="12:12" x14ac:dyDescent="0.3">
      <c r="L601" s="60"/>
    </row>
    <row r="602" spans="12:12" x14ac:dyDescent="0.3">
      <c r="L602" s="60"/>
    </row>
    <row r="603" spans="12:12" x14ac:dyDescent="0.3">
      <c r="L603" s="60"/>
    </row>
    <row r="604" spans="12:12" x14ac:dyDescent="0.3">
      <c r="L604" s="60"/>
    </row>
    <row r="605" spans="12:12" x14ac:dyDescent="0.3">
      <c r="L605" s="60"/>
    </row>
    <row r="606" spans="12:12" x14ac:dyDescent="0.3">
      <c r="L606" s="60"/>
    </row>
    <row r="607" spans="12:12" x14ac:dyDescent="0.3">
      <c r="L607" s="60"/>
    </row>
    <row r="608" spans="12:12" x14ac:dyDescent="0.3">
      <c r="L608" s="60"/>
    </row>
    <row r="609" spans="12:12" x14ac:dyDescent="0.3">
      <c r="L609" s="60"/>
    </row>
    <row r="610" spans="12:12" x14ac:dyDescent="0.3">
      <c r="L610" s="60"/>
    </row>
    <row r="611" spans="12:12" x14ac:dyDescent="0.3">
      <c r="L611" s="60"/>
    </row>
    <row r="612" spans="12:12" x14ac:dyDescent="0.3">
      <c r="L612" s="60"/>
    </row>
    <row r="613" spans="12:12" x14ac:dyDescent="0.3">
      <c r="L613" s="60"/>
    </row>
    <row r="614" spans="12:12" x14ac:dyDescent="0.3">
      <c r="L614" s="60"/>
    </row>
    <row r="615" spans="12:12" x14ac:dyDescent="0.3">
      <c r="L615" s="60"/>
    </row>
    <row r="616" spans="12:12" x14ac:dyDescent="0.3">
      <c r="L616" s="60"/>
    </row>
    <row r="617" spans="12:12" x14ac:dyDescent="0.3">
      <c r="L617" s="60"/>
    </row>
    <row r="618" spans="12:12" x14ac:dyDescent="0.3">
      <c r="L618" s="60"/>
    </row>
    <row r="619" spans="12:12" x14ac:dyDescent="0.3">
      <c r="L619" s="60"/>
    </row>
    <row r="620" spans="12:12" x14ac:dyDescent="0.3">
      <c r="L620" s="60"/>
    </row>
    <row r="621" spans="12:12" x14ac:dyDescent="0.3">
      <c r="L621" s="60"/>
    </row>
    <row r="622" spans="12:12" x14ac:dyDescent="0.3">
      <c r="L622" s="60"/>
    </row>
    <row r="623" spans="12:12" x14ac:dyDescent="0.3">
      <c r="L623" s="60"/>
    </row>
    <row r="624" spans="12:12" x14ac:dyDescent="0.3">
      <c r="L624" s="60"/>
    </row>
    <row r="625" spans="12:12" x14ac:dyDescent="0.3">
      <c r="L625" s="60"/>
    </row>
    <row r="626" spans="12:12" x14ac:dyDescent="0.3">
      <c r="L626" s="60"/>
    </row>
    <row r="627" spans="12:12" x14ac:dyDescent="0.3">
      <c r="L627" s="60"/>
    </row>
    <row r="628" spans="12:12" x14ac:dyDescent="0.3">
      <c r="L628" s="60"/>
    </row>
    <row r="629" spans="12:12" x14ac:dyDescent="0.3">
      <c r="L629" s="60"/>
    </row>
    <row r="630" spans="12:12" x14ac:dyDescent="0.3">
      <c r="L630" s="60"/>
    </row>
    <row r="631" spans="12:12" x14ac:dyDescent="0.3">
      <c r="L631" s="60"/>
    </row>
    <row r="632" spans="12:12" x14ac:dyDescent="0.3">
      <c r="L632" s="60"/>
    </row>
    <row r="633" spans="12:12" x14ac:dyDescent="0.3">
      <c r="L633" s="60"/>
    </row>
    <row r="634" spans="12:12" x14ac:dyDescent="0.3">
      <c r="L634" s="60"/>
    </row>
    <row r="635" spans="12:12" x14ac:dyDescent="0.3">
      <c r="L635" s="60"/>
    </row>
    <row r="636" spans="12:12" x14ac:dyDescent="0.3">
      <c r="L636" s="60"/>
    </row>
    <row r="637" spans="12:12" x14ac:dyDescent="0.3">
      <c r="L637" s="60"/>
    </row>
    <row r="638" spans="12:12" x14ac:dyDescent="0.3">
      <c r="L638" s="60"/>
    </row>
    <row r="639" spans="12:12" x14ac:dyDescent="0.3">
      <c r="L639" s="60"/>
    </row>
    <row r="640" spans="12:12" x14ac:dyDescent="0.3">
      <c r="L640" s="60"/>
    </row>
    <row r="641" spans="12:12" x14ac:dyDescent="0.3">
      <c r="L641" s="60"/>
    </row>
    <row r="642" spans="12:12" x14ac:dyDescent="0.3">
      <c r="L642" s="60"/>
    </row>
    <row r="643" spans="12:12" x14ac:dyDescent="0.3">
      <c r="L643" s="60"/>
    </row>
    <row r="644" spans="12:12" x14ac:dyDescent="0.3">
      <c r="L644" s="60"/>
    </row>
    <row r="645" spans="12:12" x14ac:dyDescent="0.3">
      <c r="L645" s="60"/>
    </row>
    <row r="646" spans="12:12" x14ac:dyDescent="0.3">
      <c r="L646" s="60"/>
    </row>
    <row r="647" spans="12:12" x14ac:dyDescent="0.3">
      <c r="L647" s="60"/>
    </row>
    <row r="648" spans="12:12" x14ac:dyDescent="0.3">
      <c r="L648" s="60"/>
    </row>
    <row r="649" spans="12:12" x14ac:dyDescent="0.3">
      <c r="L649" s="60"/>
    </row>
    <row r="650" spans="12:12" x14ac:dyDescent="0.3">
      <c r="L650" s="60"/>
    </row>
    <row r="651" spans="12:12" x14ac:dyDescent="0.3">
      <c r="L651" s="60"/>
    </row>
    <row r="652" spans="12:12" x14ac:dyDescent="0.3">
      <c r="L652" s="60"/>
    </row>
    <row r="653" spans="12:12" x14ac:dyDescent="0.3">
      <c r="L653" s="60"/>
    </row>
    <row r="654" spans="12:12" x14ac:dyDescent="0.3">
      <c r="L654" s="60"/>
    </row>
    <row r="655" spans="12:12" x14ac:dyDescent="0.3">
      <c r="L655" s="60"/>
    </row>
    <row r="656" spans="12:12" x14ac:dyDescent="0.3">
      <c r="L656" s="60"/>
    </row>
    <row r="657" spans="12:12" x14ac:dyDescent="0.3">
      <c r="L657" s="60"/>
    </row>
    <row r="658" spans="12:12" x14ac:dyDescent="0.3">
      <c r="L658" s="60"/>
    </row>
    <row r="659" spans="12:12" x14ac:dyDescent="0.3">
      <c r="L659" s="60"/>
    </row>
    <row r="660" spans="12:12" x14ac:dyDescent="0.3">
      <c r="L660" s="60"/>
    </row>
    <row r="661" spans="12:12" x14ac:dyDescent="0.3">
      <c r="L661" s="60"/>
    </row>
    <row r="662" spans="12:12" x14ac:dyDescent="0.3">
      <c r="L662" s="60"/>
    </row>
    <row r="663" spans="12:12" x14ac:dyDescent="0.3">
      <c r="L663" s="60"/>
    </row>
    <row r="664" spans="12:12" x14ac:dyDescent="0.3">
      <c r="L664" s="60"/>
    </row>
    <row r="665" spans="12:12" x14ac:dyDescent="0.3">
      <c r="L665" s="60"/>
    </row>
    <row r="666" spans="12:12" x14ac:dyDescent="0.3">
      <c r="L666" s="60"/>
    </row>
    <row r="667" spans="12:12" x14ac:dyDescent="0.3">
      <c r="L667" s="60"/>
    </row>
    <row r="668" spans="12:12" x14ac:dyDescent="0.3">
      <c r="L668" s="60"/>
    </row>
    <row r="669" spans="12:12" x14ac:dyDescent="0.3">
      <c r="L669" s="60"/>
    </row>
    <row r="670" spans="12:12" x14ac:dyDescent="0.3">
      <c r="L670" s="60"/>
    </row>
    <row r="671" spans="12:12" x14ac:dyDescent="0.3">
      <c r="L671" s="60"/>
    </row>
    <row r="672" spans="12:12" x14ac:dyDescent="0.3">
      <c r="L672" s="60"/>
    </row>
    <row r="673" spans="12:12" x14ac:dyDescent="0.3">
      <c r="L673" s="60"/>
    </row>
    <row r="674" spans="12:12" x14ac:dyDescent="0.3">
      <c r="L674" s="60"/>
    </row>
    <row r="675" spans="12:12" x14ac:dyDescent="0.3">
      <c r="L675" s="60"/>
    </row>
    <row r="676" spans="12:12" x14ac:dyDescent="0.3">
      <c r="L676" s="60"/>
    </row>
    <row r="677" spans="12:12" x14ac:dyDescent="0.3">
      <c r="L677" s="60"/>
    </row>
    <row r="678" spans="12:12" x14ac:dyDescent="0.3">
      <c r="L678" s="60"/>
    </row>
    <row r="679" spans="12:12" x14ac:dyDescent="0.3">
      <c r="L679" s="60"/>
    </row>
    <row r="680" spans="12:12" x14ac:dyDescent="0.3">
      <c r="L680" s="60"/>
    </row>
    <row r="681" spans="12:12" x14ac:dyDescent="0.3">
      <c r="L681" s="60"/>
    </row>
    <row r="682" spans="12:12" x14ac:dyDescent="0.3">
      <c r="L682" s="60"/>
    </row>
    <row r="683" spans="12:12" x14ac:dyDescent="0.3">
      <c r="L683" s="60"/>
    </row>
    <row r="684" spans="12:12" x14ac:dyDescent="0.3">
      <c r="L684" s="60"/>
    </row>
    <row r="685" spans="12:12" x14ac:dyDescent="0.3">
      <c r="L685" s="60"/>
    </row>
    <row r="686" spans="12:12" x14ac:dyDescent="0.3">
      <c r="L686" s="60"/>
    </row>
    <row r="687" spans="12:12" x14ac:dyDescent="0.3">
      <c r="L687" s="60"/>
    </row>
    <row r="688" spans="12:12" x14ac:dyDescent="0.3">
      <c r="L688" s="60"/>
    </row>
    <row r="689" spans="12:12" x14ac:dyDescent="0.3">
      <c r="L689" s="60"/>
    </row>
    <row r="690" spans="12:12" x14ac:dyDescent="0.3">
      <c r="L690" s="60"/>
    </row>
    <row r="691" spans="12:12" x14ac:dyDescent="0.3">
      <c r="L691" s="60"/>
    </row>
    <row r="692" spans="12:12" x14ac:dyDescent="0.3">
      <c r="L692" s="60"/>
    </row>
    <row r="693" spans="12:12" x14ac:dyDescent="0.3">
      <c r="L693" s="60"/>
    </row>
    <row r="694" spans="12:12" x14ac:dyDescent="0.3">
      <c r="L694" s="60"/>
    </row>
    <row r="695" spans="12:12" x14ac:dyDescent="0.3">
      <c r="L695" s="60"/>
    </row>
    <row r="696" spans="12:12" x14ac:dyDescent="0.3">
      <c r="L696" s="60"/>
    </row>
    <row r="697" spans="12:12" x14ac:dyDescent="0.3">
      <c r="L697" s="60"/>
    </row>
    <row r="698" spans="12:12" x14ac:dyDescent="0.3">
      <c r="L698" s="60"/>
    </row>
    <row r="699" spans="12:12" x14ac:dyDescent="0.3">
      <c r="L699" s="60"/>
    </row>
    <row r="700" spans="12:12" x14ac:dyDescent="0.3">
      <c r="L700" s="60"/>
    </row>
    <row r="701" spans="12:12" x14ac:dyDescent="0.3">
      <c r="L701" s="60"/>
    </row>
    <row r="702" spans="12:12" x14ac:dyDescent="0.3">
      <c r="L702" s="60"/>
    </row>
    <row r="703" spans="12:12" x14ac:dyDescent="0.3">
      <c r="L703" s="60"/>
    </row>
    <row r="704" spans="12:12" x14ac:dyDescent="0.3">
      <c r="L704" s="60"/>
    </row>
    <row r="705" spans="12:12" x14ac:dyDescent="0.3">
      <c r="L705" s="60"/>
    </row>
    <row r="706" spans="12:12" x14ac:dyDescent="0.3">
      <c r="L706" s="60"/>
    </row>
    <row r="707" spans="12:12" x14ac:dyDescent="0.3">
      <c r="L707" s="60"/>
    </row>
    <row r="708" spans="12:12" x14ac:dyDescent="0.3">
      <c r="L708" s="60"/>
    </row>
    <row r="709" spans="12:12" x14ac:dyDescent="0.3">
      <c r="L709" s="60"/>
    </row>
    <row r="710" spans="12:12" x14ac:dyDescent="0.3">
      <c r="L710" s="60"/>
    </row>
    <row r="711" spans="12:12" x14ac:dyDescent="0.3">
      <c r="L711" s="60"/>
    </row>
    <row r="712" spans="12:12" x14ac:dyDescent="0.3">
      <c r="L712" s="60"/>
    </row>
    <row r="713" spans="12:12" x14ac:dyDescent="0.3">
      <c r="L713" s="60"/>
    </row>
    <row r="714" spans="12:12" x14ac:dyDescent="0.3">
      <c r="L714" s="60"/>
    </row>
    <row r="715" spans="12:12" x14ac:dyDescent="0.3">
      <c r="L715" s="60"/>
    </row>
    <row r="716" spans="12:12" x14ac:dyDescent="0.3">
      <c r="L716" s="60"/>
    </row>
    <row r="717" spans="12:12" x14ac:dyDescent="0.3">
      <c r="L717" s="60"/>
    </row>
    <row r="718" spans="12:12" x14ac:dyDescent="0.3">
      <c r="L718" s="60"/>
    </row>
    <row r="719" spans="12:12" x14ac:dyDescent="0.3">
      <c r="L719" s="60"/>
    </row>
    <row r="720" spans="12:12" x14ac:dyDescent="0.3">
      <c r="L720" s="60"/>
    </row>
    <row r="721" spans="12:12" x14ac:dyDescent="0.3">
      <c r="L721" s="60"/>
    </row>
    <row r="722" spans="12:12" x14ac:dyDescent="0.3">
      <c r="L722" s="60"/>
    </row>
    <row r="723" spans="12:12" x14ac:dyDescent="0.3">
      <c r="L723" s="60"/>
    </row>
    <row r="724" spans="12:12" x14ac:dyDescent="0.3">
      <c r="L724" s="60"/>
    </row>
    <row r="725" spans="12:12" x14ac:dyDescent="0.3">
      <c r="L725" s="60"/>
    </row>
    <row r="726" spans="12:12" x14ac:dyDescent="0.3">
      <c r="L726" s="60"/>
    </row>
    <row r="727" spans="12:12" x14ac:dyDescent="0.3">
      <c r="L727" s="60"/>
    </row>
    <row r="728" spans="12:12" x14ac:dyDescent="0.3">
      <c r="L728" s="60"/>
    </row>
    <row r="729" spans="12:12" x14ac:dyDescent="0.3">
      <c r="L729" s="60"/>
    </row>
    <row r="730" spans="12:12" x14ac:dyDescent="0.3">
      <c r="L730" s="60"/>
    </row>
    <row r="731" spans="12:12" x14ac:dyDescent="0.3">
      <c r="L731" s="60"/>
    </row>
    <row r="732" spans="12:12" x14ac:dyDescent="0.3">
      <c r="L732" s="60"/>
    </row>
    <row r="733" spans="12:12" x14ac:dyDescent="0.3">
      <c r="L733" s="60"/>
    </row>
    <row r="734" spans="12:12" x14ac:dyDescent="0.3">
      <c r="L734" s="60"/>
    </row>
    <row r="735" spans="12:12" x14ac:dyDescent="0.3">
      <c r="L735" s="60"/>
    </row>
    <row r="736" spans="12:12" x14ac:dyDescent="0.3">
      <c r="L736" s="60"/>
    </row>
    <row r="737" spans="12:12" x14ac:dyDescent="0.3">
      <c r="L737" s="60"/>
    </row>
    <row r="738" spans="12:12" x14ac:dyDescent="0.3">
      <c r="L738" s="60"/>
    </row>
    <row r="739" spans="12:12" x14ac:dyDescent="0.3">
      <c r="L739" s="60"/>
    </row>
    <row r="740" spans="12:12" x14ac:dyDescent="0.3">
      <c r="L740" s="60"/>
    </row>
    <row r="741" spans="12:12" x14ac:dyDescent="0.3">
      <c r="L741" s="60"/>
    </row>
  </sheetData>
  <autoFilter ref="B2:H182" xr:uid="{00000000-0009-0000-0000-000001000000}"/>
  <sortState ref="B3:H15360">
    <sortCondition descending="1" ref="B3:B15360"/>
    <sortCondition ref="C3:C15360"/>
  </sortState>
  <mergeCells count="6">
    <mergeCell ref="Y37:Z37"/>
    <mergeCell ref="Y42:Y43"/>
    <mergeCell ref="L2:M2"/>
    <mergeCell ref="L4:M4"/>
    <mergeCell ref="O4:P4"/>
    <mergeCell ref="N2:O2"/>
  </mergeCells>
  <conditionalFormatting sqref="F147:F1048576 F1:F2">
    <cfRule type="expression" dxfId="163" priority="145">
      <formula>H1=""</formula>
    </cfRule>
  </conditionalFormatting>
  <conditionalFormatting sqref="F146">
    <cfRule type="expression" dxfId="162" priority="144">
      <formula>H146=""</formula>
    </cfRule>
  </conditionalFormatting>
  <conditionalFormatting sqref="F145">
    <cfRule type="expression" dxfId="161" priority="143">
      <formula>H145=""</formula>
    </cfRule>
  </conditionalFormatting>
  <conditionalFormatting sqref="F144">
    <cfRule type="expression" dxfId="160" priority="142">
      <formula>H144=""</formula>
    </cfRule>
  </conditionalFormatting>
  <conditionalFormatting sqref="F143">
    <cfRule type="expression" dxfId="159" priority="141">
      <formula>H143=""</formula>
    </cfRule>
  </conditionalFormatting>
  <conditionalFormatting sqref="F142">
    <cfRule type="expression" dxfId="158" priority="140">
      <formula>H142=""</formula>
    </cfRule>
  </conditionalFormatting>
  <conditionalFormatting sqref="F141">
    <cfRule type="expression" dxfId="157" priority="139">
      <formula>H141=""</formula>
    </cfRule>
  </conditionalFormatting>
  <conditionalFormatting sqref="F140">
    <cfRule type="expression" dxfId="156" priority="138">
      <formula>H140=""</formula>
    </cfRule>
  </conditionalFormatting>
  <conditionalFormatting sqref="F139">
    <cfRule type="expression" dxfId="155" priority="137">
      <formula>H139=""</formula>
    </cfRule>
  </conditionalFormatting>
  <conditionalFormatting sqref="F138">
    <cfRule type="expression" dxfId="154" priority="136">
      <formula>H138=""</formula>
    </cfRule>
  </conditionalFormatting>
  <conditionalFormatting sqref="F137">
    <cfRule type="expression" dxfId="153" priority="135">
      <formula>H137=""</formula>
    </cfRule>
  </conditionalFormatting>
  <conditionalFormatting sqref="F136">
    <cfRule type="expression" dxfId="152" priority="134">
      <formula>H136=""</formula>
    </cfRule>
  </conditionalFormatting>
  <conditionalFormatting sqref="F135">
    <cfRule type="expression" dxfId="151" priority="133">
      <formula>H135=""</formula>
    </cfRule>
  </conditionalFormatting>
  <conditionalFormatting sqref="F134">
    <cfRule type="expression" dxfId="150" priority="132">
      <formula>H134=""</formula>
    </cfRule>
  </conditionalFormatting>
  <conditionalFormatting sqref="F133">
    <cfRule type="expression" dxfId="149" priority="131">
      <formula>H133=""</formula>
    </cfRule>
  </conditionalFormatting>
  <conditionalFormatting sqref="F132">
    <cfRule type="expression" dxfId="148" priority="130">
      <formula>H132=""</formula>
    </cfRule>
  </conditionalFormatting>
  <conditionalFormatting sqref="F131">
    <cfRule type="expression" dxfId="147" priority="129">
      <formula>H131=""</formula>
    </cfRule>
  </conditionalFormatting>
  <conditionalFormatting sqref="F130">
    <cfRule type="expression" dxfId="146" priority="128">
      <formula>H130=""</formula>
    </cfRule>
  </conditionalFormatting>
  <conditionalFormatting sqref="F129">
    <cfRule type="expression" dxfId="145" priority="127">
      <formula>H129=""</formula>
    </cfRule>
  </conditionalFormatting>
  <conditionalFormatting sqref="F128">
    <cfRule type="expression" dxfId="144" priority="126">
      <formula>H128=""</formula>
    </cfRule>
  </conditionalFormatting>
  <conditionalFormatting sqref="F127">
    <cfRule type="expression" dxfId="143" priority="125">
      <formula>H127=""</formula>
    </cfRule>
  </conditionalFormatting>
  <conditionalFormatting sqref="F126">
    <cfRule type="expression" dxfId="142" priority="124">
      <formula>H126=""</formula>
    </cfRule>
  </conditionalFormatting>
  <conditionalFormatting sqref="F125">
    <cfRule type="expression" dxfId="141" priority="123">
      <formula>H125=""</formula>
    </cfRule>
  </conditionalFormatting>
  <conditionalFormatting sqref="F124">
    <cfRule type="expression" dxfId="140" priority="122">
      <formula>H124=""</formula>
    </cfRule>
  </conditionalFormatting>
  <conditionalFormatting sqref="F123">
    <cfRule type="expression" dxfId="139" priority="121">
      <formula>H123=""</formula>
    </cfRule>
  </conditionalFormatting>
  <conditionalFormatting sqref="F122">
    <cfRule type="expression" dxfId="138" priority="120">
      <formula>H122=""</formula>
    </cfRule>
  </conditionalFormatting>
  <conditionalFormatting sqref="F121">
    <cfRule type="expression" dxfId="137" priority="119">
      <formula>H121=""</formula>
    </cfRule>
  </conditionalFormatting>
  <conditionalFormatting sqref="F120">
    <cfRule type="expression" dxfId="136" priority="118">
      <formula>H120=""</formula>
    </cfRule>
  </conditionalFormatting>
  <conditionalFormatting sqref="F119">
    <cfRule type="expression" dxfId="135" priority="117">
      <formula>H119=""</formula>
    </cfRule>
  </conditionalFormatting>
  <conditionalFormatting sqref="F118">
    <cfRule type="expression" dxfId="134" priority="116">
      <formula>H118=""</formula>
    </cfRule>
  </conditionalFormatting>
  <conditionalFormatting sqref="F117">
    <cfRule type="expression" dxfId="133" priority="115">
      <formula>H117=""</formula>
    </cfRule>
  </conditionalFormatting>
  <conditionalFormatting sqref="F116">
    <cfRule type="expression" dxfId="132" priority="114">
      <formula>H116=""</formula>
    </cfRule>
  </conditionalFormatting>
  <conditionalFormatting sqref="F115">
    <cfRule type="expression" dxfId="131" priority="113">
      <formula>H115=""</formula>
    </cfRule>
  </conditionalFormatting>
  <conditionalFormatting sqref="F114">
    <cfRule type="expression" dxfId="130" priority="112">
      <formula>H114=""</formula>
    </cfRule>
  </conditionalFormatting>
  <conditionalFormatting sqref="F113">
    <cfRule type="expression" dxfId="129" priority="111">
      <formula>H113=""</formula>
    </cfRule>
  </conditionalFormatting>
  <conditionalFormatting sqref="F112">
    <cfRule type="expression" dxfId="128" priority="110">
      <formula>H112=""</formula>
    </cfRule>
  </conditionalFormatting>
  <conditionalFormatting sqref="F111">
    <cfRule type="expression" dxfId="127" priority="109">
      <formula>H111=""</formula>
    </cfRule>
  </conditionalFormatting>
  <conditionalFormatting sqref="F110">
    <cfRule type="expression" dxfId="126" priority="108">
      <formula>H110=""</formula>
    </cfRule>
  </conditionalFormatting>
  <conditionalFormatting sqref="F109">
    <cfRule type="expression" dxfId="125" priority="107">
      <formula>H109=""</formula>
    </cfRule>
  </conditionalFormatting>
  <conditionalFormatting sqref="F108">
    <cfRule type="expression" dxfId="124" priority="106">
      <formula>H108=""</formula>
    </cfRule>
  </conditionalFormatting>
  <conditionalFormatting sqref="F107">
    <cfRule type="expression" dxfId="123" priority="105">
      <formula>H107=""</formula>
    </cfRule>
  </conditionalFormatting>
  <conditionalFormatting sqref="F106">
    <cfRule type="expression" dxfId="122" priority="104">
      <formula>H106=""</formula>
    </cfRule>
  </conditionalFormatting>
  <conditionalFormatting sqref="F105">
    <cfRule type="expression" dxfId="121" priority="103">
      <formula>H105=""</formula>
    </cfRule>
  </conditionalFormatting>
  <conditionalFormatting sqref="F104">
    <cfRule type="expression" dxfId="120" priority="102">
      <formula>H104=""</formula>
    </cfRule>
  </conditionalFormatting>
  <conditionalFormatting sqref="F103">
    <cfRule type="expression" dxfId="119" priority="101">
      <formula>H103=""</formula>
    </cfRule>
  </conditionalFormatting>
  <conditionalFormatting sqref="F102">
    <cfRule type="expression" dxfId="118" priority="100">
      <formula>H102=""</formula>
    </cfRule>
  </conditionalFormatting>
  <conditionalFormatting sqref="F101">
    <cfRule type="expression" dxfId="117" priority="99">
      <formula>H101=""</formula>
    </cfRule>
  </conditionalFormatting>
  <conditionalFormatting sqref="F100">
    <cfRule type="expression" dxfId="116" priority="98">
      <formula>H100=""</formula>
    </cfRule>
  </conditionalFormatting>
  <conditionalFormatting sqref="F99">
    <cfRule type="expression" dxfId="115" priority="97">
      <formula>H99=""</formula>
    </cfRule>
  </conditionalFormatting>
  <conditionalFormatting sqref="F98">
    <cfRule type="expression" dxfId="114" priority="96">
      <formula>H98=""</formula>
    </cfRule>
  </conditionalFormatting>
  <conditionalFormatting sqref="F97">
    <cfRule type="expression" dxfId="113" priority="95">
      <formula>H97=""</formula>
    </cfRule>
  </conditionalFormatting>
  <conditionalFormatting sqref="F96">
    <cfRule type="expression" dxfId="112" priority="94">
      <formula>H96=""</formula>
    </cfRule>
  </conditionalFormatting>
  <conditionalFormatting sqref="F95">
    <cfRule type="expression" dxfId="111" priority="93">
      <formula>H95=""</formula>
    </cfRule>
  </conditionalFormatting>
  <conditionalFormatting sqref="F94">
    <cfRule type="expression" dxfId="110" priority="92">
      <formula>H94=""</formula>
    </cfRule>
  </conditionalFormatting>
  <conditionalFormatting sqref="F3:F93">
    <cfRule type="expression" dxfId="19" priority="1">
      <formula>H3=""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4"/>
  </sheetPr>
  <dimension ref="A1:P28"/>
  <sheetViews>
    <sheetView showGridLines="0" workbookViewId="0">
      <selection activeCell="D17" sqref="D17"/>
    </sheetView>
  </sheetViews>
  <sheetFormatPr baseColWidth="10" defaultRowHeight="14.4" x14ac:dyDescent="0.3"/>
  <cols>
    <col min="1" max="1" width="2.6640625" customWidth="1"/>
    <col min="2" max="2" width="11.88671875" style="132" customWidth="1"/>
    <col min="3" max="3" width="40.77734375" style="93" customWidth="1"/>
    <col min="4" max="4" width="13.44140625" bestFit="1" customWidth="1"/>
    <col min="5" max="5" width="14.33203125" style="132" customWidth="1"/>
    <col min="6" max="6" width="5.6640625" style="28" customWidth="1"/>
    <col min="7" max="7" width="14.88671875" customWidth="1"/>
    <col min="8" max="8" width="14.21875" bestFit="1" customWidth="1"/>
    <col min="9" max="9" width="20.77734375" customWidth="1"/>
    <col min="10" max="10" width="8.109375" customWidth="1"/>
    <col min="11" max="11" width="14.21875" customWidth="1"/>
    <col min="12" max="12" width="9.21875" customWidth="1"/>
    <col min="13" max="13" width="2.77734375" customWidth="1"/>
    <col min="17" max="17" width="39.88671875" customWidth="1"/>
  </cols>
  <sheetData>
    <row r="1" spans="1:16" ht="22.2" customHeight="1" thickTop="1" thickBot="1" x14ac:dyDescent="0.35">
      <c r="A1" s="297" t="s">
        <v>4</v>
      </c>
      <c r="B1" s="298"/>
      <c r="C1" s="298"/>
      <c r="D1" s="299"/>
      <c r="F1"/>
      <c r="K1" s="33"/>
      <c r="L1" s="1"/>
      <c r="M1" s="67"/>
      <c r="N1" s="67"/>
      <c r="O1" s="67"/>
      <c r="P1" s="67"/>
    </row>
    <row r="2" spans="1:16" ht="11.4" customHeight="1" thickTop="1" thickBot="1" x14ac:dyDescent="0.35">
      <c r="D2" s="75"/>
      <c r="F2"/>
      <c r="G2" s="67"/>
      <c r="H2" s="67"/>
      <c r="J2" s="33"/>
      <c r="K2" s="33"/>
      <c r="M2" s="67"/>
      <c r="N2" s="67"/>
      <c r="O2" s="67"/>
      <c r="P2" s="67"/>
    </row>
    <row r="3" spans="1:16" ht="32.4" thickTop="1" thickBot="1" x14ac:dyDescent="0.35">
      <c r="B3" s="140" t="s">
        <v>0</v>
      </c>
      <c r="C3" s="97" t="s">
        <v>1</v>
      </c>
      <c r="D3" s="96" t="s">
        <v>55</v>
      </c>
      <c r="E3" s="95" t="s">
        <v>3</v>
      </c>
      <c r="G3" s="99" t="s">
        <v>25</v>
      </c>
      <c r="H3" s="100">
        <f>SUM(D4:D975)</f>
        <v>1100</v>
      </c>
      <c r="I3" s="101">
        <f ca="1">SUM(E4:E975)</f>
        <v>40260</v>
      </c>
    </row>
    <row r="4" spans="1:16" s="135" customFormat="1" ht="17.399999999999999" customHeight="1" thickTop="1" thickBot="1" x14ac:dyDescent="0.35">
      <c r="A4" s="133"/>
      <c r="B4" s="175">
        <f>IF('BL - FACT'!$M$5="",'BL - FACT'!L$6,'BL - FACT'!L$5)</f>
        <v>0</v>
      </c>
      <c r="C4" s="176" t="str">
        <f ca="1">IF(IF(OFFSET('BL - FACT'!$M$4,ROWS($1:1)+1*('BL - FACT'!$M$5=""),0)="",OFFSET('BL - FACT'!P$4,ROWS($1:1)-COUNTA('BL - FACT'!$M$5:$M$23),0),OFFSET('BL - FACT'!M$4,ROWS($1:1)+1*('BL - FACT'!$M$5=""),0))=0,"",IF(OFFSET('BL - FACT'!$M$4,ROWS($1:1)+1*('BL - FACT'!$M$5=""),0)="",OFFSET('BL - FACT'!P$4,ROWS($1:1)-COUNTA('BL - FACT'!$M$5:$M$23),0),OFFSET('BL - FACT'!M$4,ROWS($1:1)+1*('BL - FACT'!$M$5=""),0)))</f>
        <v>PRORATA</v>
      </c>
      <c r="D4" s="177"/>
      <c r="E4" s="178">
        <f t="shared" ref="E4:E25" si="0">IF(B4="","",D4*thmc)</f>
        <v>0</v>
      </c>
      <c r="F4" s="134"/>
      <c r="J4" s="136"/>
      <c r="K4" s="300"/>
      <c r="L4" s="300"/>
      <c r="M4" s="300"/>
    </row>
    <row r="5" spans="1:16" s="135" customFormat="1" ht="17.399999999999999" customHeight="1" thickTop="1" thickBot="1" x14ac:dyDescent="0.35">
      <c r="A5" s="133"/>
      <c r="B5" s="179">
        <f ca="1">IF(C5="","",IF(OFFSET('BL - FACT'!$M$4,ROWS($1:2)+1*('BL - FACT'!$M$5=""),0)="",OFFSET('BL - FACT'!O$4,ROWS($1:2)-COUNTA('BL - FACT'!$M$5:$M$23),0),OFFSET('BL - FACT'!L$4,ROWS($1:2)+1*('BL - FACT'!$M$5=""),0)))</f>
        <v>11</v>
      </c>
      <c r="C5" s="180" t="str">
        <f ca="1">IF(IF(OFFSET('BL - FACT'!$M$4,ROWS($1:2)+1*('BL - FACT'!$M$5=""),0)="",OFFSET('BL - FACT'!P$4,ROWS($1:2)-COUNTA('BL - FACT'!$M$5:$M$23),0),OFFSET('BL - FACT'!M$4,ROWS($1:2)+1*('BL - FACT'!$M$5=""),0))=0,"",IF(OFFSET('BL - FACT'!$M$4,ROWS($1:2)+1*('BL - FACT'!$M$5=""),0)="",OFFSET('BL - FACT'!P$4,ROWS($1:2)-COUNTA('BL - FACT'!$M$5:$M$23),0),OFFSET('BL - FACT'!M$4,ROWS($1:2)+1*('BL - FACT'!$M$5=""),0)))</f>
        <v xml:space="preserve">PH1 - 1.1 </v>
      </c>
      <c r="D5" s="260">
        <v>100</v>
      </c>
      <c r="E5" s="182">
        <f t="shared" ca="1" si="0"/>
        <v>3660</v>
      </c>
      <c r="F5" s="134"/>
      <c r="G5" s="301" t="s">
        <v>19</v>
      </c>
      <c r="H5" s="302"/>
      <c r="I5" s="303"/>
      <c r="K5" s="137"/>
      <c r="L5" s="137"/>
      <c r="M5" s="137"/>
    </row>
    <row r="6" spans="1:16" s="135" customFormat="1" ht="17.399999999999999" customHeight="1" thickTop="1" x14ac:dyDescent="0.3">
      <c r="A6" s="133"/>
      <c r="B6" s="179">
        <f ca="1">IF(C6="","",IF(OFFSET('BL - FACT'!$M$4,ROWS($1:3)+1*('BL - FACT'!$M$5=""),0)="",OFFSET('BL - FACT'!O$4,ROWS($1:3)-COUNTA('BL - FACT'!$M$5:$M$23),0),OFFSET('BL - FACT'!L$4,ROWS($1:3)+1*('BL - FACT'!$M$5=""),0)))</f>
        <v>12</v>
      </c>
      <c r="C6" s="180" t="str">
        <f ca="1">IF(IF(OFFSET('BL - FACT'!$M$4,ROWS($1:3)+1*('BL - FACT'!$M$5=""),0)="",OFFSET('BL - FACT'!P$4,ROWS($1:3)-COUNTA('BL - FACT'!$M$5:$M$23),0),OFFSET('BL - FACT'!M$4,ROWS($1:3)+1*('BL - FACT'!$M$5=""),0))=0,"",IF(OFFSET('BL - FACT'!$M$4,ROWS($1:3)+1*('BL - FACT'!$M$5=""),0)="",OFFSET('BL - FACT'!P$4,ROWS($1:3)-COUNTA('BL - FACT'!$M$5:$M$23),0),OFFSET('BL - FACT'!M$4,ROWS($1:3)+1*('BL - FACT'!$M$5=""),0)))</f>
        <v xml:space="preserve">PH1 - 1.2 </v>
      </c>
      <c r="D6" s="260">
        <v>200</v>
      </c>
      <c r="E6" s="182">
        <f t="shared" ca="1" si="0"/>
        <v>7320</v>
      </c>
      <c r="F6" s="134"/>
      <c r="G6" s="304" t="s">
        <v>61</v>
      </c>
      <c r="H6" s="305"/>
      <c r="I6" s="249">
        <v>36.6</v>
      </c>
      <c r="K6" s="137"/>
      <c r="L6" s="137"/>
      <c r="M6" s="137"/>
    </row>
    <row r="7" spans="1:16" s="135" customFormat="1" ht="17.399999999999999" customHeight="1" x14ac:dyDescent="0.3">
      <c r="A7" s="133"/>
      <c r="B7" s="179">
        <f ca="1">IF(C7="","",IF(OFFSET('BL - FACT'!$M$4,ROWS($1:4)+1*('BL - FACT'!$M$5=""),0)="",OFFSET('BL - FACT'!O$4,ROWS($1:4)-COUNTA('BL - FACT'!$M$5:$M$23),0),OFFSET('BL - FACT'!L$4,ROWS($1:4)+1*('BL - FACT'!$M$5=""),0)))</f>
        <v>13</v>
      </c>
      <c r="C7" s="180" t="str">
        <f ca="1">IF(IF(OFFSET('BL - FACT'!$M$4,ROWS($1:4)+1*('BL - FACT'!$M$5=""),0)="",OFFSET('BL - FACT'!P$4,ROWS($1:4)-COUNTA('BL - FACT'!$M$5:$M$23),0),OFFSET('BL - FACT'!M$4,ROWS($1:4)+1*('BL - FACT'!$M$5=""),0))=0,"",IF(OFFSET('BL - FACT'!$M$4,ROWS($1:4)+1*('BL - FACT'!$M$5=""),0)="",OFFSET('BL - FACT'!P$4,ROWS($1:4)-COUNTA('BL - FACT'!$M$5:$M$23),0),OFFSET('BL - FACT'!M$4,ROWS($1:4)+1*('BL - FACT'!$M$5=""),0)))</f>
        <v xml:space="preserve">PH1 - 1.3 </v>
      </c>
      <c r="D7" s="260">
        <v>500</v>
      </c>
      <c r="E7" s="182">
        <f t="shared" ca="1" si="0"/>
        <v>18300</v>
      </c>
      <c r="F7" s="134"/>
      <c r="G7" s="306" t="s">
        <v>60</v>
      </c>
      <c r="H7" s="307"/>
      <c r="I7" s="250">
        <v>43070</v>
      </c>
      <c r="K7" s="137"/>
      <c r="L7" s="137"/>
      <c r="M7" s="137"/>
    </row>
    <row r="8" spans="1:16" s="135" customFormat="1" ht="17.399999999999999" customHeight="1" thickBot="1" x14ac:dyDescent="0.35">
      <c r="A8" s="133"/>
      <c r="B8" s="179">
        <f ca="1">IF(C8="","",IF(OFFSET('BL - FACT'!$M$4,ROWS($1:5)+1*('BL - FACT'!$M$5=""),0)="",OFFSET('BL - FACT'!O$4,ROWS($1:5)-COUNTA('BL - FACT'!$M$5:$M$23),0),OFFSET('BL - FACT'!L$4,ROWS($1:5)+1*('BL - FACT'!$M$5=""),0)))</f>
        <v>14</v>
      </c>
      <c r="C8" s="180" t="str">
        <f ca="1">IF(IF(OFFSET('BL - FACT'!$M$4,ROWS($1:5)+1*('BL - FACT'!$M$5=""),0)="",OFFSET('BL - FACT'!P$4,ROWS($1:5)-COUNTA('BL - FACT'!$M$5:$M$23),0),OFFSET('BL - FACT'!M$4,ROWS($1:5)+1*('BL - FACT'!$M$5=""),0))=0,"",IF(OFFSET('BL - FACT'!$M$4,ROWS($1:5)+1*('BL - FACT'!$M$5=""),0)="",OFFSET('BL - FACT'!P$4,ROWS($1:5)-COUNTA('BL - FACT'!$M$5:$M$23),0),OFFSET('BL - FACT'!M$4,ROWS($1:5)+1*('BL - FACT'!$M$5=""),0)))</f>
        <v xml:space="preserve">PH1 - 1.4 </v>
      </c>
      <c r="D8" s="261"/>
      <c r="E8" s="182">
        <f t="shared" ca="1" si="0"/>
        <v>0</v>
      </c>
      <c r="F8" s="134"/>
      <c r="G8" s="295" t="s">
        <v>62</v>
      </c>
      <c r="H8" s="296"/>
      <c r="I8" s="251">
        <v>43131</v>
      </c>
    </row>
    <row r="9" spans="1:16" s="135" customFormat="1" ht="17.399999999999999" customHeight="1" thickTop="1" x14ac:dyDescent="0.3">
      <c r="A9" s="133"/>
      <c r="B9" s="179">
        <f ca="1">IF(C9="","",IF(OFFSET('BL - FACT'!$M$4,ROWS($1:6)+1*('BL - FACT'!$M$5=""),0)="",OFFSET('BL - FACT'!O$4,ROWS($1:6)-COUNTA('BL - FACT'!$M$5:$M$23),0),OFFSET('BL - FACT'!L$4,ROWS($1:6)+1*('BL - FACT'!$M$5=""),0)))</f>
        <v>21</v>
      </c>
      <c r="C9" s="180" t="str">
        <f ca="1">IF(IF(OFFSET('BL - FACT'!$M$4,ROWS($1:6)+1*('BL - FACT'!$M$5=""),0)="",OFFSET('BL - FACT'!P$4,ROWS($1:6)-COUNTA('BL - FACT'!$M$5:$M$23),0),OFFSET('BL - FACT'!M$4,ROWS($1:6)+1*('BL - FACT'!$M$5=""),0))=0,"",IF(OFFSET('BL - FACT'!$M$4,ROWS($1:6)+1*('BL - FACT'!$M$5=""),0)="",OFFSET('BL - FACT'!P$4,ROWS($1:6)-COUNTA('BL - FACT'!$M$5:$M$23),0),OFFSET('BL - FACT'!M$4,ROWS($1:6)+1*('BL - FACT'!$M$5=""),0)))</f>
        <v xml:space="preserve">PH2 - 2.1 </v>
      </c>
      <c r="D9" s="261"/>
      <c r="E9" s="182">
        <f t="shared" ca="1" si="0"/>
        <v>0</v>
      </c>
      <c r="F9" s="134"/>
    </row>
    <row r="10" spans="1:16" s="135" customFormat="1" ht="17.399999999999999" customHeight="1" x14ac:dyDescent="0.3">
      <c r="A10" s="133"/>
      <c r="B10" s="179">
        <f ca="1">IF(C10="","",IF(OFFSET('BL - FACT'!$M$4,ROWS($1:7)+1*('BL - FACT'!$M$5=""),0)="",OFFSET('BL - FACT'!O$4,ROWS($1:7)-COUNTA('BL - FACT'!$M$5:$M$23),0),OFFSET('BL - FACT'!L$4,ROWS($1:7)+1*('BL - FACT'!$M$5=""),0)))</f>
        <v>22</v>
      </c>
      <c r="C10" s="180" t="str">
        <f ca="1">IF(IF(OFFSET('BL - FACT'!$M$4,ROWS($1:7)+1*('BL - FACT'!$M$5=""),0)="",OFFSET('BL - FACT'!P$4,ROWS($1:7)-COUNTA('BL - FACT'!$M$5:$M$23),0),OFFSET('BL - FACT'!M$4,ROWS($1:7)+1*('BL - FACT'!$M$5=""),0))=0,"",IF(OFFSET('BL - FACT'!$M$4,ROWS($1:7)+1*('BL - FACT'!$M$5=""),0)="",OFFSET('BL - FACT'!P$4,ROWS($1:7)-COUNTA('BL - FACT'!$M$5:$M$23),0),OFFSET('BL - FACT'!M$4,ROWS($1:7)+1*('BL - FACT'!$M$5=""),0)))</f>
        <v xml:space="preserve">PH2 - 2.2 </v>
      </c>
      <c r="D10" s="261"/>
      <c r="E10" s="182">
        <f t="shared" ca="1" si="0"/>
        <v>0</v>
      </c>
      <c r="F10" s="134"/>
    </row>
    <row r="11" spans="1:16" s="135" customFormat="1" ht="17.399999999999999" customHeight="1" x14ac:dyDescent="0.3">
      <c r="A11" s="133"/>
      <c r="B11" s="179">
        <f ca="1">IF(C11="","",IF(OFFSET('BL - FACT'!$M$4,ROWS($1:8)+1*('BL - FACT'!$M$5=""),0)="",OFFSET('BL - FACT'!O$4,ROWS($1:8)-COUNTA('BL - FACT'!$M$5:$M$23),0),OFFSET('BL - FACT'!L$4,ROWS($1:8)+1*('BL - FACT'!$M$5=""),0)))</f>
        <v>23</v>
      </c>
      <c r="C11" s="180" t="str">
        <f ca="1">IF(IF(OFFSET('BL - FACT'!$M$4,ROWS($1:8)+1*('BL - FACT'!$M$5=""),0)="",OFFSET('BL - FACT'!P$4,ROWS($1:8)-COUNTA('BL - FACT'!$M$5:$M$23),0),OFFSET('BL - FACT'!M$4,ROWS($1:8)+1*('BL - FACT'!$M$5=""),0))=0,"",IF(OFFSET('BL - FACT'!$M$4,ROWS($1:8)+1*('BL - FACT'!$M$5=""),0)="",OFFSET('BL - FACT'!P$4,ROWS($1:8)-COUNTA('BL - FACT'!$M$5:$M$23),0),OFFSET('BL - FACT'!M$4,ROWS($1:8)+1*('BL - FACT'!$M$5=""),0)))</f>
        <v xml:space="preserve">PH2 - 2.3 </v>
      </c>
      <c r="D11" s="261"/>
      <c r="E11" s="182">
        <f t="shared" ca="1" si="0"/>
        <v>0</v>
      </c>
      <c r="F11" s="134"/>
      <c r="H11" s="252" t="s">
        <v>113</v>
      </c>
      <c r="I11" s="253">
        <v>451</v>
      </c>
      <c r="J11" s="254" t="s">
        <v>114</v>
      </c>
    </row>
    <row r="12" spans="1:16" s="135" customFormat="1" ht="17.399999999999999" customHeight="1" x14ac:dyDescent="0.3">
      <c r="A12" s="133"/>
      <c r="B12" s="179">
        <f ca="1">IF(C12="","",IF(OFFSET('BL - FACT'!$M$4,ROWS($1:9)+1*('BL - FACT'!$M$5=""),0)="",OFFSET('BL - FACT'!O$4,ROWS($1:9)-COUNTA('BL - FACT'!$M$5:$M$23),0),OFFSET('BL - FACT'!L$4,ROWS($1:9)+1*('BL - FACT'!$M$5=""),0)))</f>
        <v>24</v>
      </c>
      <c r="C12" s="180" t="str">
        <f ca="1">IF(IF(OFFSET('BL - FACT'!$M$4,ROWS($1:9)+1*('BL - FACT'!$M$5=""),0)="",OFFSET('BL - FACT'!P$4,ROWS($1:9)-COUNTA('BL - FACT'!$M$5:$M$23),0),OFFSET('BL - FACT'!M$4,ROWS($1:9)+1*('BL - FACT'!$M$5=""),0))=0,"",IF(OFFSET('BL - FACT'!$M$4,ROWS($1:9)+1*('BL - FACT'!$M$5=""),0)="",OFFSET('BL - FACT'!P$4,ROWS($1:9)-COUNTA('BL - FACT'!$M$5:$M$23),0),OFFSET('BL - FACT'!M$4,ROWS($1:9)+1*('BL - FACT'!$M$5=""),0)))</f>
        <v xml:space="preserve">PH2 - 2.4 </v>
      </c>
      <c r="D12" s="261"/>
      <c r="E12" s="182">
        <f t="shared" ca="1" si="0"/>
        <v>0</v>
      </c>
      <c r="F12" s="134"/>
      <c r="H12" s="252" t="s">
        <v>115</v>
      </c>
      <c r="I12" s="253">
        <v>1325</v>
      </c>
      <c r="J12" s="254" t="s">
        <v>114</v>
      </c>
    </row>
    <row r="13" spans="1:16" s="135" customFormat="1" ht="17.399999999999999" customHeight="1" x14ac:dyDescent="0.3">
      <c r="A13" s="133"/>
      <c r="B13" s="179">
        <f ca="1">IF(C13="","",IF(OFFSET('BL - FACT'!$M$4,ROWS($1:10)+1*('BL - FACT'!$M$5=""),0)="",OFFSET('BL - FACT'!O$4,ROWS($1:10)-COUNTA('BL - FACT'!$M$5:$M$23),0),OFFSET('BL - FACT'!L$4,ROWS($1:10)+1*('BL - FACT'!$M$5=""),0)))</f>
        <v>31</v>
      </c>
      <c r="C13" s="180" t="str">
        <f ca="1">IF(IF(OFFSET('BL - FACT'!$M$4,ROWS($1:10)+1*('BL - FACT'!$M$5=""),0)="",OFFSET('BL - FACT'!P$4,ROWS($1:10)-COUNTA('BL - FACT'!$M$5:$M$23),0),OFFSET('BL - FACT'!M$4,ROWS($1:10)+1*('BL - FACT'!$M$5=""),0))=0,"",IF(OFFSET('BL - FACT'!$M$4,ROWS($1:10)+1*('BL - FACT'!$M$5=""),0)="",OFFSET('BL - FACT'!P$4,ROWS($1:10)-COUNTA('BL - FACT'!$M$5:$M$23),0),OFFSET('BL - FACT'!M$4,ROWS($1:10)+1*('BL - FACT'!$M$5=""),0)))</f>
        <v xml:space="preserve">PH3 - 3.1 </v>
      </c>
      <c r="D13" s="261"/>
      <c r="E13" s="182">
        <f t="shared" ca="1" si="0"/>
        <v>0</v>
      </c>
      <c r="G13" s="138" t="str">
        <f>IF(F13="","",VLOOKUP(F13,'BL - FACT'!$L$5:$M$23,2,FALSE))</f>
        <v/>
      </c>
      <c r="H13" s="252" t="s">
        <v>116</v>
      </c>
      <c r="I13" s="253">
        <f>I12+I11</f>
        <v>1776</v>
      </c>
      <c r="J13" s="254" t="s">
        <v>114</v>
      </c>
    </row>
    <row r="14" spans="1:16" s="135" customFormat="1" ht="17.399999999999999" customHeight="1" x14ac:dyDescent="0.3">
      <c r="A14" s="133"/>
      <c r="B14" s="179">
        <f ca="1">IF(C14="","",IF(OFFSET('BL - FACT'!$M$4,ROWS($1:11)+1*('BL - FACT'!$M$5=""),0)="",OFFSET('BL - FACT'!O$4,ROWS($1:11)-COUNTA('BL - FACT'!$M$5:$M$23),0),OFFSET('BL - FACT'!L$4,ROWS($1:11)+1*('BL - FACT'!$M$5=""),0)))</f>
        <v>32</v>
      </c>
      <c r="C14" s="180" t="str">
        <f ca="1">IF(IF(OFFSET('BL - FACT'!$M$4,ROWS($1:11)+1*('BL - FACT'!$M$5=""),0)="",OFFSET('BL - FACT'!P$4,ROWS($1:11)-COUNTA('BL - FACT'!$M$5:$M$23),0),OFFSET('BL - FACT'!M$4,ROWS($1:11)+1*('BL - FACT'!$M$5=""),0))=0,"",IF(OFFSET('BL - FACT'!$M$4,ROWS($1:11)+1*('BL - FACT'!$M$5=""),0)="",OFFSET('BL - FACT'!P$4,ROWS($1:11)-COUNTA('BL - FACT'!$M$5:$M$23),0),OFFSET('BL - FACT'!M$4,ROWS($1:11)+1*('BL - FACT'!$M$5=""),0)))</f>
        <v xml:space="preserve">PH3 - 3.2 </v>
      </c>
      <c r="D14" s="261"/>
      <c r="E14" s="182">
        <f t="shared" ca="1" si="0"/>
        <v>0</v>
      </c>
      <c r="F14" s="134"/>
    </row>
    <row r="15" spans="1:16" s="135" customFormat="1" ht="17.399999999999999" customHeight="1" x14ac:dyDescent="0.3">
      <c r="A15" s="133"/>
      <c r="B15" s="179">
        <f ca="1">IF(C15="","",IF(OFFSET('BL - FACT'!$M$4,ROWS($1:12)+1*('BL - FACT'!$M$5=""),0)="",OFFSET('BL - FACT'!O$4,ROWS($1:12)-COUNTA('BL - FACT'!$M$5:$M$23),0),OFFSET('BL - FACT'!L$4,ROWS($1:12)+1*('BL - FACT'!$M$5=""),0)))</f>
        <v>33</v>
      </c>
      <c r="C15" s="180" t="str">
        <f ca="1">IF(IF(OFFSET('BL - FACT'!$M$4,ROWS($1:12)+1*('BL - FACT'!$M$5=""),0)="",OFFSET('BL - FACT'!P$4,ROWS($1:12)-COUNTA('BL - FACT'!$M$5:$M$23),0),OFFSET('BL - FACT'!M$4,ROWS($1:12)+1*('BL - FACT'!$M$5=""),0))=0,"",IF(OFFSET('BL - FACT'!$M$4,ROWS($1:12)+1*('BL - FACT'!$M$5=""),0)="",OFFSET('BL - FACT'!P$4,ROWS($1:12)-COUNTA('BL - FACT'!$M$5:$M$23),0),OFFSET('BL - FACT'!M$4,ROWS($1:12)+1*('BL - FACT'!$M$5=""),0)))</f>
        <v xml:space="preserve">PH3 - 3.3 </v>
      </c>
      <c r="D15" s="261"/>
      <c r="E15" s="182">
        <f t="shared" ca="1" si="0"/>
        <v>0</v>
      </c>
      <c r="F15" s="134"/>
      <c r="I15" s="259"/>
    </row>
    <row r="16" spans="1:16" s="135" customFormat="1" ht="17.399999999999999" customHeight="1" x14ac:dyDescent="0.3">
      <c r="A16" s="133"/>
      <c r="B16" s="179">
        <f ca="1">IF(C16="","",IF(OFFSET('BL - FACT'!$M$4,ROWS($1:13)+1*('BL - FACT'!$M$5=""),0)="",OFFSET('BL - FACT'!O$4,ROWS($1:13)-COUNTA('BL - FACT'!$M$5:$M$23),0),OFFSET('BL - FACT'!L$4,ROWS($1:13)+1*('BL - FACT'!$M$5=""),0)))</f>
        <v>34</v>
      </c>
      <c r="C16" s="180" t="str">
        <f ca="1">IF(IF(OFFSET('BL - FACT'!$M$4,ROWS($1:13)+1*('BL - FACT'!$M$5=""),0)="",OFFSET('BL - FACT'!P$4,ROWS($1:13)-COUNTA('BL - FACT'!$M$5:$M$23),0),OFFSET('BL - FACT'!M$4,ROWS($1:13)+1*('BL - FACT'!$M$5=""),0))=0,"",IF(OFFSET('BL - FACT'!$M$4,ROWS($1:13)+1*('BL - FACT'!$M$5=""),0)="",OFFSET('BL - FACT'!P$4,ROWS($1:13)-COUNTA('BL - FACT'!$M$5:$M$23),0),OFFSET('BL - FACT'!M$4,ROWS($1:13)+1*('BL - FACT'!$M$5=""),0)))</f>
        <v xml:space="preserve">PH3 - 3.4 </v>
      </c>
      <c r="D16" s="261"/>
      <c r="E16" s="182">
        <f t="shared" ca="1" si="0"/>
        <v>0</v>
      </c>
      <c r="F16" s="134"/>
    </row>
    <row r="17" spans="1:11" s="135" customFormat="1" ht="17.399999999999999" customHeight="1" x14ac:dyDescent="0.3">
      <c r="A17" s="133"/>
      <c r="B17" s="179">
        <f ca="1">IF(C17="","",IF(OFFSET('BL - FACT'!$M$4,ROWS($1:14)+1*('BL - FACT'!$M$5=""),0)="",OFFSET('BL - FACT'!O$4,ROWS($1:14)-COUNTA('BL - FACT'!$M$5:$M$23),0),OFFSET('BL - FACT'!L$4,ROWS($1:14)+1*('BL - FACT'!$M$5=""),0)))</f>
        <v>4</v>
      </c>
      <c r="C17" s="180" t="str">
        <f ca="1">IF(IF(OFFSET('BL - FACT'!$M$4,ROWS($1:14)+1*('BL - FACT'!$M$5=""),0)="",OFFSET('BL - FACT'!P$4,ROWS($1:14)-COUNTA('BL - FACT'!$M$5:$M$23),0),OFFSET('BL - FACT'!M$4,ROWS($1:14)+1*('BL - FACT'!$M$5=""),0))=0,"",IF(OFFSET('BL - FACT'!$M$4,ROWS($1:14)+1*('BL - FACT'!$M$5=""),0)="",OFFSET('BL - FACT'!P$4,ROWS($1:14)-COUNTA('BL - FACT'!$M$5:$M$23),0),OFFSET('BL - FACT'!M$4,ROWS($1:14)+1*('BL - FACT'!$M$5=""),0)))</f>
        <v xml:space="preserve">PH 4 - </v>
      </c>
      <c r="D17" s="260">
        <v>200</v>
      </c>
      <c r="E17" s="182">
        <f t="shared" ca="1" si="0"/>
        <v>7320</v>
      </c>
      <c r="F17" s="134"/>
    </row>
    <row r="18" spans="1:11" s="135" customFormat="1" ht="17.399999999999999" customHeight="1" x14ac:dyDescent="0.3">
      <c r="A18" s="133"/>
      <c r="B18" s="179">
        <f ca="1">IF(C18="","",IF(OFFSET('BL - FACT'!$M$4,ROWS($1:15)+1*('BL - FACT'!$M$5=""),0)="",OFFSET('BL - FACT'!O$4,ROWS($1:15)-COUNTA('BL - FACT'!$M$5:$M$23),0),OFFSET('BL - FACT'!L$4,ROWS($1:15)+1*('BL - FACT'!$M$5=""),0)))</f>
        <v>101</v>
      </c>
      <c r="C18" s="180" t="str">
        <f ca="1">IF(IF(OFFSET('BL - FACT'!$M$4,ROWS($1:15)+1*('BL - FACT'!$M$5=""),0)="",OFFSET('BL - FACT'!P$4,ROWS($1:15)-COUNTA('BL - FACT'!$M$5:$M$23),0),OFFSET('BL - FACT'!M$4,ROWS($1:15)+1*('BL - FACT'!$M$5=""),0))=0,"",IF(OFFSET('BL - FACT'!$M$4,ROWS($1:15)+1*('BL - FACT'!$M$5=""),0)="",OFFSET('BL - FACT'!P$4,ROWS($1:15)-COUNTA('BL - FACT'!$M$5:$M$23),0),OFFSET('BL - FACT'!M$4,ROWS($1:15)+1*('BL - FACT'!$M$5=""),0)))</f>
        <v xml:space="preserve">PH1 - TS1 : </v>
      </c>
      <c r="D18" s="181">
        <v>100</v>
      </c>
      <c r="E18" s="182">
        <f t="shared" ca="1" si="0"/>
        <v>3660</v>
      </c>
      <c r="F18" s="134"/>
      <c r="I18" s="139"/>
    </row>
    <row r="19" spans="1:11" s="135" customFormat="1" ht="17.399999999999999" customHeight="1" x14ac:dyDescent="0.3">
      <c r="A19" s="133"/>
      <c r="B19" s="179" t="str">
        <f ca="1">IF(C19="","",IF(OFFSET('BL - FACT'!$M$4,ROWS($1:16)+1*('BL - FACT'!$M$5=""),0)="",OFFSET('BL - FACT'!O$4,ROWS($1:16)-COUNTA('BL - FACT'!$M$5:$M$23),0),OFFSET('BL - FACT'!L$4,ROWS($1:16)+1*('BL - FACT'!$M$5=""),0)))</f>
        <v/>
      </c>
      <c r="C19" s="180" t="str">
        <f ca="1">IF(IF(OFFSET('BL - FACT'!$M$4,ROWS($1:16)+1*('BL - FACT'!$M$5=""),0)="",OFFSET('BL - FACT'!P$4,ROWS($1:16)-COUNTA('BL - FACT'!$M$5:$M$23),0),OFFSET('BL - FACT'!M$4,ROWS($1:16)+1*('BL - FACT'!$M$5=""),0))=0,"",IF(OFFSET('BL - FACT'!$M$4,ROWS($1:16)+1*('BL - FACT'!$M$5=""),0)="",OFFSET('BL - FACT'!P$4,ROWS($1:16)-COUNTA('BL - FACT'!$M$5:$M$23),0),OFFSET('BL - FACT'!M$4,ROWS($1:16)+1*('BL - FACT'!$M$5=""),0)))</f>
        <v/>
      </c>
      <c r="D19" s="181"/>
      <c r="E19" s="182" t="str">
        <f t="shared" ca="1" si="0"/>
        <v/>
      </c>
      <c r="F19" s="134"/>
      <c r="G19"/>
      <c r="H19"/>
      <c r="I19" s="1"/>
      <c r="K19" s="137"/>
    </row>
    <row r="20" spans="1:11" s="135" customFormat="1" ht="17.399999999999999" customHeight="1" x14ac:dyDescent="0.3">
      <c r="A20" s="133"/>
      <c r="B20" s="179" t="str">
        <f ca="1">IF(C20="","",IF(OFFSET('BL - FACT'!$M$4,ROWS($1:17)+1*('BL - FACT'!$M$5=""),0)="",OFFSET('BL - FACT'!O$4,ROWS($1:17)-COUNTA('BL - FACT'!$M$5:$M$23),0),OFFSET('BL - FACT'!L$4,ROWS($1:17)+1*('BL - FACT'!$M$5=""),0)))</f>
        <v/>
      </c>
      <c r="C20" s="180" t="str">
        <f ca="1">IF(IF(OFFSET('BL - FACT'!$M$4,ROWS($1:17)+1*('BL - FACT'!$M$5=""),0)="",OFFSET('BL - FACT'!P$4,ROWS($1:17)-COUNTA('BL - FACT'!$M$5:$M$23),0),OFFSET('BL - FACT'!M$4,ROWS($1:17)+1*('BL - FACT'!$M$5=""),0))=0,"",IF(OFFSET('BL - FACT'!$M$4,ROWS($1:17)+1*('BL - FACT'!$M$5=""),0)="",OFFSET('BL - FACT'!P$4,ROWS($1:17)-COUNTA('BL - FACT'!$M$5:$M$23),0),OFFSET('BL - FACT'!M$4,ROWS($1:17)+1*('BL - FACT'!$M$5=""),0)))</f>
        <v/>
      </c>
      <c r="D20" s="181"/>
      <c r="E20" s="182" t="str">
        <f t="shared" ca="1" si="0"/>
        <v/>
      </c>
      <c r="F20" s="134"/>
      <c r="G20"/>
      <c r="H20"/>
      <c r="I20"/>
      <c r="K20" s="137"/>
    </row>
    <row r="21" spans="1:11" s="135" customFormat="1" ht="17.399999999999999" customHeight="1" x14ac:dyDescent="0.3">
      <c r="A21" s="133"/>
      <c r="B21" s="179" t="str">
        <f ca="1">IF(C21="","",IF(OFFSET('BL - FACT'!$M$4,ROWS($1:18)+1*('BL - FACT'!$M$5=""),0)="",OFFSET('BL - FACT'!O$4,ROWS($1:18)-COUNTA('BL - FACT'!$M$5:$M$23),0),OFFSET('BL - FACT'!L$4,ROWS($1:18)+1*('BL - FACT'!$M$5=""),0)))</f>
        <v/>
      </c>
      <c r="C21" s="180" t="str">
        <f ca="1">IF(IF(OFFSET('BL - FACT'!$M$4,ROWS($1:18)+1*('BL - FACT'!$M$5=""),0)="",OFFSET('BL - FACT'!P$4,ROWS($1:18)-COUNTA('BL - FACT'!$M$5:$M$23),0),OFFSET('BL - FACT'!M$4,ROWS($1:18)+1*('BL - FACT'!$M$5=""),0))=0,"",IF(OFFSET('BL - FACT'!$M$4,ROWS($1:18)+1*('BL - FACT'!$M$5=""),0)="",OFFSET('BL - FACT'!P$4,ROWS($1:18)-COUNTA('BL - FACT'!$M$5:$M$23),0),OFFSET('BL - FACT'!M$4,ROWS($1:18)+1*('BL - FACT'!$M$5=""),0)))</f>
        <v/>
      </c>
      <c r="D21" s="181"/>
      <c r="E21" s="182" t="str">
        <f t="shared" ca="1" si="0"/>
        <v/>
      </c>
      <c r="F21" s="134"/>
      <c r="G21"/>
      <c r="H21"/>
      <c r="I21"/>
    </row>
    <row r="22" spans="1:11" s="135" customFormat="1" ht="17.399999999999999" customHeight="1" x14ac:dyDescent="0.3">
      <c r="A22" s="133"/>
      <c r="B22" s="179" t="str">
        <f ca="1">IF(C22="","",IF(OFFSET('BL - FACT'!$M$4,ROWS($1:19)+1*('BL - FACT'!$M$5=""),0)="",OFFSET('BL - FACT'!O$4,ROWS($1:19)-COUNTA('BL - FACT'!$M$5:$M$23),0),OFFSET('BL - FACT'!L$4,ROWS($1:19)+1*('BL - FACT'!$M$5=""),0)))</f>
        <v/>
      </c>
      <c r="C22" s="180" t="str">
        <f ca="1">IF(IF(OFFSET('BL - FACT'!$M$4,ROWS($1:19)+1*('BL - FACT'!$M$5=""),0)="",OFFSET('BL - FACT'!P$4,ROWS($1:19)-COUNTA('BL - FACT'!$M$5:$M$23),0),OFFSET('BL - FACT'!M$4,ROWS($1:19)+1*('BL - FACT'!$M$5=""),0))=0,"",IF(OFFSET('BL - FACT'!$M$4,ROWS($1:19)+1*('BL - FACT'!$M$5=""),0)="",OFFSET('BL - FACT'!P$4,ROWS($1:19)-COUNTA('BL - FACT'!$M$5:$M$23),0),OFFSET('BL - FACT'!M$4,ROWS($1:19)+1*('BL - FACT'!$M$5=""),0)))</f>
        <v/>
      </c>
      <c r="D22" s="181"/>
      <c r="E22" s="182" t="str">
        <f t="shared" ca="1" si="0"/>
        <v/>
      </c>
      <c r="F22" s="134"/>
      <c r="G22"/>
      <c r="H22"/>
      <c r="I22"/>
    </row>
    <row r="23" spans="1:11" s="135" customFormat="1" ht="17.399999999999999" customHeight="1" x14ac:dyDescent="0.3">
      <c r="A23" s="133"/>
      <c r="B23" s="179" t="str">
        <f ca="1">IF(C23="","",IF(OFFSET('BL - FACT'!$M$4,ROWS($1:20)+1*('BL - FACT'!$M$5=""),0)="",OFFSET('BL - FACT'!O$4,ROWS($1:20)-COUNTA('BL - FACT'!$M$5:$M$23),0),OFFSET('BL - FACT'!L$4,ROWS($1:20)+1*('BL - FACT'!$M$5=""),0)))</f>
        <v/>
      </c>
      <c r="C23" s="180" t="str">
        <f ca="1">IF(IF(OFFSET('BL - FACT'!$M$4,ROWS($1:20)+1*('BL - FACT'!$M$5=""),0)="",OFFSET('BL - FACT'!P$4,ROWS($1:20)-COUNTA('BL - FACT'!$M$5:$M$23),0),OFFSET('BL - FACT'!M$4,ROWS($1:20)+1*('BL - FACT'!$M$5=""),0))=0,"",IF(OFFSET('BL - FACT'!$M$4,ROWS($1:20)+1*('BL - FACT'!$M$5=""),0)="",OFFSET('BL - FACT'!P$4,ROWS($1:20)-COUNTA('BL - FACT'!$M$5:$M$23),0),OFFSET('BL - FACT'!M$4,ROWS($1:20)+1*('BL - FACT'!$M$5=""),0)))</f>
        <v/>
      </c>
      <c r="D23" s="181"/>
      <c r="E23" s="182" t="str">
        <f t="shared" ca="1" si="0"/>
        <v/>
      </c>
      <c r="F23" s="134"/>
      <c r="G23"/>
      <c r="H23"/>
      <c r="I23"/>
    </row>
    <row r="24" spans="1:11" s="135" customFormat="1" ht="17.399999999999999" customHeight="1" x14ac:dyDescent="0.3">
      <c r="A24" s="133"/>
      <c r="B24" s="179" t="str">
        <f ca="1">IF(C24="","",IF(OFFSET('BL - FACT'!$M$4,ROWS($1:21)+1*('BL - FACT'!$M$5=""),0)="",OFFSET('BL - FACT'!O$4,ROWS($1:21)-COUNTA('BL - FACT'!$M$5:$M$23),0),OFFSET('BL - FACT'!L$4,ROWS($1:21)+1*('BL - FACT'!$M$5=""),0)))</f>
        <v/>
      </c>
      <c r="C24" s="180" t="str">
        <f ca="1">IF(IF(OFFSET('BL - FACT'!$M$4,ROWS($1:21)+1*('BL - FACT'!$M$5=""),0)="",OFFSET('BL - FACT'!P$4,ROWS($1:21)-COUNTA('BL - FACT'!$M$5:$M$23),0),OFFSET('BL - FACT'!M$4,ROWS($1:21)+1*('BL - FACT'!$M$5=""),0))=0,"",IF(OFFSET('BL - FACT'!$M$4,ROWS($1:21)+1*('BL - FACT'!$M$5=""),0)="",OFFSET('BL - FACT'!P$4,ROWS($1:21)-COUNTA('BL - FACT'!$M$5:$M$23),0),OFFSET('BL - FACT'!M$4,ROWS($1:21)+1*('BL - FACT'!$M$5=""),0)))</f>
        <v/>
      </c>
      <c r="D24" s="181"/>
      <c r="E24" s="182" t="str">
        <f t="shared" ca="1" si="0"/>
        <v/>
      </c>
      <c r="F24" s="134"/>
      <c r="G24"/>
      <c r="H24"/>
      <c r="I24"/>
    </row>
    <row r="25" spans="1:11" s="135" customFormat="1" ht="17.399999999999999" customHeight="1" x14ac:dyDescent="0.3">
      <c r="A25" s="133"/>
      <c r="B25" s="179"/>
      <c r="C25" s="180"/>
      <c r="D25" s="181"/>
      <c r="E25" s="182" t="str">
        <f t="shared" si="0"/>
        <v/>
      </c>
      <c r="F25" s="134"/>
      <c r="G25"/>
      <c r="H25"/>
      <c r="I25"/>
    </row>
    <row r="26" spans="1:11" ht="17.399999999999999" customHeight="1" x14ac:dyDescent="0.3"/>
    <row r="27" spans="1:11" ht="17.399999999999999" customHeight="1" x14ac:dyDescent="0.3"/>
    <row r="28" spans="1:11" ht="16.2" customHeight="1" x14ac:dyDescent="0.3"/>
  </sheetData>
  <mergeCells count="6">
    <mergeCell ref="G8:H8"/>
    <mergeCell ref="A1:D1"/>
    <mergeCell ref="K4:M4"/>
    <mergeCell ref="G5:I5"/>
    <mergeCell ref="G6:H6"/>
    <mergeCell ref="G7:H7"/>
  </mergeCells>
  <conditionalFormatting sqref="B4:C1048576">
    <cfRule type="expression" dxfId="18" priority="4">
      <formula>$B4&lt;&gt;""</formula>
    </cfRule>
  </conditionalFormatting>
  <conditionalFormatting sqref="D4:D1048576">
    <cfRule type="expression" dxfId="17" priority="3">
      <formula>B4&lt;&gt;""</formula>
    </cfRule>
  </conditionalFormatting>
  <conditionalFormatting sqref="E4:E36">
    <cfRule type="expression" dxfId="16" priority="1">
      <formula>B4&lt;&gt;""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D206C-AEB5-4A33-98E0-BF6693BACEF8}">
  <sheetPr codeName="Feuil5">
    <tabColor rgb="FFFF4B4B"/>
  </sheetPr>
  <dimension ref="A1:L17"/>
  <sheetViews>
    <sheetView showGridLines="0" zoomScale="140" zoomScaleNormal="140" workbookViewId="0">
      <selection activeCell="J19" sqref="J19"/>
    </sheetView>
  </sheetViews>
  <sheetFormatPr baseColWidth="10" defaultRowHeight="14.4" x14ac:dyDescent="0.3"/>
  <cols>
    <col min="1" max="1" width="2.5546875" customWidth="1"/>
    <col min="2" max="2" width="28.5546875" customWidth="1"/>
    <col min="3" max="3" width="13.44140625" customWidth="1"/>
    <col min="4" max="4" width="2.5546875" customWidth="1"/>
    <col min="5" max="5" width="28.5546875" customWidth="1"/>
    <col min="6" max="6" width="13.44140625" customWidth="1"/>
    <col min="7" max="7" width="2.5546875" customWidth="1"/>
    <col min="8" max="8" width="28.5546875" customWidth="1"/>
    <col min="9" max="9" width="13.44140625" customWidth="1"/>
    <col min="10" max="10" width="2.5546875" customWidth="1"/>
    <col min="11" max="11" width="28.5546875" customWidth="1"/>
    <col min="12" max="12" width="13.44140625" customWidth="1"/>
    <col min="13" max="13" width="2.5546875" customWidth="1"/>
    <col min="14" max="14" width="28.5546875" customWidth="1"/>
    <col min="15" max="15" width="13.44140625" customWidth="1"/>
  </cols>
  <sheetData>
    <row r="1" spans="1:12" ht="24.6" customHeight="1" thickTop="1" thickBot="1" x14ac:dyDescent="0.35">
      <c r="A1" s="308" t="s">
        <v>30</v>
      </c>
      <c r="B1" s="309"/>
      <c r="C1" s="309"/>
      <c r="D1" s="310"/>
      <c r="E1" s="63"/>
      <c r="F1" s="63"/>
      <c r="G1" s="63"/>
      <c r="H1" s="152"/>
      <c r="I1" s="152"/>
      <c r="J1" s="63"/>
      <c r="K1" s="63"/>
    </row>
    <row r="2" spans="1:12" ht="15.6" thickTop="1" thickBot="1" x14ac:dyDescent="0.35">
      <c r="A2" s="63"/>
      <c r="B2" s="151"/>
      <c r="C2" s="151"/>
      <c r="D2" s="63"/>
      <c r="E2" s="151"/>
      <c r="F2" s="151"/>
      <c r="G2" s="63"/>
      <c r="H2" s="151"/>
      <c r="I2" s="151"/>
      <c r="J2" s="63"/>
      <c r="K2" s="151"/>
      <c r="L2" s="151"/>
    </row>
    <row r="3" spans="1:12" s="132" customFormat="1" ht="40.200000000000003" customHeight="1" thickTop="1" thickBot="1" x14ac:dyDescent="0.35">
      <c r="A3" s="174"/>
      <c r="B3" s="311" t="s">
        <v>67</v>
      </c>
      <c r="C3" s="312"/>
      <c r="D3" s="174"/>
      <c r="E3" s="311" t="s">
        <v>66</v>
      </c>
      <c r="F3" s="312"/>
      <c r="G3" s="174"/>
      <c r="H3" s="311" t="s">
        <v>65</v>
      </c>
      <c r="I3" s="312"/>
      <c r="J3" s="174"/>
      <c r="K3" s="311" t="s">
        <v>64</v>
      </c>
      <c r="L3" s="312"/>
    </row>
    <row r="4" spans="1:12" ht="15.6" customHeight="1" thickTop="1" thickBot="1" x14ac:dyDescent="0.35">
      <c r="A4" s="148"/>
      <c r="B4" s="150" t="s">
        <v>33</v>
      </c>
      <c r="C4" s="149" t="s">
        <v>40</v>
      </c>
      <c r="D4" s="148"/>
      <c r="E4" s="150" t="s">
        <v>33</v>
      </c>
      <c r="F4" s="149" t="s">
        <v>40</v>
      </c>
      <c r="G4" s="148"/>
      <c r="H4" s="150" t="s">
        <v>33</v>
      </c>
      <c r="I4" s="149" t="s">
        <v>40</v>
      </c>
      <c r="J4" s="148"/>
      <c r="K4" s="150" t="s">
        <v>33</v>
      </c>
      <c r="L4" s="149" t="s">
        <v>40</v>
      </c>
    </row>
    <row r="5" spans="1:12" ht="16.2" thickTop="1" x14ac:dyDescent="0.3">
      <c r="A5" s="148"/>
      <c r="B5" s="172"/>
      <c r="C5" s="173"/>
      <c r="D5" s="148"/>
      <c r="E5" s="172"/>
      <c r="F5" s="173"/>
      <c r="G5" s="148"/>
      <c r="H5" s="172"/>
      <c r="I5" s="173"/>
      <c r="J5" s="148"/>
      <c r="K5" s="172"/>
      <c r="L5" s="173"/>
    </row>
    <row r="6" spans="1:12" ht="15.6" x14ac:dyDescent="0.3">
      <c r="A6" s="148"/>
      <c r="B6" s="172"/>
      <c r="C6" s="173"/>
      <c r="D6" s="148"/>
      <c r="E6" s="172"/>
      <c r="F6" s="173"/>
      <c r="G6" s="148"/>
      <c r="H6" s="172"/>
      <c r="I6" s="173"/>
      <c r="J6" s="148"/>
      <c r="K6" s="172"/>
      <c r="L6" s="173"/>
    </row>
    <row r="7" spans="1:12" ht="15.6" x14ac:dyDescent="0.3">
      <c r="A7" s="148"/>
      <c r="B7" s="172"/>
      <c r="C7" s="173"/>
      <c r="D7" s="148"/>
      <c r="E7" s="172"/>
      <c r="F7" s="173"/>
      <c r="G7" s="148"/>
      <c r="H7" s="172"/>
      <c r="I7" s="173"/>
      <c r="J7" s="148"/>
      <c r="K7" s="172"/>
      <c r="L7" s="173"/>
    </row>
    <row r="8" spans="1:12" ht="15.6" x14ac:dyDescent="0.3">
      <c r="A8" s="148"/>
      <c r="B8" s="172"/>
      <c r="C8" s="173"/>
      <c r="D8" s="148"/>
      <c r="E8" s="172"/>
      <c r="F8" s="173"/>
      <c r="G8" s="148"/>
      <c r="H8" s="172"/>
      <c r="I8" s="173"/>
      <c r="J8" s="148"/>
      <c r="K8" s="172"/>
      <c r="L8" s="173"/>
    </row>
    <row r="9" spans="1:12" ht="15.6" x14ac:dyDescent="0.3">
      <c r="A9" s="148"/>
      <c r="B9" s="172"/>
      <c r="C9" s="173"/>
      <c r="D9" s="148"/>
      <c r="E9" s="172"/>
      <c r="F9" s="173"/>
      <c r="G9" s="148"/>
      <c r="H9" s="172"/>
      <c r="I9" s="173"/>
      <c r="J9" s="148"/>
      <c r="K9" s="172"/>
      <c r="L9" s="173"/>
    </row>
    <row r="10" spans="1:12" ht="15.6" x14ac:dyDescent="0.3">
      <c r="A10" s="148"/>
      <c r="B10" s="172"/>
      <c r="C10" s="173"/>
      <c r="D10" s="148"/>
      <c r="E10" s="172"/>
      <c r="F10" s="173"/>
      <c r="G10" s="148"/>
      <c r="H10" s="172"/>
      <c r="I10" s="173"/>
      <c r="J10" s="148"/>
      <c r="K10" s="172"/>
      <c r="L10" s="173"/>
    </row>
    <row r="11" spans="1:12" ht="15.6" x14ac:dyDescent="0.3">
      <c r="A11" s="148"/>
      <c r="B11" s="172"/>
      <c r="C11" s="173"/>
      <c r="D11" s="148"/>
      <c r="E11" s="172"/>
      <c r="F11" s="173"/>
      <c r="G11" s="148"/>
      <c r="H11" s="172"/>
      <c r="I11" s="173"/>
      <c r="J11" s="148"/>
      <c r="K11" s="172"/>
      <c r="L11" s="173"/>
    </row>
    <row r="12" spans="1:12" ht="15.6" x14ac:dyDescent="0.3">
      <c r="A12" s="148"/>
      <c r="B12" s="172"/>
      <c r="C12" s="173"/>
      <c r="D12" s="148"/>
      <c r="E12" s="172"/>
      <c r="F12" s="173"/>
      <c r="G12" s="148"/>
      <c r="H12" s="172"/>
      <c r="I12" s="173"/>
      <c r="J12" s="148"/>
      <c r="K12" s="172"/>
      <c r="L12" s="173"/>
    </row>
    <row r="13" spans="1:12" ht="15.6" x14ac:dyDescent="0.3">
      <c r="A13" s="148"/>
      <c r="B13" s="172"/>
      <c r="C13" s="173"/>
      <c r="D13" s="148"/>
      <c r="E13" s="172"/>
      <c r="F13" s="173"/>
      <c r="G13" s="148"/>
      <c r="H13" s="172"/>
      <c r="I13" s="173"/>
      <c r="J13" s="148"/>
      <c r="K13" s="172"/>
      <c r="L13" s="173"/>
    </row>
    <row r="14" spans="1:12" ht="15.6" x14ac:dyDescent="0.3">
      <c r="A14" s="148"/>
      <c r="B14" s="172"/>
      <c r="C14" s="173"/>
      <c r="D14" s="148"/>
      <c r="E14" s="172"/>
      <c r="F14" s="173"/>
      <c r="G14" s="148"/>
      <c r="H14" s="172"/>
      <c r="I14" s="173"/>
      <c r="J14" s="148"/>
      <c r="K14" s="172"/>
      <c r="L14" s="173"/>
    </row>
    <row r="15" spans="1:12" ht="15.6" x14ac:dyDescent="0.3">
      <c r="A15" s="148"/>
      <c r="B15" s="172"/>
      <c r="C15" s="173"/>
      <c r="D15" s="148"/>
      <c r="E15" s="172"/>
      <c r="F15" s="173"/>
      <c r="G15" s="148"/>
      <c r="H15" s="172"/>
      <c r="I15" s="173"/>
      <c r="J15" s="148"/>
      <c r="K15" s="172"/>
      <c r="L15" s="173"/>
    </row>
    <row r="16" spans="1:12" x14ac:dyDescent="0.3">
      <c r="A16" s="63"/>
      <c r="B16" s="63"/>
      <c r="C16" s="67"/>
      <c r="D16" s="63"/>
      <c r="E16" s="63"/>
      <c r="F16" s="63"/>
      <c r="G16" s="63"/>
      <c r="H16" s="63"/>
      <c r="I16" s="63"/>
      <c r="J16" s="63"/>
      <c r="K16" s="63"/>
    </row>
    <row r="17" spans="1:11" x14ac:dyDescent="0.3">
      <c r="A17" s="63"/>
      <c r="B17" s="63"/>
      <c r="C17" s="63"/>
      <c r="D17" s="63"/>
      <c r="E17" s="63"/>
      <c r="F17" s="63"/>
      <c r="G17" s="63"/>
      <c r="H17" s="63"/>
      <c r="I17" s="63"/>
      <c r="J17" s="63"/>
      <c r="K17" s="63"/>
    </row>
  </sheetData>
  <mergeCells count="5">
    <mergeCell ref="A1:D1"/>
    <mergeCell ref="B3:C3"/>
    <mergeCell ref="E3:F3"/>
    <mergeCell ref="H3:I3"/>
    <mergeCell ref="K3:L3"/>
  </mergeCells>
  <conditionalFormatting sqref="B5:C15">
    <cfRule type="expression" dxfId="15" priority="4">
      <formula>XFD5&lt;&gt;""</formula>
    </cfRule>
  </conditionalFormatting>
  <conditionalFormatting sqref="E5:F15">
    <cfRule type="expression" dxfId="14" priority="3">
      <formula>C5&lt;&gt;""</formula>
    </cfRule>
  </conditionalFormatting>
  <conditionalFormatting sqref="H5:I15">
    <cfRule type="expression" dxfId="13" priority="2">
      <formula>F5&lt;&gt;""</formula>
    </cfRule>
  </conditionalFormatting>
  <conditionalFormatting sqref="K5:L15">
    <cfRule type="expression" dxfId="12" priority="1">
      <formula>I5&lt;&gt;""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FFC000"/>
    <pageSetUpPr fitToPage="1"/>
  </sheetPr>
  <dimension ref="A1:R31"/>
  <sheetViews>
    <sheetView showGridLines="0" zoomScale="115" zoomScaleNormal="115" workbookViewId="0">
      <selection activeCell="F28" sqref="F28"/>
    </sheetView>
  </sheetViews>
  <sheetFormatPr baseColWidth="10" defaultRowHeight="14.4" x14ac:dyDescent="0.3"/>
  <cols>
    <col min="1" max="1" width="2.21875" customWidth="1"/>
    <col min="2" max="2" width="11.5546875" style="48"/>
    <col min="3" max="3" width="31.6640625" style="93" bestFit="1" customWidth="1"/>
    <col min="4" max="4" width="13.33203125" style="75" customWidth="1"/>
    <col min="5" max="5" width="13.77734375" style="67" customWidth="1"/>
    <col min="6" max="6" width="18.33203125" style="67" bestFit="1" customWidth="1"/>
    <col min="7" max="7" width="13.6640625" style="67" bestFit="1" customWidth="1"/>
    <col min="8" max="8" width="14.21875" style="67" customWidth="1"/>
    <col min="9" max="9" width="1.77734375" customWidth="1"/>
    <col min="10" max="11" width="12.5546875" style="33" bestFit="1" customWidth="1"/>
    <col min="12" max="12" width="13.21875" style="33" bestFit="1" customWidth="1"/>
    <col min="13" max="13" width="11.44140625" style="33" bestFit="1" customWidth="1"/>
    <col min="14" max="14" width="1.77734375" customWidth="1"/>
    <col min="15" max="17" width="13.6640625" style="67" bestFit="1" customWidth="1"/>
    <col min="18" max="18" width="13.109375" style="67" bestFit="1" customWidth="1"/>
  </cols>
  <sheetData>
    <row r="1" spans="1:18" ht="22.2" customHeight="1" thickTop="1" thickBot="1" x14ac:dyDescent="0.35">
      <c r="A1" s="319" t="s">
        <v>32</v>
      </c>
      <c r="B1" s="320"/>
      <c r="C1" s="320"/>
      <c r="D1" s="321"/>
      <c r="E1" s="83"/>
      <c r="F1" s="322" t="s">
        <v>76</v>
      </c>
      <c r="G1" s="323"/>
      <c r="H1" s="200">
        <f>SYNTHESE!G6</f>
        <v>43130</v>
      </c>
      <c r="I1" s="1"/>
      <c r="K1" s="159"/>
      <c r="L1" s="158"/>
      <c r="N1" s="1"/>
    </row>
    <row r="2" spans="1:18" ht="16.8" customHeight="1" thickBot="1" x14ac:dyDescent="0.35"/>
    <row r="3" spans="1:18" ht="17.399999999999999" customHeight="1" thickTop="1" thickBot="1" x14ac:dyDescent="0.35">
      <c r="B3" s="324" t="s">
        <v>23</v>
      </c>
      <c r="C3" s="326" t="s">
        <v>33</v>
      </c>
      <c r="D3" s="328" t="s">
        <v>35</v>
      </c>
      <c r="E3" s="330" t="s">
        <v>51</v>
      </c>
      <c r="F3" s="331"/>
      <c r="G3" s="331"/>
      <c r="H3" s="332"/>
      <c r="I3" s="91"/>
      <c r="J3" s="313" t="s">
        <v>50</v>
      </c>
      <c r="K3" s="314"/>
      <c r="L3" s="314"/>
      <c r="M3" s="315"/>
      <c r="N3" s="91"/>
      <c r="O3" s="316" t="s">
        <v>52</v>
      </c>
      <c r="P3" s="317"/>
      <c r="Q3" s="317"/>
      <c r="R3" s="318"/>
    </row>
    <row r="4" spans="1:18" ht="29.4" thickBot="1" x14ac:dyDescent="0.35">
      <c r="B4" s="325"/>
      <c r="C4" s="327"/>
      <c r="D4" s="329"/>
      <c r="E4" s="74" t="s">
        <v>44</v>
      </c>
      <c r="F4" s="84" t="s">
        <v>36</v>
      </c>
      <c r="G4" s="76" t="s">
        <v>34</v>
      </c>
      <c r="H4" s="85" t="s">
        <v>37</v>
      </c>
      <c r="I4" s="1"/>
      <c r="J4" s="86" t="s">
        <v>44</v>
      </c>
      <c r="K4" s="87" t="s">
        <v>36</v>
      </c>
      <c r="L4" s="87" t="s">
        <v>34</v>
      </c>
      <c r="M4" s="88" t="s">
        <v>37</v>
      </c>
      <c r="N4" s="1"/>
      <c r="O4" s="74" t="s">
        <v>44</v>
      </c>
      <c r="P4" s="84" t="s">
        <v>36</v>
      </c>
      <c r="Q4" s="84" t="s">
        <v>34</v>
      </c>
      <c r="R4" s="85" t="s">
        <v>37</v>
      </c>
    </row>
    <row r="5" spans="1:18" ht="15" thickTop="1" x14ac:dyDescent="0.3">
      <c r="A5" s="1"/>
      <c r="B5" s="80">
        <f>IF('BL - FACT'!$M$5="",'BL - FACT'!L$6,'BL - FACT'!L$5)</f>
        <v>0</v>
      </c>
      <c r="C5" s="98" t="str">
        <f>IF('BL - FACT'!$M$5="",'BL - FACT'!M$6,'BL - FACT'!M$5)</f>
        <v>PRORATA</v>
      </c>
      <c r="D5" s="257">
        <f>IF(BUDGET!B5="","",IF(B5=0,SYNTHESE!$G$24/SYNTHESE!$C$24,VLOOKUP(BUDGET!B5,SYNTHESE!$A$6:$J$24,7,FALSE)/VLOOKUP(BUDGET!B5,SYNTHESE!$A$6:$J$24,3,FALSE)))</f>
        <v>1357.1428571428571</v>
      </c>
      <c r="E5" s="82"/>
      <c r="F5" s="78"/>
      <c r="G5" s="79">
        <f>IF(C5="","",Q5+L5*thmc)</f>
        <v>0</v>
      </c>
      <c r="H5" s="81">
        <f t="shared" ref="H5:H23" si="0">IF(G5="","",IF(G5=0,,IF(F5="","BUDGET ?",G5-F5)))</f>
        <v>0</v>
      </c>
      <c r="I5" s="77"/>
      <c r="J5" s="89"/>
      <c r="K5" s="90" t="str">
        <f t="shared" ref="K5:K16" si="1">IF(J5="","",J5*D5)</f>
        <v/>
      </c>
      <c r="L5" s="90">
        <f>IF($C5="","",VLOOKUP($B5,'Saisie des HEURES'!$B$4:$E$25,3,FALSE))</f>
        <v>0</v>
      </c>
      <c r="M5" s="92">
        <f t="shared" ref="M5:M15" si="2">IF(L5="","",IF(L5=0,,IF(K5="","BUDGET ?",L5-K5)))</f>
        <v>0</v>
      </c>
      <c r="N5" s="77"/>
      <c r="O5" s="255"/>
      <c r="P5" s="79" t="str">
        <f t="shared" ref="P5:P23" si="3">IF(O5="","",O5*D5)</f>
        <v/>
      </c>
      <c r="Q5" s="78">
        <f>IF($C5="","",SUMIF('BL - FACT'!$G$2:$G$1048576,BUDGET!B5,'BL - FACT'!$F$2:$F$1048576))</f>
        <v>0</v>
      </c>
      <c r="R5" s="81">
        <f>IF(Q5="","",IF(Q5=0,,IF(P5="","BUDGET ?",Q5-P5)))</f>
        <v>0</v>
      </c>
    </row>
    <row r="6" spans="1:18" x14ac:dyDescent="0.3">
      <c r="A6" s="1"/>
      <c r="B6" s="160">
        <f ca="1">IF(C6="","",IF(OFFSET('BL - FACT'!$M$4,ROWS($1:2)+1*('BL - FACT'!$M$5=""),0)="",OFFSET('BL - FACT'!O$4,ROWS($1:2)-COUNTA('BL - FACT'!$M$5:$M$23),0),OFFSET('BL - FACT'!L$4,ROWS($1:2)+1*('BL - FACT'!$M$5=""),0)))</f>
        <v>11</v>
      </c>
      <c r="C6" s="161" t="str">
        <f ca="1">IF(IF(OFFSET('BL - FACT'!$M$4,ROWS($1:2)+1*('BL - FACT'!$M$5=""),0)="",OFFSET('BL - FACT'!P$4,ROWS($1:2)-COUNTA('BL - FACT'!$M$5:$M$23),0),OFFSET('BL - FACT'!M$4,ROWS($1:2)+1*('BL - FACT'!$M$5=""),0))=0,"",IF(OFFSET('BL - FACT'!$M$4,ROWS($1:2)+1*('BL - FACT'!$M$5=""),0)="",OFFSET('BL - FACT'!P$4,ROWS($1:2)-COUNTA('BL - FACT'!$M$5:$M$23),0),OFFSET('BL - FACT'!M$4,ROWS($1:2)+1*('BL - FACT'!$M$5=""),0)))</f>
        <v xml:space="preserve">PH1 - 1.1 </v>
      </c>
      <c r="D6" s="258">
        <f ca="1">IF(BUDGET!B6="","",IF(B6=0,SYNTHESE!$G$24/SYNTHESE!$C$24,VLOOKUP(BUDGET!B6,SYNTHESE!$A$6:$J$24,7,FALSE)/VLOOKUP(BUDGET!B6,SYNTHESE!$A$6:$J$24,3,FALSE)))</f>
        <v>9000</v>
      </c>
      <c r="E6" s="162"/>
      <c r="F6" s="163" t="str">
        <f>IF(E6="","",D6*E6)</f>
        <v/>
      </c>
      <c r="G6" s="163">
        <f t="shared" ref="G6:G23" ca="1" si="4">IF(C6="","",Q6+L6*thmc)</f>
        <v>34060</v>
      </c>
      <c r="H6" s="164" t="str">
        <f t="shared" ca="1" si="0"/>
        <v>BUDGET ?</v>
      </c>
      <c r="I6" s="165"/>
      <c r="J6" s="166"/>
      <c r="K6" s="167" t="str">
        <f t="shared" si="1"/>
        <v/>
      </c>
      <c r="L6" s="167">
        <f ca="1">IF($C6="","",VLOOKUP($B6,'Saisie des HEURES'!$B$4:$E$25,3,FALSE))</f>
        <v>100</v>
      </c>
      <c r="M6" s="168" t="str">
        <f t="shared" ca="1" si="2"/>
        <v>BUDGET ?</v>
      </c>
      <c r="N6" s="165"/>
      <c r="O6" s="256"/>
      <c r="P6" s="163" t="str">
        <f t="shared" si="3"/>
        <v/>
      </c>
      <c r="Q6" s="163">
        <f ca="1">IF($C6="","",SUMIF('BL - FACT'!$G$2:$G$1048576,BUDGET!B6,'BL - FACT'!$F$2:$F$1048576))</f>
        <v>30400</v>
      </c>
      <c r="R6" s="164" t="str">
        <f ca="1">IF(Q6="","",IF(Q6=0,,IF(P6="","BUDGET ?",Q6-P6)))</f>
        <v>BUDGET ?</v>
      </c>
    </row>
    <row r="7" spans="1:18" x14ac:dyDescent="0.3">
      <c r="A7" s="1"/>
      <c r="B7" s="160">
        <f ca="1">IF(C7="","",IF(OFFSET('BL - FACT'!$M$4,ROWS($1:3)+1*('BL - FACT'!$M$5=""),0)="",OFFSET('BL - FACT'!O$4,ROWS($1:3)-COUNTA('BL - FACT'!$M$5:$M$23),0),OFFSET('BL - FACT'!L$4,ROWS($1:3)+1*('BL - FACT'!$M$5=""),0)))</f>
        <v>12</v>
      </c>
      <c r="C7" s="161" t="str">
        <f ca="1">IF(IF(OFFSET('BL - FACT'!$M$4,ROWS($1:3)+1*('BL - FACT'!$M$5=""),0)="",OFFSET('BL - FACT'!P$4,ROWS($1:3)-COUNTA('BL - FACT'!$M$5:$M$23),0),OFFSET('BL - FACT'!M$4,ROWS($1:3)+1*('BL - FACT'!$M$5=""),0))=0,"",IF(OFFSET('BL - FACT'!$M$4,ROWS($1:3)+1*('BL - FACT'!$M$5=""),0)="",OFFSET('BL - FACT'!P$4,ROWS($1:3)-COUNTA('BL - FACT'!$M$5:$M$23),0),OFFSET('BL - FACT'!M$4,ROWS($1:3)+1*('BL - FACT'!$M$5=""),0)))</f>
        <v xml:space="preserve">PH1 - 1.2 </v>
      </c>
      <c r="D7" s="258">
        <f ca="1">IF(BUDGET!B7="","",IF(B7=0,SYNTHESE!$G$24/SYNTHESE!$C$24,VLOOKUP(BUDGET!B7,SYNTHESE!$A$6:$J$24,7,FALSE)/VLOOKUP(BUDGET!B7,SYNTHESE!$A$6:$J$24,3,FALSE)))</f>
        <v>0</v>
      </c>
      <c r="E7" s="162"/>
      <c r="F7" s="163" t="str">
        <f t="shared" ref="F7:F23" si="5">IF(E7="","",D7*E7)</f>
        <v/>
      </c>
      <c r="G7" s="163">
        <f t="shared" ca="1" si="4"/>
        <v>8120</v>
      </c>
      <c r="H7" s="164" t="str">
        <f t="shared" ca="1" si="0"/>
        <v>BUDGET ?</v>
      </c>
      <c r="I7" s="165"/>
      <c r="J7" s="166"/>
      <c r="K7" s="167" t="str">
        <f t="shared" si="1"/>
        <v/>
      </c>
      <c r="L7" s="167">
        <f ca="1">IF($C7="","",VLOOKUP($B7,'Saisie des HEURES'!$B$4:$E$25,3,FALSE))</f>
        <v>200</v>
      </c>
      <c r="M7" s="168" t="str">
        <f t="shared" ca="1" si="2"/>
        <v>BUDGET ?</v>
      </c>
      <c r="N7" s="165"/>
      <c r="O7" s="256"/>
      <c r="P7" s="163" t="str">
        <f>IF(O7="","",O7*D7)</f>
        <v/>
      </c>
      <c r="Q7" s="163">
        <f ca="1">IF($C7="","",SUMIF('BL - FACT'!$G$2:$G$1048576,BUDGET!B7,'BL - FACT'!$F$2:$F$1048576))</f>
        <v>800</v>
      </c>
      <c r="R7" s="164" t="str">
        <f t="shared" ref="R7:R23" ca="1" si="6">IF(Q7="","",IF(Q7=0,,IF(P7="","BUDGET ?",Q7-P7)))</f>
        <v>BUDGET ?</v>
      </c>
    </row>
    <row r="8" spans="1:18" x14ac:dyDescent="0.3">
      <c r="A8" s="1"/>
      <c r="B8" s="160">
        <f ca="1">IF(C8="","",IF(OFFSET('BL - FACT'!$M$4,ROWS($1:4)+1*('BL - FACT'!$M$5=""),0)="",OFFSET('BL - FACT'!O$4,ROWS($1:4)-COUNTA('BL - FACT'!$M$5:$M$23),0),OFFSET('BL - FACT'!L$4,ROWS($1:4)+1*('BL - FACT'!$M$5=""),0)))</f>
        <v>13</v>
      </c>
      <c r="C8" s="161" t="str">
        <f ca="1">IF(IF(OFFSET('BL - FACT'!$M$4,ROWS($1:4)+1*('BL - FACT'!$M$5=""),0)="",OFFSET('BL - FACT'!P$4,ROWS($1:4)-COUNTA('BL - FACT'!$M$5:$M$23),0),OFFSET('BL - FACT'!M$4,ROWS($1:4)+1*('BL - FACT'!$M$5=""),0))=0,"",IF(OFFSET('BL - FACT'!$M$4,ROWS($1:4)+1*('BL - FACT'!$M$5=""),0)="",OFFSET('BL - FACT'!P$4,ROWS($1:4)-COUNTA('BL - FACT'!$M$5:$M$23),0),OFFSET('BL - FACT'!M$4,ROWS($1:4)+1*('BL - FACT'!$M$5=""),0)))</f>
        <v xml:space="preserve">PH1 - 1.3 </v>
      </c>
      <c r="D8" s="258">
        <f ca="1">IF(BUDGET!B8="","",IF(B8=0,SYNTHESE!$G$24/SYNTHESE!$C$24,VLOOKUP(BUDGET!B8,SYNTHESE!$A$6:$J$24,7,FALSE)/VLOOKUP(BUDGET!B8,SYNTHESE!$A$6:$J$24,3,FALSE)))</f>
        <v>10000</v>
      </c>
      <c r="E8" s="162"/>
      <c r="F8" s="163" t="str">
        <f t="shared" si="5"/>
        <v/>
      </c>
      <c r="G8" s="163">
        <f t="shared" ca="1" si="4"/>
        <v>59100</v>
      </c>
      <c r="H8" s="164" t="str">
        <f t="shared" ca="1" si="0"/>
        <v>BUDGET ?</v>
      </c>
      <c r="I8" s="165"/>
      <c r="J8" s="166"/>
      <c r="K8" s="167" t="str">
        <f t="shared" si="1"/>
        <v/>
      </c>
      <c r="L8" s="167">
        <f ca="1">IF($C8="","",VLOOKUP($B8,'Saisie des HEURES'!$B$4:$E$25,3,FALSE))</f>
        <v>500</v>
      </c>
      <c r="M8" s="168" t="str">
        <f t="shared" ca="1" si="2"/>
        <v>BUDGET ?</v>
      </c>
      <c r="N8" s="165"/>
      <c r="O8" s="256"/>
      <c r="P8" s="163" t="str">
        <f t="shared" si="3"/>
        <v/>
      </c>
      <c r="Q8" s="163">
        <f ca="1">IF($C8="","",SUMIF('BL - FACT'!$G$2:$G$1048576,BUDGET!B8,'BL - FACT'!$F$2:$F$1048576))</f>
        <v>40800</v>
      </c>
      <c r="R8" s="164" t="str">
        <f t="shared" ca="1" si="6"/>
        <v>BUDGET ?</v>
      </c>
    </row>
    <row r="9" spans="1:18" x14ac:dyDescent="0.3">
      <c r="A9" s="1"/>
      <c r="B9" s="160">
        <f ca="1">IF(C9="","",IF(OFFSET('BL - FACT'!$M$4,ROWS($1:5)+1*('BL - FACT'!$M$5=""),0)="",OFFSET('BL - FACT'!O$4,ROWS($1:5)-COUNTA('BL - FACT'!$M$5:$M$23),0),OFFSET('BL - FACT'!L$4,ROWS($1:5)+1*('BL - FACT'!$M$5=""),0)))</f>
        <v>14</v>
      </c>
      <c r="C9" s="161" t="str">
        <f ca="1">IF(IF(OFFSET('BL - FACT'!$M$4,ROWS($1:5)+1*('BL - FACT'!$M$5=""),0)="",OFFSET('BL - FACT'!P$4,ROWS($1:5)-COUNTA('BL - FACT'!$M$5:$M$23),0),OFFSET('BL - FACT'!M$4,ROWS($1:5)+1*('BL - FACT'!$M$5=""),0))=0,"",IF(OFFSET('BL - FACT'!$M$4,ROWS($1:5)+1*('BL - FACT'!$M$5=""),0)="",OFFSET('BL - FACT'!P$4,ROWS($1:5)-COUNTA('BL - FACT'!$M$5:$M$23),0),OFFSET('BL - FACT'!M$4,ROWS($1:5)+1*('BL - FACT'!$M$5=""),0)))</f>
        <v xml:space="preserve">PH1 - 1.4 </v>
      </c>
      <c r="D9" s="258">
        <f ca="1">IF(BUDGET!B9="","",IF(B9=0,SYNTHESE!$G$24/SYNTHESE!$C$24,VLOOKUP(BUDGET!B9,SYNTHESE!$A$6:$J$24,7,FALSE)/VLOOKUP(BUDGET!B9,SYNTHESE!$A$6:$J$24,3,FALSE)))</f>
        <v>0</v>
      </c>
      <c r="E9" s="162"/>
      <c r="F9" s="163" t="str">
        <f>IF(E9="","",D9*E9)</f>
        <v/>
      </c>
      <c r="G9" s="163">
        <f t="shared" ca="1" si="4"/>
        <v>0</v>
      </c>
      <c r="H9" s="164">
        <f t="shared" ca="1" si="0"/>
        <v>0</v>
      </c>
      <c r="I9" s="165"/>
      <c r="J9" s="166"/>
      <c r="K9" s="167" t="str">
        <f t="shared" si="1"/>
        <v/>
      </c>
      <c r="L9" s="167">
        <f ca="1">IF($C9="","",VLOOKUP($B9,'Saisie des HEURES'!$B$4:$E$25,3,FALSE))</f>
        <v>0</v>
      </c>
      <c r="M9" s="168">
        <f t="shared" ca="1" si="2"/>
        <v>0</v>
      </c>
      <c r="N9" s="165"/>
      <c r="O9" s="256"/>
      <c r="P9" s="163" t="str">
        <f t="shared" si="3"/>
        <v/>
      </c>
      <c r="Q9" s="163">
        <f ca="1">IF($C9="","",SUMIF('BL - FACT'!$G$2:$G$1048576,BUDGET!B9,'BL - FACT'!$F$2:$F$1048576))</f>
        <v>0</v>
      </c>
      <c r="R9" s="164">
        <f t="shared" ca="1" si="6"/>
        <v>0</v>
      </c>
    </row>
    <row r="10" spans="1:18" x14ac:dyDescent="0.3">
      <c r="A10" s="1"/>
      <c r="B10" s="160">
        <f ca="1">IF(C10="","",IF(OFFSET('BL - FACT'!$M$4,ROWS($1:6)+1*('BL - FACT'!$M$5=""),0)="",OFFSET('BL - FACT'!O$4,ROWS($1:6)-COUNTA('BL - FACT'!$M$5:$M$23),0),OFFSET('BL - FACT'!L$4,ROWS($1:6)+1*('BL - FACT'!$M$5=""),0)))</f>
        <v>21</v>
      </c>
      <c r="C10" s="161" t="str">
        <f ca="1">IF(IF(OFFSET('BL - FACT'!$M$4,ROWS($1:6)+1*('BL - FACT'!$M$5=""),0)="",OFFSET('BL - FACT'!P$4,ROWS($1:6)-COUNTA('BL - FACT'!$M$5:$M$23),0),OFFSET('BL - FACT'!M$4,ROWS($1:6)+1*('BL - FACT'!$M$5=""),0))=0,"",IF(OFFSET('BL - FACT'!$M$4,ROWS($1:6)+1*('BL - FACT'!$M$5=""),0)="",OFFSET('BL - FACT'!P$4,ROWS($1:6)-COUNTA('BL - FACT'!$M$5:$M$23),0),OFFSET('BL - FACT'!M$4,ROWS($1:6)+1*('BL - FACT'!$M$5=""),0)))</f>
        <v xml:space="preserve">PH2 - 2.1 </v>
      </c>
      <c r="D10" s="258">
        <f ca="1">IF(BUDGET!B10="","",IF(B10=0,SYNTHESE!$G$24/SYNTHESE!$C$24,VLOOKUP(BUDGET!B10,SYNTHESE!$A$6:$J$24,7,FALSE)/VLOOKUP(BUDGET!B10,SYNTHESE!$A$6:$J$24,3,FALSE)))</f>
        <v>0</v>
      </c>
      <c r="E10" s="162"/>
      <c r="F10" s="163" t="str">
        <f t="shared" si="5"/>
        <v/>
      </c>
      <c r="G10" s="163">
        <f t="shared" ca="1" si="4"/>
        <v>0</v>
      </c>
      <c r="H10" s="164">
        <f t="shared" ca="1" si="0"/>
        <v>0</v>
      </c>
      <c r="I10" s="165"/>
      <c r="J10" s="166"/>
      <c r="K10" s="167" t="str">
        <f t="shared" si="1"/>
        <v/>
      </c>
      <c r="L10" s="167">
        <f ca="1">IF($C10="","",VLOOKUP($B10,'Saisie des HEURES'!$B$4:$E$25,3,FALSE))</f>
        <v>0</v>
      </c>
      <c r="M10" s="168">
        <f t="shared" ca="1" si="2"/>
        <v>0</v>
      </c>
      <c r="N10" s="165"/>
      <c r="O10" s="256"/>
      <c r="P10" s="163" t="str">
        <f t="shared" si="3"/>
        <v/>
      </c>
      <c r="Q10" s="163">
        <f ca="1">IF($C10="","",SUMIF('BL - FACT'!$G$2:$G$1048576,BUDGET!B10,'BL - FACT'!$F$2:$F$1048576))</f>
        <v>0</v>
      </c>
      <c r="R10" s="164">
        <f t="shared" ca="1" si="6"/>
        <v>0</v>
      </c>
    </row>
    <row r="11" spans="1:18" x14ac:dyDescent="0.3">
      <c r="A11" s="1"/>
      <c r="B11" s="160">
        <f ca="1">IF(C11="","",IF(OFFSET('BL - FACT'!$M$4,ROWS($1:7)+1*('BL - FACT'!$M$5=""),0)="",OFFSET('BL - FACT'!O$4,ROWS($1:7)-COUNTA('BL - FACT'!$M$5:$M$23),0),OFFSET('BL - FACT'!L$4,ROWS($1:7)+1*('BL - FACT'!$M$5=""),0)))</f>
        <v>22</v>
      </c>
      <c r="C11" s="161" t="str">
        <f ca="1">IF(IF(OFFSET('BL - FACT'!$M$4,ROWS($1:7)+1*('BL - FACT'!$M$5=""),0)="",OFFSET('BL - FACT'!P$4,ROWS($1:7)-COUNTA('BL - FACT'!$M$5:$M$23),0),OFFSET('BL - FACT'!M$4,ROWS($1:7)+1*('BL - FACT'!$M$5=""),0))=0,"",IF(OFFSET('BL - FACT'!$M$4,ROWS($1:7)+1*('BL - FACT'!$M$5=""),0)="",OFFSET('BL - FACT'!P$4,ROWS($1:7)-COUNTA('BL - FACT'!$M$5:$M$23),0),OFFSET('BL - FACT'!M$4,ROWS($1:7)+1*('BL - FACT'!$M$5=""),0)))</f>
        <v xml:space="preserve">PH2 - 2.2 </v>
      </c>
      <c r="D11" s="258">
        <f ca="1">IF(BUDGET!B11="","",IF(B11=0,SYNTHESE!$G$24/SYNTHESE!$C$24,VLOOKUP(BUDGET!B11,SYNTHESE!$A$6:$J$24,7,FALSE)/VLOOKUP(BUDGET!B11,SYNTHESE!$A$6:$J$24,3,FALSE)))</f>
        <v>0</v>
      </c>
      <c r="E11" s="162"/>
      <c r="F11" s="163" t="str">
        <f t="shared" si="5"/>
        <v/>
      </c>
      <c r="G11" s="163">
        <f t="shared" ca="1" si="4"/>
        <v>0</v>
      </c>
      <c r="H11" s="164">
        <f t="shared" ca="1" si="0"/>
        <v>0</v>
      </c>
      <c r="I11" s="165"/>
      <c r="J11" s="166"/>
      <c r="K11" s="167" t="str">
        <f t="shared" si="1"/>
        <v/>
      </c>
      <c r="L11" s="167">
        <f ca="1">IF($C11="","",VLOOKUP($B11,'Saisie des HEURES'!$B$4:$E$25,3,FALSE))</f>
        <v>0</v>
      </c>
      <c r="M11" s="168">
        <f t="shared" ca="1" si="2"/>
        <v>0</v>
      </c>
      <c r="N11" s="165"/>
      <c r="O11" s="256"/>
      <c r="P11" s="163" t="str">
        <f t="shared" si="3"/>
        <v/>
      </c>
      <c r="Q11" s="163">
        <f ca="1">IF($C11="","",SUMIF('BL - FACT'!$G$2:$G$1048576,BUDGET!B11,'BL - FACT'!$F$2:$F$1048576))</f>
        <v>0</v>
      </c>
      <c r="R11" s="164">
        <f t="shared" ca="1" si="6"/>
        <v>0</v>
      </c>
    </row>
    <row r="12" spans="1:18" x14ac:dyDescent="0.3">
      <c r="A12" s="1"/>
      <c r="B12" s="160">
        <f ca="1">IF(C12="","",IF(OFFSET('BL - FACT'!$M$4,ROWS($1:8)+1*('BL - FACT'!$M$5=""),0)="",OFFSET('BL - FACT'!O$4,ROWS($1:8)-COUNTA('BL - FACT'!$M$5:$M$23),0),OFFSET('BL - FACT'!L$4,ROWS($1:8)+1*('BL - FACT'!$M$5=""),0)))</f>
        <v>23</v>
      </c>
      <c r="C12" s="161" t="str">
        <f ca="1">IF(IF(OFFSET('BL - FACT'!$M$4,ROWS($1:8)+1*('BL - FACT'!$M$5=""),0)="",OFFSET('BL - FACT'!P$4,ROWS($1:8)-COUNTA('BL - FACT'!$M$5:$M$23),0),OFFSET('BL - FACT'!M$4,ROWS($1:8)+1*('BL - FACT'!$M$5=""),0))=0,"",IF(OFFSET('BL - FACT'!$M$4,ROWS($1:8)+1*('BL - FACT'!$M$5=""),0)="",OFFSET('BL - FACT'!P$4,ROWS($1:8)-COUNTA('BL - FACT'!$M$5:$M$23),0),OFFSET('BL - FACT'!M$4,ROWS($1:8)+1*('BL - FACT'!$M$5=""),0)))</f>
        <v xml:space="preserve">PH2 - 2.3 </v>
      </c>
      <c r="D12" s="258">
        <f ca="1">IF(BUDGET!B12="","",IF(B12=0,SYNTHESE!$G$24/SYNTHESE!$C$24,VLOOKUP(BUDGET!B12,SYNTHESE!$A$6:$J$24,7,FALSE)/VLOOKUP(BUDGET!B12,SYNTHESE!$A$6:$J$24,3,FALSE)))</f>
        <v>0</v>
      </c>
      <c r="E12" s="162"/>
      <c r="F12" s="163" t="str">
        <f t="shared" si="5"/>
        <v/>
      </c>
      <c r="G12" s="163">
        <f t="shared" ca="1" si="4"/>
        <v>0</v>
      </c>
      <c r="H12" s="164">
        <f t="shared" ca="1" si="0"/>
        <v>0</v>
      </c>
      <c r="I12" s="165"/>
      <c r="J12" s="166"/>
      <c r="K12" s="167" t="str">
        <f t="shared" si="1"/>
        <v/>
      </c>
      <c r="L12" s="167">
        <f ca="1">IF($C12="","",VLOOKUP($B12,'Saisie des HEURES'!$B$4:$E$25,3,FALSE))</f>
        <v>0</v>
      </c>
      <c r="M12" s="168">
        <f t="shared" ca="1" si="2"/>
        <v>0</v>
      </c>
      <c r="N12" s="165"/>
      <c r="O12" s="256"/>
      <c r="P12" s="163" t="str">
        <f t="shared" si="3"/>
        <v/>
      </c>
      <c r="Q12" s="163">
        <f ca="1">IF($C12="","",SUMIF('BL - FACT'!$G$2:$G$1048576,BUDGET!B12,'BL - FACT'!$F$2:$F$1048576))</f>
        <v>0</v>
      </c>
      <c r="R12" s="164">
        <f t="shared" ca="1" si="6"/>
        <v>0</v>
      </c>
    </row>
    <row r="13" spans="1:18" x14ac:dyDescent="0.3">
      <c r="A13" s="1"/>
      <c r="B13" s="160">
        <f ca="1">IF(C13="","",IF(OFFSET('BL - FACT'!$M$4,ROWS($1:9)+1*('BL - FACT'!$M$5=""),0)="",OFFSET('BL - FACT'!O$4,ROWS($1:9)-COUNTA('BL - FACT'!$M$5:$M$23),0),OFFSET('BL - FACT'!L$4,ROWS($1:9)+1*('BL - FACT'!$M$5=""),0)))</f>
        <v>24</v>
      </c>
      <c r="C13" s="161" t="str">
        <f ca="1">IF(IF(OFFSET('BL - FACT'!$M$4,ROWS($1:9)+1*('BL - FACT'!$M$5=""),0)="",OFFSET('BL - FACT'!P$4,ROWS($1:9)-COUNTA('BL - FACT'!$M$5:$M$23),0),OFFSET('BL - FACT'!M$4,ROWS($1:9)+1*('BL - FACT'!$M$5=""),0))=0,"",IF(OFFSET('BL - FACT'!$M$4,ROWS($1:9)+1*('BL - FACT'!$M$5=""),0)="",OFFSET('BL - FACT'!P$4,ROWS($1:9)-COUNTA('BL - FACT'!$M$5:$M$23),0),OFFSET('BL - FACT'!M$4,ROWS($1:9)+1*('BL - FACT'!$M$5=""),0)))</f>
        <v xml:space="preserve">PH2 - 2.4 </v>
      </c>
      <c r="D13" s="258">
        <f ca="1">IF(BUDGET!B13="","",IF(B13=0,SYNTHESE!$G$24/SYNTHESE!$C$24,VLOOKUP(BUDGET!B13,SYNTHESE!$A$6:$J$24,7,FALSE)/VLOOKUP(BUDGET!B13,SYNTHESE!$A$6:$J$24,3,FALSE)))</f>
        <v>0</v>
      </c>
      <c r="E13" s="162"/>
      <c r="F13" s="163" t="str">
        <f t="shared" si="5"/>
        <v/>
      </c>
      <c r="G13" s="163">
        <f t="shared" ca="1" si="4"/>
        <v>0</v>
      </c>
      <c r="H13" s="164">
        <f t="shared" ca="1" si="0"/>
        <v>0</v>
      </c>
      <c r="I13" s="165"/>
      <c r="J13" s="166"/>
      <c r="K13" s="167" t="str">
        <f t="shared" si="1"/>
        <v/>
      </c>
      <c r="L13" s="167">
        <f ca="1">IF($C13="","",VLOOKUP($B13,'Saisie des HEURES'!$B$4:$E$25,3,FALSE))</f>
        <v>0</v>
      </c>
      <c r="M13" s="168">
        <f t="shared" ca="1" si="2"/>
        <v>0</v>
      </c>
      <c r="N13" s="165"/>
      <c r="O13" s="256"/>
      <c r="P13" s="163" t="str">
        <f t="shared" si="3"/>
        <v/>
      </c>
      <c r="Q13" s="163">
        <f ca="1">IF($C13="","",SUMIF('BL - FACT'!$G$2:$G$1048576,BUDGET!B13,'BL - FACT'!$F$2:$F$1048576))</f>
        <v>0</v>
      </c>
      <c r="R13" s="164">
        <f t="shared" ca="1" si="6"/>
        <v>0</v>
      </c>
    </row>
    <row r="14" spans="1:18" x14ac:dyDescent="0.3">
      <c r="A14" s="1"/>
      <c r="B14" s="160">
        <f ca="1">IF(C14="","",IF(OFFSET('BL - FACT'!$M$4,ROWS($1:10)+1*('BL - FACT'!$M$5=""),0)="",OFFSET('BL - FACT'!O$4,ROWS($1:10)-COUNTA('BL - FACT'!$M$5:$M$23),0),OFFSET('BL - FACT'!L$4,ROWS($1:10)+1*('BL - FACT'!$M$5=""),0)))</f>
        <v>31</v>
      </c>
      <c r="C14" s="161" t="str">
        <f ca="1">IF(IF(OFFSET('BL - FACT'!$M$4,ROWS($1:10)+1*('BL - FACT'!$M$5=""),0)="",OFFSET('BL - FACT'!P$4,ROWS($1:10)-COUNTA('BL - FACT'!$M$5:$M$23),0),OFFSET('BL - FACT'!M$4,ROWS($1:10)+1*('BL - FACT'!$M$5=""),0))=0,"",IF(OFFSET('BL - FACT'!$M$4,ROWS($1:10)+1*('BL - FACT'!$M$5=""),0)="",OFFSET('BL - FACT'!P$4,ROWS($1:10)-COUNTA('BL - FACT'!$M$5:$M$23),0),OFFSET('BL - FACT'!M$4,ROWS($1:10)+1*('BL - FACT'!$M$5=""),0)))</f>
        <v xml:space="preserve">PH3 - 3.1 </v>
      </c>
      <c r="D14" s="258">
        <f ca="1">IF(BUDGET!B14="","",IF(B14=0,SYNTHESE!$G$24/SYNTHESE!$C$24,VLOOKUP(BUDGET!B14,SYNTHESE!$A$6:$J$24,7,FALSE)/VLOOKUP(BUDGET!B14,SYNTHESE!$A$6:$J$24,3,FALSE)))</f>
        <v>0</v>
      </c>
      <c r="E14" s="162"/>
      <c r="F14" s="163" t="str">
        <f t="shared" si="5"/>
        <v/>
      </c>
      <c r="G14" s="163">
        <f t="shared" ca="1" si="4"/>
        <v>0</v>
      </c>
      <c r="H14" s="164">
        <f t="shared" ca="1" si="0"/>
        <v>0</v>
      </c>
      <c r="I14" s="165"/>
      <c r="J14" s="166"/>
      <c r="K14" s="167" t="str">
        <f t="shared" si="1"/>
        <v/>
      </c>
      <c r="L14" s="167">
        <f ca="1">IF($C14="","",VLOOKUP($B14,'Saisie des HEURES'!$B$4:$E$25,3,FALSE))</f>
        <v>0</v>
      </c>
      <c r="M14" s="168">
        <f t="shared" ca="1" si="2"/>
        <v>0</v>
      </c>
      <c r="N14" s="165"/>
      <c r="O14" s="256"/>
      <c r="P14" s="163" t="str">
        <f t="shared" si="3"/>
        <v/>
      </c>
      <c r="Q14" s="163">
        <f ca="1">IF($C14="","",SUMIF('BL - FACT'!$G$2:$G$1048576,BUDGET!B14,'BL - FACT'!$F$2:$F$1048576))</f>
        <v>0</v>
      </c>
      <c r="R14" s="164">
        <f t="shared" ca="1" si="6"/>
        <v>0</v>
      </c>
    </row>
    <row r="15" spans="1:18" x14ac:dyDescent="0.3">
      <c r="A15" s="1"/>
      <c r="B15" s="160">
        <f ca="1">IF(C15="","",IF(OFFSET('BL - FACT'!$M$4,ROWS($1:11)+1*('BL - FACT'!$M$5=""),0)="",OFFSET('BL - FACT'!O$4,ROWS($1:11)-COUNTA('BL - FACT'!$M$5:$M$23),0),OFFSET('BL - FACT'!L$4,ROWS($1:11)+1*('BL - FACT'!$M$5=""),0)))</f>
        <v>32</v>
      </c>
      <c r="C15" s="161" t="str">
        <f ca="1">IF(IF(OFFSET('BL - FACT'!$M$4,ROWS($1:11)+1*('BL - FACT'!$M$5=""),0)="",OFFSET('BL - FACT'!P$4,ROWS($1:11)-COUNTA('BL - FACT'!$M$5:$M$23),0),OFFSET('BL - FACT'!M$4,ROWS($1:11)+1*('BL - FACT'!$M$5=""),0))=0,"",IF(OFFSET('BL - FACT'!$M$4,ROWS($1:11)+1*('BL - FACT'!$M$5=""),0)="",OFFSET('BL - FACT'!P$4,ROWS($1:11)-COUNTA('BL - FACT'!$M$5:$M$23),0),OFFSET('BL - FACT'!M$4,ROWS($1:11)+1*('BL - FACT'!$M$5=""),0)))</f>
        <v xml:space="preserve">PH3 - 3.2 </v>
      </c>
      <c r="D15" s="258">
        <f ca="1">IF(BUDGET!B15="","",IF(B15=0,SYNTHESE!$G$24/SYNTHESE!$C$24,VLOOKUP(BUDGET!B15,SYNTHESE!$A$6:$J$24,7,FALSE)/VLOOKUP(BUDGET!B15,SYNTHESE!$A$6:$J$24,3,FALSE)))</f>
        <v>0</v>
      </c>
      <c r="E15" s="162"/>
      <c r="F15" s="163" t="str">
        <f t="shared" si="5"/>
        <v/>
      </c>
      <c r="G15" s="163">
        <f t="shared" ca="1" si="4"/>
        <v>0</v>
      </c>
      <c r="H15" s="164">
        <f t="shared" ca="1" si="0"/>
        <v>0</v>
      </c>
      <c r="I15" s="165"/>
      <c r="J15" s="166"/>
      <c r="K15" s="167" t="str">
        <f t="shared" si="1"/>
        <v/>
      </c>
      <c r="L15" s="167">
        <f ca="1">IF($C15="","",VLOOKUP($B15,'Saisie des HEURES'!$B$4:$E$25,3,FALSE))</f>
        <v>0</v>
      </c>
      <c r="M15" s="168">
        <f t="shared" ca="1" si="2"/>
        <v>0</v>
      </c>
      <c r="N15" s="165"/>
      <c r="O15" s="256"/>
      <c r="P15" s="163" t="str">
        <f t="shared" si="3"/>
        <v/>
      </c>
      <c r="Q15" s="163">
        <f ca="1">IF($C15="","",SUMIF('BL - FACT'!$G$2:$G$1048576,BUDGET!B15,'BL - FACT'!$F$2:$F$1048576))</f>
        <v>0</v>
      </c>
      <c r="R15" s="164">
        <f t="shared" ca="1" si="6"/>
        <v>0</v>
      </c>
    </row>
    <row r="16" spans="1:18" x14ac:dyDescent="0.3">
      <c r="A16" s="1"/>
      <c r="B16" s="160">
        <f ca="1">IF(C16="","",IF(OFFSET('BL - FACT'!$M$4,ROWS($1:12)+1*('BL - FACT'!$M$5=""),0)="",OFFSET('BL - FACT'!O$4,ROWS($1:12)-COUNTA('BL - FACT'!$M$5:$M$23),0),OFFSET('BL - FACT'!L$4,ROWS($1:12)+1*('BL - FACT'!$M$5=""),0)))</f>
        <v>33</v>
      </c>
      <c r="C16" s="161" t="str">
        <f ca="1">IF(IF(OFFSET('BL - FACT'!$M$4,ROWS($1:12)+1*('BL - FACT'!$M$5=""),0)="",OFFSET('BL - FACT'!P$4,ROWS($1:12)-COUNTA('BL - FACT'!$M$5:$M$23),0),OFFSET('BL - FACT'!M$4,ROWS($1:12)+1*('BL - FACT'!$M$5=""),0))=0,"",IF(OFFSET('BL - FACT'!$M$4,ROWS($1:12)+1*('BL - FACT'!$M$5=""),0)="",OFFSET('BL - FACT'!P$4,ROWS($1:12)-COUNTA('BL - FACT'!$M$5:$M$23),0),OFFSET('BL - FACT'!M$4,ROWS($1:12)+1*('BL - FACT'!$M$5=""),0)))</f>
        <v xml:space="preserve">PH3 - 3.3 </v>
      </c>
      <c r="D16" s="258">
        <f ca="1">IF(BUDGET!B16="","",IF(B16=0,SYNTHESE!$G$24/SYNTHESE!$C$24,VLOOKUP(BUDGET!B16,SYNTHESE!$A$6:$J$24,7,FALSE)/VLOOKUP(BUDGET!B16,SYNTHESE!$A$6:$J$24,3,FALSE)))</f>
        <v>0</v>
      </c>
      <c r="E16" s="162"/>
      <c r="F16" s="163" t="str">
        <f t="shared" si="5"/>
        <v/>
      </c>
      <c r="G16" s="163">
        <f t="shared" ca="1" si="4"/>
        <v>0</v>
      </c>
      <c r="H16" s="164">
        <f t="shared" ca="1" si="0"/>
        <v>0</v>
      </c>
      <c r="I16" s="165"/>
      <c r="J16" s="166"/>
      <c r="K16" s="167" t="str">
        <f t="shared" si="1"/>
        <v/>
      </c>
      <c r="L16" s="167">
        <f ca="1">IF($C16="","",VLOOKUP($B16,'Saisie des HEURES'!$B$4:$E$25,3,FALSE))</f>
        <v>0</v>
      </c>
      <c r="M16" s="168">
        <f ca="1">IF(L16="","",IF(L16=0,,IF(K16="","BUDGET ?",L16-K16)))</f>
        <v>0</v>
      </c>
      <c r="N16" s="165"/>
      <c r="O16" s="256"/>
      <c r="P16" s="163" t="str">
        <f t="shared" si="3"/>
        <v/>
      </c>
      <c r="Q16" s="163">
        <f ca="1">IF($C16="","",SUMIF('BL - FACT'!$G$2:$G$1048576,BUDGET!B16,'BL - FACT'!$F$2:$F$1048576))</f>
        <v>0</v>
      </c>
      <c r="R16" s="164">
        <f t="shared" ca="1" si="6"/>
        <v>0</v>
      </c>
    </row>
    <row r="17" spans="1:18" x14ac:dyDescent="0.3">
      <c r="A17" s="1"/>
      <c r="B17" s="160">
        <f ca="1">IF(C17="","",IF(OFFSET('BL - FACT'!$M$4,ROWS($1:13)+1*('BL - FACT'!$M$5=""),0)="",OFFSET('BL - FACT'!O$4,ROWS($1:13)-COUNTA('BL - FACT'!$M$5:$M$23),0),OFFSET('BL - FACT'!L$4,ROWS($1:13)+1*('BL - FACT'!$M$5=""),0)))</f>
        <v>34</v>
      </c>
      <c r="C17" s="161" t="str">
        <f ca="1">IF(IF(OFFSET('BL - FACT'!$M$4,ROWS($1:13)+1*('BL - FACT'!$M$5=""),0)="",OFFSET('BL - FACT'!P$4,ROWS($1:13)-COUNTA('BL - FACT'!$M$5:$M$23),0),OFFSET('BL - FACT'!M$4,ROWS($1:13)+1*('BL - FACT'!$M$5=""),0))=0,"",IF(OFFSET('BL - FACT'!$M$4,ROWS($1:13)+1*('BL - FACT'!$M$5=""),0)="",OFFSET('BL - FACT'!P$4,ROWS($1:13)-COUNTA('BL - FACT'!$M$5:$M$23),0),OFFSET('BL - FACT'!M$4,ROWS($1:13)+1*('BL - FACT'!$M$5=""),0)))</f>
        <v xml:space="preserve">PH3 - 3.4 </v>
      </c>
      <c r="D17" s="258">
        <f ca="1">IF(BUDGET!B17="","",IF(B17=0,SYNTHESE!$G$24/SYNTHESE!$C$24,VLOOKUP(BUDGET!B17,SYNTHESE!$A$6:$J$24,7,FALSE)/VLOOKUP(BUDGET!B17,SYNTHESE!$A$6:$J$24,3,FALSE)))</f>
        <v>0</v>
      </c>
      <c r="E17" s="162"/>
      <c r="F17" s="163" t="str">
        <f t="shared" si="5"/>
        <v/>
      </c>
      <c r="G17" s="163">
        <f t="shared" ca="1" si="4"/>
        <v>0</v>
      </c>
      <c r="H17" s="164">
        <f t="shared" ca="1" si="0"/>
        <v>0</v>
      </c>
      <c r="I17" s="165"/>
      <c r="J17" s="166"/>
      <c r="K17" s="167" t="str">
        <f>IF(J17="","",J17*D17)</f>
        <v/>
      </c>
      <c r="L17" s="167">
        <f ca="1">IF($C17="","",VLOOKUP($B17,'Saisie des HEURES'!$B$4:$E$25,3,FALSE))</f>
        <v>0</v>
      </c>
      <c r="M17" s="168">
        <f t="shared" ref="M17:M23" ca="1" si="7">IF(L17="","",IF(L17=0,,IF(K17="","BUDGET ?",L17-K17)))</f>
        <v>0</v>
      </c>
      <c r="N17" s="165"/>
      <c r="O17" s="256"/>
      <c r="P17" s="163" t="str">
        <f t="shared" si="3"/>
        <v/>
      </c>
      <c r="Q17" s="163">
        <f ca="1">IF($C17="","",SUMIF('BL - FACT'!$G$2:$G$1048576,BUDGET!B17,'BL - FACT'!$F$2:$F$1048576))</f>
        <v>0</v>
      </c>
      <c r="R17" s="164">
        <f t="shared" ca="1" si="6"/>
        <v>0</v>
      </c>
    </row>
    <row r="18" spans="1:18" x14ac:dyDescent="0.3">
      <c r="A18" s="77"/>
      <c r="B18" s="160">
        <f ca="1">IF(C18="","",IF(OFFSET('BL - FACT'!$M$4,ROWS($1:14)+1*('BL - FACT'!$M$5=""),0)="",OFFSET('BL - FACT'!O$4,ROWS($1:14)-COUNTA('BL - FACT'!$M$5:$M$23),0),OFFSET('BL - FACT'!L$4,ROWS($1:14)+1*('BL - FACT'!$M$5=""),0)))</f>
        <v>4</v>
      </c>
      <c r="C18" s="161" t="str">
        <f ca="1">IF(IF(OFFSET('BL - FACT'!$M$4,ROWS($1:14)+1*('BL - FACT'!$M$5=""),0)="",OFFSET('BL - FACT'!P$4,ROWS($1:14)-COUNTA('BL - FACT'!$M$5:$M$23),0),OFFSET('BL - FACT'!M$4,ROWS($1:14)+1*('BL - FACT'!$M$5=""),0))=0,"",IF(OFFSET('BL - FACT'!$M$4,ROWS($1:14)+1*('BL - FACT'!$M$5=""),0)="",OFFSET('BL - FACT'!P$4,ROWS($1:14)-COUNTA('BL - FACT'!$M$5:$M$23),0),OFFSET('BL - FACT'!M$4,ROWS($1:14)+1*('BL - FACT'!$M$5=""),0)))</f>
        <v xml:space="preserve">PH 4 - </v>
      </c>
      <c r="D18" s="258">
        <f>SYNTHESE!G24/SYNTHESE!C24</f>
        <v>1357.1428571428571</v>
      </c>
      <c r="E18" s="169"/>
      <c r="F18" s="163" t="str">
        <f t="shared" si="5"/>
        <v/>
      </c>
      <c r="G18" s="163">
        <f t="shared" ca="1" si="4"/>
        <v>8120</v>
      </c>
      <c r="H18" s="164" t="str">
        <f t="shared" ca="1" si="0"/>
        <v>BUDGET ?</v>
      </c>
      <c r="I18" s="165"/>
      <c r="J18" s="166"/>
      <c r="K18" s="167" t="str">
        <f t="shared" ref="K18:K23" si="8">IF(J18="","",J18*D18)</f>
        <v/>
      </c>
      <c r="L18" s="167">
        <f ca="1">IF($C18="","",VLOOKUP($B18,'Saisie des HEURES'!$B$4:$E$25,3,FALSE))</f>
        <v>200</v>
      </c>
      <c r="M18" s="168" t="str">
        <f t="shared" ca="1" si="7"/>
        <v>BUDGET ?</v>
      </c>
      <c r="N18" s="165"/>
      <c r="O18" s="256"/>
      <c r="P18" s="163" t="str">
        <f t="shared" si="3"/>
        <v/>
      </c>
      <c r="Q18" s="163">
        <f ca="1">IF($C18="","",SUMIF('BL - FACT'!$G$2:$G$1048576,BUDGET!B18,'BL - FACT'!$F$2:$F$1048576))</f>
        <v>800</v>
      </c>
      <c r="R18" s="164" t="str">
        <f t="shared" ca="1" si="6"/>
        <v>BUDGET ?</v>
      </c>
    </row>
    <row r="19" spans="1:18" x14ac:dyDescent="0.3">
      <c r="A19" s="77"/>
      <c r="B19" s="160">
        <f ca="1">IF(C19="","",IF(OFFSET('BL - FACT'!$M$4,ROWS($1:15)+1*('BL - FACT'!$M$5=""),0)="",OFFSET('BL - FACT'!O$4,ROWS($1:15)-COUNTA('BL - FACT'!$M$5:$M$23),0),OFFSET('BL - FACT'!L$4,ROWS($1:15)+1*('BL - FACT'!$M$5=""),0)))</f>
        <v>101</v>
      </c>
      <c r="C19" s="161" t="str">
        <f ca="1">IF(IF(OFFSET('BL - FACT'!$M$4,ROWS($1:15)+1*('BL - FACT'!$M$5=""),0)="",OFFSET('BL - FACT'!P$4,ROWS($1:15)-COUNTA('BL - FACT'!$M$5:$M$23),0),OFFSET('BL - FACT'!M$4,ROWS($1:15)+1*('BL - FACT'!$M$5=""),0))=0,"",IF(OFFSET('BL - FACT'!$M$4,ROWS($1:15)+1*('BL - FACT'!$M$5=""),0)="",OFFSET('BL - FACT'!P$4,ROWS($1:15)-COUNTA('BL - FACT'!$M$5:$M$23),0),OFFSET('BL - FACT'!M$4,ROWS($1:15)+1*('BL - FACT'!$M$5=""),0)))</f>
        <v xml:space="preserve">PH1 - TS1 : </v>
      </c>
      <c r="D19" s="258">
        <f ca="1">IF(BUDGET!B19="","",IF(B19=0,SYNTHESE!$G$24/SYNTHESE!$C$24,VLOOKUP(BUDGET!B19,SYNTHESE!$A$6:$J$24,7,FALSE)/VLOOKUP(BUDGET!B19,SYNTHESE!$A$6:$J$24,3,FALSE)))</f>
        <v>0</v>
      </c>
      <c r="E19" s="169"/>
      <c r="F19" s="163" t="str">
        <f t="shared" si="5"/>
        <v/>
      </c>
      <c r="G19" s="163">
        <f t="shared" ca="1" si="4"/>
        <v>3660</v>
      </c>
      <c r="H19" s="164" t="str">
        <f t="shared" ca="1" si="0"/>
        <v>BUDGET ?</v>
      </c>
      <c r="I19" s="165"/>
      <c r="J19" s="166"/>
      <c r="K19" s="167" t="str">
        <f t="shared" si="8"/>
        <v/>
      </c>
      <c r="L19" s="167">
        <f ca="1">IF($C19="","",VLOOKUP($B19,'Saisie des HEURES'!$B$4:$E$25,3,FALSE))</f>
        <v>100</v>
      </c>
      <c r="M19" s="168" t="str">
        <f t="shared" ca="1" si="7"/>
        <v>BUDGET ?</v>
      </c>
      <c r="N19" s="165"/>
      <c r="O19" s="256"/>
      <c r="P19" s="163" t="str">
        <f t="shared" si="3"/>
        <v/>
      </c>
      <c r="Q19" s="163">
        <f ca="1">IF($C19="","",SUMIF('BL - FACT'!$G$2:$G$1048576,BUDGET!B19,'BL - FACT'!$F$2:$F$1048576))</f>
        <v>0</v>
      </c>
      <c r="R19" s="164">
        <f t="shared" ca="1" si="6"/>
        <v>0</v>
      </c>
    </row>
    <row r="20" spans="1:18" x14ac:dyDescent="0.3">
      <c r="A20" s="77"/>
      <c r="B20" s="160" t="str">
        <f ca="1">IF(C20="","",IF(OFFSET('BL - FACT'!$M$4,ROWS($1:16)+1*('BL - FACT'!$M$5=""),0)="",OFFSET('BL - FACT'!O$4,ROWS($1:16)-COUNTA('BL - FACT'!$M$5:$M$23),0),OFFSET('BL - FACT'!L$4,ROWS($1:16)+1*('BL - FACT'!$M$5=""),0)))</f>
        <v/>
      </c>
      <c r="C20" s="161" t="str">
        <f ca="1">IF(IF(OFFSET('BL - FACT'!$M$4,ROWS($1:16)+1*('BL - FACT'!$M$5=""),0)="",OFFSET('BL - FACT'!P$4,ROWS($1:16)-COUNTA('BL - FACT'!$M$5:$M$23),0),OFFSET('BL - FACT'!M$4,ROWS($1:16)+1*('BL - FACT'!$M$5=""),0))=0,"",IF(OFFSET('BL - FACT'!$M$4,ROWS($1:16)+1*('BL - FACT'!$M$5=""),0)="",OFFSET('BL - FACT'!P$4,ROWS($1:16)-COUNTA('BL - FACT'!$M$5:$M$23),0),OFFSET('BL - FACT'!M$4,ROWS($1:16)+1*('BL - FACT'!$M$5=""),0)))</f>
        <v/>
      </c>
      <c r="D20" s="258"/>
      <c r="E20" s="169"/>
      <c r="F20" s="163"/>
      <c r="G20" s="163"/>
      <c r="H20" s="164" t="str">
        <f t="shared" si="0"/>
        <v/>
      </c>
      <c r="I20" s="165"/>
      <c r="J20" s="166"/>
      <c r="K20" s="167" t="str">
        <f t="shared" si="8"/>
        <v/>
      </c>
      <c r="L20" s="167" t="str">
        <f ca="1">IF($C20="","",VLOOKUP($B20,'Saisie des HEURES'!$B$4:$E$25,3,FALSE))</f>
        <v/>
      </c>
      <c r="M20" s="168" t="str">
        <f t="shared" ca="1" si="7"/>
        <v/>
      </c>
      <c r="N20" s="165"/>
      <c r="O20" s="162"/>
      <c r="P20" s="163" t="str">
        <f t="shared" si="3"/>
        <v/>
      </c>
      <c r="Q20" s="163" t="str">
        <f ca="1">IF($C20="","",SUMIF('BL - FACT'!$G$2:$G$1048576,BUDGET!B20,'BL - FACT'!$F$2:$F$1048576))</f>
        <v/>
      </c>
      <c r="R20" s="164" t="str">
        <f t="shared" ca="1" si="6"/>
        <v/>
      </c>
    </row>
    <row r="21" spans="1:18" x14ac:dyDescent="0.3">
      <c r="A21" s="77"/>
      <c r="B21" s="160" t="str">
        <f ca="1">IF(C21="","",IF(OFFSET('BL - FACT'!$M$4,ROWS($1:17)+1*('BL - FACT'!$M$5=""),0)="",OFFSET('BL - FACT'!O$4,ROWS($1:17)-COUNTA('BL - FACT'!$M$5:$M$23),0),OFFSET('BL - FACT'!L$4,ROWS($1:17)+1*('BL - FACT'!$M$5=""),0)))</f>
        <v/>
      </c>
      <c r="C21" s="161" t="str">
        <f ca="1">IF(IF(OFFSET('BL - FACT'!$M$4,ROWS($1:17)+1*('BL - FACT'!$M$5=""),0)="",OFFSET('BL - FACT'!P$4,ROWS($1:17)-COUNTA('BL - FACT'!$M$5:$M$23),0),OFFSET('BL - FACT'!M$4,ROWS($1:17)+1*('BL - FACT'!$M$5=""),0))=0,"",IF(OFFSET('BL - FACT'!$M$4,ROWS($1:17)+1*('BL - FACT'!$M$5=""),0)="",OFFSET('BL - FACT'!P$4,ROWS($1:17)-COUNTA('BL - FACT'!$M$5:$M$23),0),OFFSET('BL - FACT'!M$4,ROWS($1:17)+1*('BL - FACT'!$M$5=""),0)))</f>
        <v/>
      </c>
      <c r="D21" s="258" t="str">
        <f ca="1">IF(BUDGET!B21="","",IF(B21=0,SYNTHESE!$G$24/SYNTHESE!$C$24,VLOOKUP(BUDGET!B21,SYNTHESE!$A$6:$J$24,7,FALSE)/VLOOKUP(BUDGET!B21,SYNTHESE!$A$6:$J$24,3,FALSE)))</f>
        <v/>
      </c>
      <c r="E21" s="169"/>
      <c r="F21" s="163" t="str">
        <f t="shared" si="5"/>
        <v/>
      </c>
      <c r="G21" s="163" t="str">
        <f t="shared" ca="1" si="4"/>
        <v/>
      </c>
      <c r="H21" s="164" t="str">
        <f t="shared" ca="1" si="0"/>
        <v/>
      </c>
      <c r="I21" s="165"/>
      <c r="J21" s="166"/>
      <c r="K21" s="167" t="str">
        <f t="shared" si="8"/>
        <v/>
      </c>
      <c r="L21" s="167" t="str">
        <f ca="1">IF($C21="","",VLOOKUP($B21,'Saisie des HEURES'!$B$4:$E$25,3,FALSE))</f>
        <v/>
      </c>
      <c r="M21" s="168" t="str">
        <f t="shared" ca="1" si="7"/>
        <v/>
      </c>
      <c r="N21" s="165"/>
      <c r="O21" s="162"/>
      <c r="P21" s="163" t="str">
        <f t="shared" si="3"/>
        <v/>
      </c>
      <c r="Q21" s="163" t="str">
        <f ca="1">IF($C21="","",SUMIF('BL - FACT'!$G$2:$G$1048576,BUDGET!B21,'BL - FACT'!$F$2:$F$1048576))</f>
        <v/>
      </c>
      <c r="R21" s="164" t="str">
        <f t="shared" ca="1" si="6"/>
        <v/>
      </c>
    </row>
    <row r="22" spans="1:18" x14ac:dyDescent="0.3">
      <c r="A22" s="77"/>
      <c r="B22" s="160" t="str">
        <f ca="1">IF(C22="","",IF(OFFSET('BL - FACT'!$M$4,ROWS($1:18)+1*('BL - FACT'!$M$5=""),0)="",OFFSET('BL - FACT'!O$4,ROWS($1:18)-COUNTA('BL - FACT'!$M$5:$M$23),0),OFFSET('BL - FACT'!L$4,ROWS($1:18)+1*('BL - FACT'!$M$5=""),0)))</f>
        <v/>
      </c>
      <c r="C22" s="161" t="str">
        <f ca="1">IF(IF(OFFSET('BL - FACT'!$M$4,ROWS($1:18)+1*('BL - FACT'!$M$5=""),0)="",OFFSET('BL - FACT'!P$4,ROWS($1:18)-COUNTA('BL - FACT'!$M$5:$M$23),0),OFFSET('BL - FACT'!M$4,ROWS($1:18)+1*('BL - FACT'!$M$5=""),0))=0,"",IF(OFFSET('BL - FACT'!$M$4,ROWS($1:18)+1*('BL - FACT'!$M$5=""),0)="",OFFSET('BL - FACT'!P$4,ROWS($1:18)-COUNTA('BL - FACT'!$M$5:$M$23),0),OFFSET('BL - FACT'!M$4,ROWS($1:18)+1*('BL - FACT'!$M$5=""),0)))</f>
        <v/>
      </c>
      <c r="D22" s="258" t="str">
        <f ca="1">IF(BUDGET!B22="","",IF(B22=0,SYNTHESE!$G$24/SYNTHESE!$C$24,VLOOKUP(BUDGET!B22,SYNTHESE!$A$6:$J$24,7,FALSE)/VLOOKUP(BUDGET!B22,SYNTHESE!$A$6:$J$24,3,FALSE)))</f>
        <v/>
      </c>
      <c r="E22" s="169"/>
      <c r="F22" s="163" t="str">
        <f t="shared" si="5"/>
        <v/>
      </c>
      <c r="G22" s="163" t="str">
        <f t="shared" ca="1" si="4"/>
        <v/>
      </c>
      <c r="H22" s="164" t="str">
        <f t="shared" ca="1" si="0"/>
        <v/>
      </c>
      <c r="I22" s="165"/>
      <c r="J22" s="166"/>
      <c r="K22" s="167" t="str">
        <f t="shared" si="8"/>
        <v/>
      </c>
      <c r="L22" s="167" t="str">
        <f ca="1">IF($C22="","",VLOOKUP($B22,'Saisie des HEURES'!$B$4:$E$25,3,FALSE))</f>
        <v/>
      </c>
      <c r="M22" s="168" t="str">
        <f t="shared" ca="1" si="7"/>
        <v/>
      </c>
      <c r="N22" s="165"/>
      <c r="O22" s="162"/>
      <c r="P22" s="163" t="str">
        <f t="shared" si="3"/>
        <v/>
      </c>
      <c r="Q22" s="163" t="str">
        <f ca="1">IF($C22="","",SUMIF('BL - FACT'!$G$2:$G$1048576,BUDGET!B22,'BL - FACT'!$F$2:$F$1048576))</f>
        <v/>
      </c>
      <c r="R22" s="164" t="str">
        <f t="shared" ca="1" si="6"/>
        <v/>
      </c>
    </row>
    <row r="23" spans="1:18" x14ac:dyDescent="0.3">
      <c r="A23" s="77"/>
      <c r="B23" s="160" t="str">
        <f ca="1">IF(C23="","",IF(OFFSET('BL - FACT'!$M$4,ROWS($1:19)+1*('BL - FACT'!$M$5=""),0)="",OFFSET('BL - FACT'!O$4,ROWS($1:19)-COUNTA('BL - FACT'!$M$5:$M$23),0),OFFSET('BL - FACT'!L$4,ROWS($1:19)+1*('BL - FACT'!$M$5=""),0)))</f>
        <v/>
      </c>
      <c r="C23" s="161" t="str">
        <f ca="1">IF(IF(OFFSET('BL - FACT'!$M$4,ROWS($1:19)+1*('BL - FACT'!$M$5=""),0)="",OFFSET('BL - FACT'!P$4,ROWS($1:19)-COUNTA('BL - FACT'!$M$5:$M$23),0),OFFSET('BL - FACT'!M$4,ROWS($1:19)+1*('BL - FACT'!$M$5=""),0))=0,"",IF(OFFSET('BL - FACT'!$M$4,ROWS($1:19)+1*('BL - FACT'!$M$5=""),0)="",OFFSET('BL - FACT'!P$4,ROWS($1:19)-COUNTA('BL - FACT'!$M$5:$M$23),0),OFFSET('BL - FACT'!M$4,ROWS($1:19)+1*('BL - FACT'!$M$5=""),0)))</f>
        <v/>
      </c>
      <c r="D23" s="258" t="str">
        <f ca="1">IF(BUDGET!B23="","",IF(B23=0,SYNTHESE!$G$24/SYNTHESE!$C$24,VLOOKUP(BUDGET!B23,SYNTHESE!$A$6:$J$24,7,FALSE)/VLOOKUP(BUDGET!B23,SYNTHESE!$A$6:$J$24,3,FALSE)))</f>
        <v/>
      </c>
      <c r="E23" s="169"/>
      <c r="F23" s="163" t="str">
        <f t="shared" si="5"/>
        <v/>
      </c>
      <c r="G23" s="163" t="str">
        <f t="shared" ca="1" si="4"/>
        <v/>
      </c>
      <c r="H23" s="164" t="str">
        <f t="shared" ca="1" si="0"/>
        <v/>
      </c>
      <c r="I23" s="165"/>
      <c r="J23" s="166"/>
      <c r="K23" s="167" t="str">
        <f t="shared" si="8"/>
        <v/>
      </c>
      <c r="L23" s="167" t="str">
        <f ca="1">IF($C23="","",VLOOKUP($B23,'Saisie des HEURES'!$B$4:$E$25,3,FALSE))</f>
        <v/>
      </c>
      <c r="M23" s="168" t="str">
        <f t="shared" ca="1" si="7"/>
        <v/>
      </c>
      <c r="N23" s="165"/>
      <c r="O23" s="162"/>
      <c r="P23" s="163" t="str">
        <f t="shared" si="3"/>
        <v/>
      </c>
      <c r="Q23" s="163" t="str">
        <f ca="1">IF($C23="","",SUMIF('BL - FACT'!$G$2:$G$1048576,BUDGET!B23,'BL - FACT'!$F$2:$F$1048576))</f>
        <v/>
      </c>
      <c r="R23" s="164" t="str">
        <f t="shared" ca="1" si="6"/>
        <v/>
      </c>
    </row>
    <row r="24" spans="1:18" x14ac:dyDescent="0.3">
      <c r="A24" s="77"/>
      <c r="B24" s="160" t="str">
        <f ca="1">IF(C24="","",IF(OFFSET('BL - FACT'!$M$4,ROWS($1:20)+1*('BL - FACT'!$M$5=""),0)="",OFFSET('BL - FACT'!O$4,ROWS($1:20)-COUNTA('BL - FACT'!$M$5:$M$23),0),OFFSET('BL - FACT'!L$4,ROWS($1:20)+1*('BL - FACT'!$M$5=""),0)))</f>
        <v/>
      </c>
      <c r="C24" s="161" t="str">
        <f ca="1">IF(IF(OFFSET('BL - FACT'!$M$4,ROWS($1:20)+1*('BL - FACT'!$M$5=""),0)="",OFFSET('BL - FACT'!P$4,ROWS($1:20)-COUNTA('BL - FACT'!$M$5:$M$23),0),OFFSET('BL - FACT'!M$4,ROWS($1:20)+1*('BL - FACT'!$M$5=""),0))=0,"",IF(OFFSET('BL - FACT'!$M$4,ROWS($1:20)+1*('BL - FACT'!$M$5=""),0)="",OFFSET('BL - FACT'!P$4,ROWS($1:20)-COUNTA('BL - FACT'!$M$5:$M$23),0),OFFSET('BL - FACT'!M$4,ROWS($1:20)+1*('BL - FACT'!$M$5=""),0)))</f>
        <v/>
      </c>
      <c r="D24" s="258" t="str">
        <f ca="1">IF(BUDGET!B24="","",IF(B24=0,SYNTHESE!$G$24/SYNTHESE!$C$24,VLOOKUP(BUDGET!B24,SYNTHESE!$A$6:$J$24,7,FALSE)/VLOOKUP(BUDGET!B24,SYNTHESE!$A$6:$J$24,3,FALSE)))</f>
        <v/>
      </c>
      <c r="E24" s="169"/>
      <c r="F24" s="163" t="str">
        <f t="shared" ref="F24:F29" si="9">IF(E24="","",D24*E24)</f>
        <v/>
      </c>
      <c r="G24" s="163" t="str">
        <f t="shared" ref="G24:G29" ca="1" si="10">IF(C24="","",Q24+L24*thmc)</f>
        <v/>
      </c>
      <c r="H24" s="164" t="str">
        <f t="shared" ref="H24:H29" ca="1" si="11">IF(G24="","",IF(G24=0,,IF(F24="","BUDGET ?",G24-F24)))</f>
        <v/>
      </c>
      <c r="I24" s="165"/>
      <c r="J24" s="166"/>
      <c r="K24" s="167" t="str">
        <f t="shared" ref="K24:K29" si="12">IF(J24="","",J24*D24)</f>
        <v/>
      </c>
      <c r="L24" s="167" t="str">
        <f ca="1">IF($C24="","",VLOOKUP($B24,'Saisie des HEURES'!$B$4:$E$25,3,FALSE))</f>
        <v/>
      </c>
      <c r="M24" s="168" t="str">
        <f t="shared" ref="M24:M29" ca="1" si="13">IF(L24="","",IF(L24=0,,IF(K24="","BUDGET ?",L24-K24)))</f>
        <v/>
      </c>
      <c r="N24" s="165"/>
      <c r="O24" s="162"/>
      <c r="P24" s="163" t="str">
        <f t="shared" ref="P24:P29" si="14">IF(O24="","",O24*D24)</f>
        <v/>
      </c>
      <c r="Q24" s="163" t="str">
        <f ca="1">IF($C24="","",SUMIF('BL - FACT'!$G$2:$G$1048576,BUDGET!B24,'BL - FACT'!$F$2:$F$1048576))</f>
        <v/>
      </c>
      <c r="R24" s="164" t="str">
        <f t="shared" ref="R24:R29" ca="1" si="15">IF(Q24="","",IF(Q24=0,,IF(P24="","BUDGET ?",Q24-P24)))</f>
        <v/>
      </c>
    </row>
    <row r="25" spans="1:18" x14ac:dyDescent="0.3">
      <c r="A25" s="77"/>
      <c r="B25" s="160" t="str">
        <f ca="1">IF(C25="","",IF(OFFSET('BL - FACT'!$M$4,ROWS($1:21)+1*('BL - FACT'!$M$5=""),0)="",OFFSET('BL - FACT'!O$4,ROWS($1:21)-COUNTA('BL - FACT'!$M$5:$M$23),0),OFFSET('BL - FACT'!L$4,ROWS($1:21)+1*('BL - FACT'!$M$5=""),0)))</f>
        <v/>
      </c>
      <c r="C25" s="161" t="str">
        <f ca="1">IF(IF(OFFSET('BL - FACT'!$M$4,ROWS($1:21)+1*('BL - FACT'!$M$5=""),0)="",OFFSET('BL - FACT'!P$4,ROWS($1:21)-COUNTA('BL - FACT'!$M$5:$M$23),0),OFFSET('BL - FACT'!M$4,ROWS($1:21)+1*('BL - FACT'!$M$5=""),0))=0,"",IF(OFFSET('BL - FACT'!$M$4,ROWS($1:21)+1*('BL - FACT'!$M$5=""),0)="",OFFSET('BL - FACT'!P$4,ROWS($1:21)-COUNTA('BL - FACT'!$M$5:$M$23),0),OFFSET('BL - FACT'!M$4,ROWS($1:21)+1*('BL - FACT'!$M$5=""),0)))</f>
        <v/>
      </c>
      <c r="D25" s="258" t="str">
        <f ca="1">IF(BUDGET!B25="","",IF(B25=0,SYNTHESE!$G$24/SYNTHESE!$C$24,VLOOKUP(BUDGET!B25,SYNTHESE!$A$6:$J$24,7,FALSE)/VLOOKUP(BUDGET!B25,SYNTHESE!$A$6:$J$24,3,FALSE)))</f>
        <v/>
      </c>
      <c r="E25" s="169"/>
      <c r="F25" s="163" t="str">
        <f t="shared" si="9"/>
        <v/>
      </c>
      <c r="G25" s="163" t="str">
        <f t="shared" ca="1" si="10"/>
        <v/>
      </c>
      <c r="H25" s="164" t="str">
        <f t="shared" ca="1" si="11"/>
        <v/>
      </c>
      <c r="I25" s="165"/>
      <c r="J25" s="166"/>
      <c r="K25" s="167" t="str">
        <f t="shared" si="12"/>
        <v/>
      </c>
      <c r="L25" s="167" t="str">
        <f ca="1">IF($C25="","",VLOOKUP($B25,'Saisie des HEURES'!$B$4:$E$25,3,FALSE))</f>
        <v/>
      </c>
      <c r="M25" s="168" t="str">
        <f t="shared" ca="1" si="13"/>
        <v/>
      </c>
      <c r="N25" s="165"/>
      <c r="O25" s="162"/>
      <c r="P25" s="163" t="str">
        <f t="shared" si="14"/>
        <v/>
      </c>
      <c r="Q25" s="163" t="str">
        <f ca="1">IF($C25="","",SUMIF('BL - FACT'!$G$2:$G$1048576,BUDGET!B25,'BL - FACT'!$F$2:$F$1048576))</f>
        <v/>
      </c>
      <c r="R25" s="164" t="str">
        <f t="shared" ca="1" si="15"/>
        <v/>
      </c>
    </row>
    <row r="26" spans="1:18" x14ac:dyDescent="0.3">
      <c r="A26" s="77"/>
      <c r="B26" s="160" t="str">
        <f ca="1">IF(C26="","",IF(OFFSET('BL - FACT'!$M$4,ROWS($1:22)+1*('BL - FACT'!$M$5=""),0)="",OFFSET('BL - FACT'!O$4,ROWS($1:22)-COUNTA('BL - FACT'!$M$5:$M$23),0),OFFSET('BL - FACT'!L$4,ROWS($1:22)+1*('BL - FACT'!$M$5=""),0)))</f>
        <v/>
      </c>
      <c r="C26" s="161" t="str">
        <f ca="1">IF(IF(OFFSET('BL - FACT'!$M$4,ROWS($1:22)+1*('BL - FACT'!$M$5=""),0)="",OFFSET('BL - FACT'!P$4,ROWS($1:22)-COUNTA('BL - FACT'!$M$5:$M$23),0),OFFSET('BL - FACT'!M$4,ROWS($1:22)+1*('BL - FACT'!$M$5=""),0))=0,"",IF(OFFSET('BL - FACT'!$M$4,ROWS($1:22)+1*('BL - FACT'!$M$5=""),0)="",OFFSET('BL - FACT'!P$4,ROWS($1:22)-COUNTA('BL - FACT'!$M$5:$M$23),0),OFFSET('BL - FACT'!M$4,ROWS($1:22)+1*('BL - FACT'!$M$5=""),0)))</f>
        <v/>
      </c>
      <c r="D26" s="258" t="str">
        <f ca="1">IF(BUDGET!B26="","",IF(B26=0,SYNTHESE!$G$24/SYNTHESE!$C$24,VLOOKUP(BUDGET!B26,SYNTHESE!$A$6:$J$24,7,FALSE)/VLOOKUP(BUDGET!B26,SYNTHESE!$A$6:$J$24,3,FALSE)))</f>
        <v/>
      </c>
      <c r="E26" s="169"/>
      <c r="F26" s="163" t="str">
        <f t="shared" si="9"/>
        <v/>
      </c>
      <c r="G26" s="163" t="str">
        <f t="shared" ca="1" si="10"/>
        <v/>
      </c>
      <c r="H26" s="164" t="str">
        <f t="shared" ca="1" si="11"/>
        <v/>
      </c>
      <c r="I26" s="165"/>
      <c r="J26" s="166"/>
      <c r="K26" s="167" t="str">
        <f t="shared" si="12"/>
        <v/>
      </c>
      <c r="L26" s="167" t="str">
        <f ca="1">IF($C26="","",VLOOKUP($B26,'Saisie des HEURES'!$B$4:$E$25,3,FALSE))</f>
        <v/>
      </c>
      <c r="M26" s="168" t="str">
        <f t="shared" ca="1" si="13"/>
        <v/>
      </c>
      <c r="N26" s="165"/>
      <c r="O26" s="162"/>
      <c r="P26" s="163" t="str">
        <f t="shared" si="14"/>
        <v/>
      </c>
      <c r="Q26" s="163" t="str">
        <f ca="1">IF($C26="","",SUMIF('BL - FACT'!$G$2:$G$1048576,BUDGET!B26,'BL - FACT'!$F$2:$F$1048576))</f>
        <v/>
      </c>
      <c r="R26" s="164" t="str">
        <f t="shared" ca="1" si="15"/>
        <v/>
      </c>
    </row>
    <row r="27" spans="1:18" x14ac:dyDescent="0.3">
      <c r="A27" s="77"/>
      <c r="B27" s="160" t="str">
        <f ca="1">IF(C27="","",IF(OFFSET('BL - FACT'!$M$4,ROWS($1:23)+1*('BL - FACT'!$M$5=""),0)="",OFFSET('BL - FACT'!O$4,ROWS($1:23)-COUNTA('BL - FACT'!$M$5:$M$23),0),OFFSET('BL - FACT'!L$4,ROWS($1:23)+1*('BL - FACT'!$M$5=""),0)))</f>
        <v/>
      </c>
      <c r="C27" s="161" t="str">
        <f ca="1">IF(IF(OFFSET('BL - FACT'!$M$4,ROWS($1:23)+1*('BL - FACT'!$M$5=""),0)="",OFFSET('BL - FACT'!P$4,ROWS($1:23)-COUNTA('BL - FACT'!$M$5:$M$23),0),OFFSET('BL - FACT'!M$4,ROWS($1:23)+1*('BL - FACT'!$M$5=""),0))=0,"",IF(OFFSET('BL - FACT'!$M$4,ROWS($1:23)+1*('BL - FACT'!$M$5=""),0)="",OFFSET('BL - FACT'!P$4,ROWS($1:23)-COUNTA('BL - FACT'!$M$5:$M$23),0),OFFSET('BL - FACT'!M$4,ROWS($1:23)+1*('BL - FACT'!$M$5=""),0)))</f>
        <v/>
      </c>
      <c r="D27" s="258" t="str">
        <f ca="1">IF(BUDGET!B27="","",IF(B27=0,SYNTHESE!$G$24/SYNTHESE!$C$24,VLOOKUP(BUDGET!B27,SYNTHESE!$A$6:$J$24,7,FALSE)/VLOOKUP(BUDGET!B27,SYNTHESE!$A$6:$J$24,3,FALSE)))</f>
        <v/>
      </c>
      <c r="E27" s="169"/>
      <c r="F27" s="163" t="str">
        <f t="shared" si="9"/>
        <v/>
      </c>
      <c r="G27" s="163" t="str">
        <f t="shared" ca="1" si="10"/>
        <v/>
      </c>
      <c r="H27" s="164" t="str">
        <f t="shared" ca="1" si="11"/>
        <v/>
      </c>
      <c r="I27" s="165"/>
      <c r="J27" s="166"/>
      <c r="K27" s="167" t="str">
        <f t="shared" si="12"/>
        <v/>
      </c>
      <c r="L27" s="167" t="str">
        <f ca="1">IF($C27="","",VLOOKUP($B27,'Saisie des HEURES'!$B$4:$E$25,3,FALSE))</f>
        <v/>
      </c>
      <c r="M27" s="168" t="str">
        <f t="shared" ca="1" si="13"/>
        <v/>
      </c>
      <c r="N27" s="165"/>
      <c r="O27" s="162"/>
      <c r="P27" s="163" t="str">
        <f t="shared" si="14"/>
        <v/>
      </c>
      <c r="Q27" s="163" t="str">
        <f ca="1">IF($C27="","",SUMIF('BL - FACT'!$G$2:$G$1048576,BUDGET!B27,'BL - FACT'!$F$2:$F$1048576))</f>
        <v/>
      </c>
      <c r="R27" s="164" t="str">
        <f t="shared" ca="1" si="15"/>
        <v/>
      </c>
    </row>
    <row r="28" spans="1:18" x14ac:dyDescent="0.3">
      <c r="A28" s="77"/>
      <c r="B28" s="160" t="str">
        <f ca="1">IF(C28="","",IF(OFFSET('BL - FACT'!$M$4,ROWS($1:24)+1*('BL - FACT'!$M$5=""),0)="",OFFSET('BL - FACT'!O$4,ROWS($1:24)-COUNTA('BL - FACT'!$M$5:$M$23),0),OFFSET('BL - FACT'!L$4,ROWS($1:24)+1*('BL - FACT'!$M$5=""),0)))</f>
        <v/>
      </c>
      <c r="C28" s="161" t="str">
        <f ca="1">IF(IF(OFFSET('BL - FACT'!$M$4,ROWS($1:24)+1*('BL - FACT'!$M$5=""),0)="",OFFSET('BL - FACT'!P$4,ROWS($1:24)-COUNTA('BL - FACT'!$M$5:$M$23),0),OFFSET('BL - FACT'!M$4,ROWS($1:24)+1*('BL - FACT'!$M$5=""),0))=0,"",IF(OFFSET('BL - FACT'!$M$4,ROWS($1:24)+1*('BL - FACT'!$M$5=""),0)="",OFFSET('BL - FACT'!P$4,ROWS($1:24)-COUNTA('BL - FACT'!$M$5:$M$23),0),OFFSET('BL - FACT'!M$4,ROWS($1:24)+1*('BL - FACT'!$M$5=""),0)))</f>
        <v/>
      </c>
      <c r="D28" s="258" t="str">
        <f ca="1">IF(BUDGET!B28="","",IF(B28=0,SYNTHESE!$G$24/SYNTHESE!$C$24,VLOOKUP(BUDGET!B28,SYNTHESE!$A$6:$J$24,7,FALSE)/VLOOKUP(BUDGET!B28,SYNTHESE!$A$6:$J$24,3,FALSE)))</f>
        <v/>
      </c>
      <c r="E28" s="169"/>
      <c r="F28" s="163" t="str">
        <f t="shared" si="9"/>
        <v/>
      </c>
      <c r="G28" s="163" t="str">
        <f t="shared" ca="1" si="10"/>
        <v/>
      </c>
      <c r="H28" s="164" t="str">
        <f t="shared" ca="1" si="11"/>
        <v/>
      </c>
      <c r="I28" s="165"/>
      <c r="J28" s="166"/>
      <c r="K28" s="167" t="str">
        <f t="shared" si="12"/>
        <v/>
      </c>
      <c r="L28" s="167" t="str">
        <f ca="1">IF($C28="","",VLOOKUP($B28,'Saisie des HEURES'!$B$4:$E$25,3,FALSE))</f>
        <v/>
      </c>
      <c r="M28" s="168" t="str">
        <f t="shared" ca="1" si="13"/>
        <v/>
      </c>
      <c r="N28" s="165"/>
      <c r="O28" s="162"/>
      <c r="P28" s="163" t="str">
        <f t="shared" si="14"/>
        <v/>
      </c>
      <c r="Q28" s="163" t="str">
        <f ca="1">IF($C28="","",SUMIF('BL - FACT'!$G$2:$G$1048576,BUDGET!B28,'BL - FACT'!$F$2:$F$1048576))</f>
        <v/>
      </c>
      <c r="R28" s="164" t="str">
        <f t="shared" ca="1" si="15"/>
        <v/>
      </c>
    </row>
    <row r="29" spans="1:18" x14ac:dyDescent="0.3">
      <c r="A29" s="77"/>
      <c r="B29" s="160" t="str">
        <f ca="1">IF(C29="","",IF(OFFSET('BL - FACT'!$M$4,ROWS($1:25)+1*('BL - FACT'!$M$5=""),0)="",OFFSET('BL - FACT'!O$4,ROWS($1:25)-COUNTA('BL - FACT'!$M$5:$M$23),0),OFFSET('BL - FACT'!L$4,ROWS($1:25)+1*('BL - FACT'!$M$5=""),0)))</f>
        <v/>
      </c>
      <c r="C29" s="161" t="str">
        <f ca="1">IF(IF(OFFSET('BL - FACT'!$M$4,ROWS($1:25)+1*('BL - FACT'!$M$5=""),0)="",OFFSET('BL - FACT'!P$4,ROWS($1:25)-COUNTA('BL - FACT'!$M$5:$M$23),0),OFFSET('BL - FACT'!M$4,ROWS($1:25)+1*('BL - FACT'!$M$5=""),0))=0,"",IF(OFFSET('BL - FACT'!$M$4,ROWS($1:25)+1*('BL - FACT'!$M$5=""),0)="",OFFSET('BL - FACT'!P$4,ROWS($1:25)-COUNTA('BL - FACT'!$M$5:$M$23),0),OFFSET('BL - FACT'!M$4,ROWS($1:25)+1*('BL - FACT'!$M$5=""),0)))</f>
        <v/>
      </c>
      <c r="D29" s="258" t="str">
        <f ca="1">IF(BUDGET!B29="","",IF(B29=0,SYNTHESE!$G$24/SYNTHESE!$C$24,VLOOKUP(BUDGET!B29,SYNTHESE!$A$6:$J$24,7,FALSE)/VLOOKUP(BUDGET!B29,SYNTHESE!$A$6:$J$24,3,FALSE)))</f>
        <v/>
      </c>
      <c r="E29" s="169"/>
      <c r="F29" s="163" t="str">
        <f t="shared" si="9"/>
        <v/>
      </c>
      <c r="G29" s="163" t="str">
        <f t="shared" ca="1" si="10"/>
        <v/>
      </c>
      <c r="H29" s="164" t="str">
        <f t="shared" ca="1" si="11"/>
        <v/>
      </c>
      <c r="I29" s="165"/>
      <c r="J29" s="166"/>
      <c r="K29" s="167" t="str">
        <f t="shared" si="12"/>
        <v/>
      </c>
      <c r="L29" s="167" t="str">
        <f ca="1">IF($C29="","",VLOOKUP($B29,'Saisie des HEURES'!$B$4:$E$25,3,FALSE))</f>
        <v/>
      </c>
      <c r="M29" s="168" t="str">
        <f t="shared" ca="1" si="13"/>
        <v/>
      </c>
      <c r="N29" s="165"/>
      <c r="O29" s="162"/>
      <c r="P29" s="163" t="str">
        <f t="shared" si="14"/>
        <v/>
      </c>
      <c r="Q29" s="163" t="str">
        <f ca="1">IF($C29="","",SUMIF('BL - FACT'!$G$2:$G$1048576,BUDGET!B29,'BL - FACT'!$F$2:$F$1048576))</f>
        <v/>
      </c>
      <c r="R29" s="164" t="str">
        <f t="shared" ca="1" si="15"/>
        <v/>
      </c>
    </row>
    <row r="30" spans="1:18" x14ac:dyDescent="0.3">
      <c r="A30" s="1"/>
      <c r="B30" s="67"/>
      <c r="C30" s="51" t="str">
        <f ca="1">IF(C29="","",IF(C29&lt;100,IF(VLOOKUP(C29+1,$L$5:$M$23,2,FALSE)="",$O$5,C29+1),IF(VLOOKUP(C29+1,$O$5:$P$23,2,FALSE)="","",C29+1)))</f>
        <v/>
      </c>
      <c r="D30" s="67"/>
      <c r="F30"/>
      <c r="G30" s="33"/>
      <c r="H30" s="33"/>
      <c r="I30" s="33"/>
      <c r="K30"/>
      <c r="L30" s="67"/>
      <c r="M30" s="67"/>
      <c r="N30" s="67"/>
      <c r="P30"/>
      <c r="Q30"/>
      <c r="R30"/>
    </row>
    <row r="31" spans="1:18" x14ac:dyDescent="0.3">
      <c r="B31" s="67"/>
      <c r="C31" s="67"/>
      <c r="D31" s="67"/>
      <c r="F31"/>
      <c r="G31" s="33"/>
      <c r="H31" s="33"/>
      <c r="I31" s="33"/>
      <c r="K31"/>
      <c r="L31" s="67"/>
      <c r="M31" s="67"/>
      <c r="N31" s="67"/>
      <c r="P31"/>
      <c r="Q31"/>
      <c r="R31"/>
    </row>
  </sheetData>
  <mergeCells count="8">
    <mergeCell ref="J3:M3"/>
    <mergeCell ref="O3:R3"/>
    <mergeCell ref="A1:D1"/>
    <mergeCell ref="F1:G1"/>
    <mergeCell ref="B3:B4"/>
    <mergeCell ref="C3:C4"/>
    <mergeCell ref="D3:D4"/>
    <mergeCell ref="E3:H3"/>
  </mergeCells>
  <conditionalFormatting sqref="B5:C29">
    <cfRule type="expression" dxfId="11" priority="4">
      <formula>B5&lt;&gt;""</formula>
    </cfRule>
  </conditionalFormatting>
  <conditionalFormatting sqref="D5:D29">
    <cfRule type="expression" dxfId="10" priority="3">
      <formula>$C5&lt;&gt;""</formula>
    </cfRule>
  </conditionalFormatting>
  <conditionalFormatting sqref="E5:E29 J5:J29 O5:O29">
    <cfRule type="expression" dxfId="9" priority="2">
      <formula>$C5&lt;&gt;""</formula>
    </cfRule>
  </conditionalFormatting>
  <conditionalFormatting sqref="P5:R29 K5:M29 F5:H29">
    <cfRule type="expression" dxfId="8" priority="1">
      <formula>$C5&lt;&gt;""</formula>
    </cfRule>
  </conditionalFormatting>
  <conditionalFormatting sqref="M5:M29 R5:R29 H5:H29">
    <cfRule type="cellIs" dxfId="7" priority="5" operator="lessThan">
      <formula>0</formula>
    </cfRule>
    <cfRule type="cellIs" dxfId="6" priority="6" operator="greaterThan">
      <formula>0</formula>
    </cfRule>
  </conditionalFormatting>
  <pageMargins left="0.25" right="0.25" top="0.75" bottom="0.75" header="0.3" footer="0.3"/>
  <pageSetup paperSize="9" scale="64" fitToHeight="0" orientation="landscape" verticalDpi="0" r:id="rId1"/>
  <colBreaks count="1" manualBreakCount="1">
    <brk id="13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rgb="FFE0C1ED"/>
  </sheetPr>
  <dimension ref="A1:O64"/>
  <sheetViews>
    <sheetView showGridLines="0" tabSelected="1" zoomScale="115" zoomScaleNormal="115" workbookViewId="0">
      <selection activeCell="I28" sqref="I28"/>
    </sheetView>
  </sheetViews>
  <sheetFormatPr baseColWidth="10" defaultColWidth="8.77734375" defaultRowHeight="14.4" x14ac:dyDescent="0.3"/>
  <cols>
    <col min="1" max="1" width="2" customWidth="1"/>
    <col min="2" max="2" width="19.44140625" bestFit="1" customWidth="1"/>
    <col min="3" max="3" width="12.44140625" style="67" bestFit="1" customWidth="1"/>
    <col min="4" max="4" width="5.109375" customWidth="1"/>
    <col min="5" max="5" width="14.33203125" bestFit="1" customWidth="1"/>
    <col min="6" max="6" width="12" bestFit="1" customWidth="1"/>
    <col min="7" max="7" width="4.44140625" customWidth="1"/>
    <col min="8" max="8" width="10.5546875" bestFit="1" customWidth="1"/>
    <col min="9" max="9" width="14.33203125" bestFit="1" customWidth="1"/>
    <col min="10" max="10" width="11.44140625" bestFit="1" customWidth="1"/>
    <col min="11" max="11" width="11" customWidth="1"/>
    <col min="12" max="12" width="11.77734375" customWidth="1"/>
    <col min="13" max="13" width="14.109375" customWidth="1"/>
    <col min="14" max="14" width="12.33203125" customWidth="1"/>
    <col min="15" max="15" width="6.44140625" bestFit="1" customWidth="1"/>
  </cols>
  <sheetData>
    <row r="1" spans="1:11" ht="25.8" customHeight="1" thickTop="1" thickBot="1" x14ac:dyDescent="0.35">
      <c r="A1" s="335" t="s">
        <v>57</v>
      </c>
      <c r="B1" s="336"/>
      <c r="C1" s="337"/>
      <c r="E1" s="201"/>
      <c r="F1" s="201"/>
      <c r="G1" s="201"/>
      <c r="H1" s="201"/>
      <c r="I1" s="67"/>
      <c r="J1" s="67"/>
      <c r="K1" s="67"/>
    </row>
    <row r="2" spans="1:11" ht="16.2" customHeight="1" thickTop="1" x14ac:dyDescent="0.3">
      <c r="C2"/>
    </row>
    <row r="3" spans="1:11" x14ac:dyDescent="0.3">
      <c r="B3" s="65" t="s">
        <v>47</v>
      </c>
      <c r="C3" t="s">
        <v>48</v>
      </c>
      <c r="E3" s="65" t="s">
        <v>45</v>
      </c>
      <c r="F3" t="s">
        <v>46</v>
      </c>
    </row>
    <row r="4" spans="1:11" x14ac:dyDescent="0.3">
      <c r="B4" s="93" t="s">
        <v>20</v>
      </c>
      <c r="C4" s="17"/>
      <c r="E4" s="93" t="s">
        <v>117</v>
      </c>
      <c r="F4" s="17"/>
    </row>
    <row r="5" spans="1:11" x14ac:dyDescent="0.3">
      <c r="C5"/>
      <c r="E5" s="66" t="s">
        <v>21</v>
      </c>
      <c r="F5" s="17"/>
    </row>
    <row r="6" spans="1:11" x14ac:dyDescent="0.3">
      <c r="B6" s="65" t="s">
        <v>53</v>
      </c>
      <c r="C6" t="s">
        <v>54</v>
      </c>
      <c r="E6" s="93" t="s">
        <v>118</v>
      </c>
      <c r="F6" s="17">
        <v>35200</v>
      </c>
    </row>
    <row r="7" spans="1:11" x14ac:dyDescent="0.3">
      <c r="B7" s="93" t="s">
        <v>83</v>
      </c>
      <c r="C7" s="94">
        <v>800</v>
      </c>
      <c r="E7" s="66" t="s">
        <v>119</v>
      </c>
      <c r="F7" s="17">
        <v>800</v>
      </c>
    </row>
    <row r="8" spans="1:11" x14ac:dyDescent="0.3">
      <c r="B8" s="93" t="s">
        <v>99</v>
      </c>
      <c r="C8" s="94">
        <v>6400</v>
      </c>
      <c r="E8" s="66" t="s">
        <v>120</v>
      </c>
      <c r="F8" s="17">
        <v>8000</v>
      </c>
    </row>
    <row r="9" spans="1:11" x14ac:dyDescent="0.3">
      <c r="B9" s="93" t="s">
        <v>85</v>
      </c>
      <c r="C9" s="94">
        <v>3200</v>
      </c>
      <c r="E9" s="66" t="s">
        <v>121</v>
      </c>
      <c r="F9" s="17">
        <v>26400</v>
      </c>
    </row>
    <row r="10" spans="1:11" x14ac:dyDescent="0.3">
      <c r="B10" s="93" t="s">
        <v>84</v>
      </c>
      <c r="C10" s="94">
        <v>10400</v>
      </c>
      <c r="E10" s="93" t="s">
        <v>122</v>
      </c>
      <c r="F10" s="17">
        <v>37600</v>
      </c>
    </row>
    <row r="11" spans="1:11" x14ac:dyDescent="0.3">
      <c r="B11" s="93" t="s">
        <v>110</v>
      </c>
      <c r="C11" s="94">
        <v>800</v>
      </c>
      <c r="E11" s="66" t="s">
        <v>123</v>
      </c>
      <c r="F11" s="17">
        <v>37600</v>
      </c>
    </row>
    <row r="12" spans="1:11" x14ac:dyDescent="0.3">
      <c r="B12" s="93" t="s">
        <v>90</v>
      </c>
      <c r="C12" s="94">
        <v>800</v>
      </c>
      <c r="E12" s="93" t="s">
        <v>20</v>
      </c>
      <c r="F12" s="17">
        <v>72800</v>
      </c>
    </row>
    <row r="13" spans="1:11" x14ac:dyDescent="0.3">
      <c r="B13" s="93" t="s">
        <v>100</v>
      </c>
      <c r="C13" s="94">
        <v>800</v>
      </c>
    </row>
    <row r="14" spans="1:11" x14ac:dyDescent="0.3">
      <c r="B14" s="93" t="s">
        <v>87</v>
      </c>
      <c r="C14" s="94">
        <v>800</v>
      </c>
    </row>
    <row r="15" spans="1:11" x14ac:dyDescent="0.3">
      <c r="B15" s="93" t="s">
        <v>92</v>
      </c>
      <c r="C15" s="94">
        <v>1600</v>
      </c>
    </row>
    <row r="16" spans="1:11" x14ac:dyDescent="0.3">
      <c r="B16" s="93" t="s">
        <v>94</v>
      </c>
      <c r="C16" s="94">
        <v>3200</v>
      </c>
    </row>
    <row r="17" spans="2:15" x14ac:dyDescent="0.3">
      <c r="B17" s="93" t="s">
        <v>89</v>
      </c>
      <c r="C17" s="94">
        <v>2400</v>
      </c>
    </row>
    <row r="18" spans="2:15" x14ac:dyDescent="0.3">
      <c r="B18" s="93" t="s">
        <v>108</v>
      </c>
      <c r="C18" s="94">
        <v>800</v>
      </c>
    </row>
    <row r="19" spans="2:15" x14ac:dyDescent="0.3">
      <c r="B19" s="93" t="s">
        <v>95</v>
      </c>
      <c r="C19" s="94">
        <v>2400</v>
      </c>
    </row>
    <row r="20" spans="2:15" x14ac:dyDescent="0.3">
      <c r="B20" s="93" t="s">
        <v>102</v>
      </c>
      <c r="C20" s="94">
        <v>800</v>
      </c>
    </row>
    <row r="21" spans="2:15" x14ac:dyDescent="0.3">
      <c r="B21" s="93" t="s">
        <v>91</v>
      </c>
      <c r="C21" s="94">
        <v>1600</v>
      </c>
    </row>
    <row r="22" spans="2:15" x14ac:dyDescent="0.3">
      <c r="B22" s="93" t="s">
        <v>93</v>
      </c>
      <c r="C22" s="94">
        <v>1600</v>
      </c>
    </row>
    <row r="23" spans="2:15" x14ac:dyDescent="0.3">
      <c r="B23" s="93" t="s">
        <v>98</v>
      </c>
      <c r="C23" s="94">
        <v>1600</v>
      </c>
    </row>
    <row r="24" spans="2:15" ht="15" thickBot="1" x14ac:dyDescent="0.35">
      <c r="B24" s="93" t="s">
        <v>88</v>
      </c>
      <c r="C24" s="94">
        <v>1600</v>
      </c>
    </row>
    <row r="25" spans="2:15" ht="28.2" thickBot="1" x14ac:dyDescent="0.35">
      <c r="B25" s="93" t="s">
        <v>103</v>
      </c>
      <c r="C25" s="94">
        <v>800</v>
      </c>
      <c r="H25" s="202"/>
      <c r="I25" s="203" t="s">
        <v>77</v>
      </c>
      <c r="J25" s="204" t="s">
        <v>78</v>
      </c>
      <c r="K25" s="204" t="s">
        <v>79</v>
      </c>
      <c r="L25" s="205" t="s">
        <v>80</v>
      </c>
      <c r="M25" s="218" t="s">
        <v>81</v>
      </c>
      <c r="N25" s="333" t="s">
        <v>16</v>
      </c>
      <c r="O25" s="334"/>
    </row>
    <row r="26" spans="2:15" x14ac:dyDescent="0.3">
      <c r="B26" s="93" t="s">
        <v>82</v>
      </c>
      <c r="C26" s="94">
        <v>17600</v>
      </c>
      <c r="H26" s="206">
        <f>MIN('BL - FACT'!B2:B184)</f>
        <v>43039</v>
      </c>
      <c r="I26" s="214"/>
      <c r="J26" s="212">
        <f>IFERROR(GETPIVOTDATA("MONTANT",$E$4,"DATE",MONTH(H26),"Année",YEAR(H26)),0)</f>
        <v>800</v>
      </c>
      <c r="K26" s="220">
        <v>100</v>
      </c>
      <c r="L26" s="212">
        <f t="shared" ref="L26:L55" si="0">K26*thmc</f>
        <v>3660</v>
      </c>
      <c r="M26" s="212">
        <f>L26+J26</f>
        <v>4460</v>
      </c>
      <c r="N26" s="223">
        <f t="shared" ref="N26:N38" si="1">I26-J26-L26</f>
        <v>-4460</v>
      </c>
      <c r="O26" s="262" t="str">
        <f t="shared" ref="O26:O27" si="2">IF(I26="","",I26/M26)</f>
        <v/>
      </c>
    </row>
    <row r="27" spans="2:15" x14ac:dyDescent="0.3">
      <c r="B27" s="93" t="s">
        <v>104</v>
      </c>
      <c r="C27" s="94">
        <v>800</v>
      </c>
      <c r="H27" s="207">
        <f>EDATE(H26,1)</f>
        <v>43069</v>
      </c>
      <c r="I27" s="215"/>
      <c r="J27" s="213">
        <f t="shared" ref="J27:J55" si="3">IFERROR(GETPIVOTDATA("MONTANT",$E$4,"DATE",MONTH(H27),"Année",YEAR(H27)),0)</f>
        <v>8000</v>
      </c>
      <c r="K27" s="221">
        <v>200</v>
      </c>
      <c r="L27" s="213">
        <f t="shared" si="0"/>
        <v>7320</v>
      </c>
      <c r="M27" s="213">
        <f t="shared" ref="M27:M32" si="4">L27+J27</f>
        <v>15320</v>
      </c>
      <c r="N27" s="224">
        <f t="shared" si="1"/>
        <v>-15320</v>
      </c>
      <c r="O27" s="262" t="str">
        <f t="shared" si="2"/>
        <v/>
      </c>
    </row>
    <row r="28" spans="2:15" x14ac:dyDescent="0.3">
      <c r="B28" s="93" t="s">
        <v>96</v>
      </c>
      <c r="C28" s="94">
        <v>800</v>
      </c>
      <c r="H28" s="207">
        <f>EDATE(H27,1)</f>
        <v>43099</v>
      </c>
      <c r="I28" s="215">
        <v>40000</v>
      </c>
      <c r="J28" s="213">
        <f t="shared" si="3"/>
        <v>26400</v>
      </c>
      <c r="K28" s="221">
        <v>1000</v>
      </c>
      <c r="L28" s="213">
        <f t="shared" si="0"/>
        <v>36600</v>
      </c>
      <c r="M28" s="213">
        <f t="shared" si="4"/>
        <v>63000</v>
      </c>
      <c r="N28" s="224">
        <f t="shared" si="1"/>
        <v>-23000</v>
      </c>
      <c r="O28" s="262">
        <f>IF(I28="","",I28/M28)</f>
        <v>0.63492063492063489</v>
      </c>
    </row>
    <row r="29" spans="2:15" x14ac:dyDescent="0.3">
      <c r="B29" s="93" t="s">
        <v>101</v>
      </c>
      <c r="C29" s="94">
        <v>1600</v>
      </c>
      <c r="H29" s="207">
        <f t="shared" ref="H29:H55" si="5">EDATE(H28,1)</f>
        <v>43130</v>
      </c>
      <c r="I29" s="215">
        <v>150000</v>
      </c>
      <c r="J29" s="213">
        <f t="shared" si="3"/>
        <v>37600</v>
      </c>
      <c r="K29" s="221">
        <v>300</v>
      </c>
      <c r="L29" s="213">
        <f t="shared" si="0"/>
        <v>10980</v>
      </c>
      <c r="M29" s="213">
        <f t="shared" si="4"/>
        <v>48580</v>
      </c>
      <c r="N29" s="224">
        <f t="shared" si="1"/>
        <v>101420</v>
      </c>
      <c r="O29" s="262">
        <f t="shared" ref="O29:O55" si="6">IF(I29="","",I29/M29)</f>
        <v>3.0876904075751339</v>
      </c>
    </row>
    <row r="30" spans="2:15" x14ac:dyDescent="0.3">
      <c r="B30" s="93" t="s">
        <v>109</v>
      </c>
      <c r="C30" s="94">
        <v>1600</v>
      </c>
      <c r="H30" s="207">
        <f t="shared" si="5"/>
        <v>43159</v>
      </c>
      <c r="I30" s="215"/>
      <c r="J30" s="213">
        <f t="shared" si="3"/>
        <v>0</v>
      </c>
      <c r="K30" s="221"/>
      <c r="L30" s="213">
        <f t="shared" si="0"/>
        <v>0</v>
      </c>
      <c r="M30" s="213">
        <f t="shared" si="4"/>
        <v>0</v>
      </c>
      <c r="N30" s="224">
        <f t="shared" si="1"/>
        <v>0</v>
      </c>
      <c r="O30" s="262" t="str">
        <f t="shared" si="6"/>
        <v/>
      </c>
    </row>
    <row r="31" spans="2:15" x14ac:dyDescent="0.3">
      <c r="B31" s="93" t="s">
        <v>105</v>
      </c>
      <c r="C31" s="94">
        <v>800</v>
      </c>
      <c r="H31" s="207">
        <f t="shared" si="5"/>
        <v>43187</v>
      </c>
      <c r="I31" s="215"/>
      <c r="J31" s="213">
        <f t="shared" si="3"/>
        <v>0</v>
      </c>
      <c r="K31" s="221"/>
      <c r="L31" s="213">
        <f t="shared" si="0"/>
        <v>0</v>
      </c>
      <c r="M31" s="213">
        <f t="shared" si="4"/>
        <v>0</v>
      </c>
      <c r="N31" s="224">
        <f t="shared" si="1"/>
        <v>0</v>
      </c>
      <c r="O31" s="262" t="str">
        <f t="shared" si="6"/>
        <v/>
      </c>
    </row>
    <row r="32" spans="2:15" x14ac:dyDescent="0.3">
      <c r="B32" s="93" t="s">
        <v>111</v>
      </c>
      <c r="C32" s="94">
        <v>800</v>
      </c>
      <c r="E32" s="210"/>
      <c r="H32" s="207">
        <f t="shared" si="5"/>
        <v>43218</v>
      </c>
      <c r="I32" s="215"/>
      <c r="J32" s="213">
        <f t="shared" si="3"/>
        <v>0</v>
      </c>
      <c r="K32" s="221"/>
      <c r="L32" s="213">
        <f t="shared" si="0"/>
        <v>0</v>
      </c>
      <c r="M32" s="213">
        <f t="shared" si="4"/>
        <v>0</v>
      </c>
      <c r="N32" s="224">
        <f t="shared" si="1"/>
        <v>0</v>
      </c>
      <c r="O32" s="262" t="str">
        <f t="shared" si="6"/>
        <v/>
      </c>
    </row>
    <row r="33" spans="2:15" x14ac:dyDescent="0.3">
      <c r="B33" s="93" t="s">
        <v>112</v>
      </c>
      <c r="C33" s="94">
        <v>800</v>
      </c>
      <c r="E33" s="210"/>
      <c r="H33" s="207">
        <f t="shared" si="5"/>
        <v>43248</v>
      </c>
      <c r="I33" s="215"/>
      <c r="J33" s="213">
        <f t="shared" si="3"/>
        <v>0</v>
      </c>
      <c r="K33" s="221"/>
      <c r="L33" s="213">
        <f t="shared" si="0"/>
        <v>0</v>
      </c>
      <c r="M33" s="213">
        <f>L33+J33</f>
        <v>0</v>
      </c>
      <c r="N33" s="224">
        <f t="shared" si="1"/>
        <v>0</v>
      </c>
      <c r="O33" s="262" t="str">
        <f t="shared" si="6"/>
        <v/>
      </c>
    </row>
    <row r="34" spans="2:15" x14ac:dyDescent="0.3">
      <c r="B34" s="93" t="s">
        <v>106</v>
      </c>
      <c r="C34" s="94">
        <v>800</v>
      </c>
      <c r="E34" s="210"/>
      <c r="H34" s="207">
        <f t="shared" si="5"/>
        <v>43279</v>
      </c>
      <c r="I34" s="215"/>
      <c r="J34" s="213">
        <f t="shared" si="3"/>
        <v>0</v>
      </c>
      <c r="K34" s="221"/>
      <c r="L34" s="213">
        <f t="shared" si="0"/>
        <v>0</v>
      </c>
      <c r="M34" s="213">
        <f t="shared" ref="M34:M38" si="7">L34+J34</f>
        <v>0</v>
      </c>
      <c r="N34" s="224">
        <f t="shared" si="1"/>
        <v>0</v>
      </c>
      <c r="O34" s="262" t="str">
        <f t="shared" si="6"/>
        <v/>
      </c>
    </row>
    <row r="35" spans="2:15" x14ac:dyDescent="0.3">
      <c r="B35" s="93" t="s">
        <v>107</v>
      </c>
      <c r="C35" s="94">
        <v>1600</v>
      </c>
      <c r="E35" s="210"/>
      <c r="H35" s="207">
        <f t="shared" si="5"/>
        <v>43309</v>
      </c>
      <c r="I35" s="215"/>
      <c r="J35" s="213">
        <f t="shared" si="3"/>
        <v>0</v>
      </c>
      <c r="K35" s="221"/>
      <c r="L35" s="213">
        <f t="shared" si="0"/>
        <v>0</v>
      </c>
      <c r="M35" s="213">
        <f t="shared" si="7"/>
        <v>0</v>
      </c>
      <c r="N35" s="224">
        <f t="shared" si="1"/>
        <v>0</v>
      </c>
      <c r="O35" s="262" t="str">
        <f t="shared" si="6"/>
        <v/>
      </c>
    </row>
    <row r="36" spans="2:15" x14ac:dyDescent="0.3">
      <c r="B36" s="93" t="s">
        <v>97</v>
      </c>
      <c r="C36" s="94">
        <v>1600</v>
      </c>
      <c r="E36" s="210"/>
      <c r="H36" s="207">
        <f t="shared" si="5"/>
        <v>43340</v>
      </c>
      <c r="I36" s="215"/>
      <c r="J36" s="213">
        <f t="shared" si="3"/>
        <v>0</v>
      </c>
      <c r="K36" s="221"/>
      <c r="L36" s="213">
        <f t="shared" si="0"/>
        <v>0</v>
      </c>
      <c r="M36" s="213">
        <f t="shared" si="7"/>
        <v>0</v>
      </c>
      <c r="N36" s="224">
        <f t="shared" si="1"/>
        <v>0</v>
      </c>
      <c r="O36" s="262" t="str">
        <f t="shared" si="6"/>
        <v/>
      </c>
    </row>
    <row r="37" spans="2:15" x14ac:dyDescent="0.3">
      <c r="B37" s="93" t="s">
        <v>86</v>
      </c>
      <c r="C37" s="94">
        <v>1600</v>
      </c>
      <c r="E37" s="209"/>
      <c r="H37" s="207">
        <f t="shared" si="5"/>
        <v>43371</v>
      </c>
      <c r="I37" s="215"/>
      <c r="J37" s="213">
        <f t="shared" si="3"/>
        <v>0</v>
      </c>
      <c r="K37" s="221"/>
      <c r="L37" s="213">
        <f t="shared" si="0"/>
        <v>0</v>
      </c>
      <c r="M37" s="213">
        <f t="shared" si="7"/>
        <v>0</v>
      </c>
      <c r="N37" s="224">
        <f t="shared" si="1"/>
        <v>0</v>
      </c>
      <c r="O37" s="262" t="str">
        <f t="shared" si="6"/>
        <v/>
      </c>
    </row>
    <row r="38" spans="2:15" x14ac:dyDescent="0.3">
      <c r="B38" s="93" t="s">
        <v>21</v>
      </c>
      <c r="C38" s="94"/>
      <c r="E38" s="209"/>
      <c r="H38" s="207">
        <f t="shared" si="5"/>
        <v>43401</v>
      </c>
      <c r="I38" s="215"/>
      <c r="J38" s="213">
        <f t="shared" si="3"/>
        <v>0</v>
      </c>
      <c r="K38" s="221"/>
      <c r="L38" s="213">
        <f t="shared" si="0"/>
        <v>0</v>
      </c>
      <c r="M38" s="213">
        <f t="shared" si="7"/>
        <v>0</v>
      </c>
      <c r="N38" s="224">
        <f t="shared" si="1"/>
        <v>0</v>
      </c>
      <c r="O38" s="262" t="str">
        <f t="shared" si="6"/>
        <v/>
      </c>
    </row>
    <row r="39" spans="2:15" x14ac:dyDescent="0.3">
      <c r="B39" s="93" t="s">
        <v>20</v>
      </c>
      <c r="C39" s="94">
        <v>72800</v>
      </c>
      <c r="H39" s="207">
        <f t="shared" si="5"/>
        <v>43432</v>
      </c>
      <c r="I39" s="215"/>
      <c r="J39" s="213">
        <f t="shared" si="3"/>
        <v>0</v>
      </c>
      <c r="K39" s="221"/>
      <c r="L39" s="213">
        <f t="shared" si="0"/>
        <v>0</v>
      </c>
      <c r="M39" s="213">
        <f t="shared" ref="M39:M54" si="8">L39+J39</f>
        <v>0</v>
      </c>
      <c r="N39" s="224">
        <f t="shared" ref="N39:N54" si="9">I39-J39-L39</f>
        <v>0</v>
      </c>
      <c r="O39" s="262" t="str">
        <f t="shared" si="6"/>
        <v/>
      </c>
    </row>
    <row r="40" spans="2:15" x14ac:dyDescent="0.3">
      <c r="C40"/>
      <c r="H40" s="207">
        <f t="shared" si="5"/>
        <v>43462</v>
      </c>
      <c r="I40" s="215"/>
      <c r="J40" s="213">
        <f t="shared" si="3"/>
        <v>0</v>
      </c>
      <c r="K40" s="221"/>
      <c r="L40" s="213">
        <f t="shared" si="0"/>
        <v>0</v>
      </c>
      <c r="M40" s="213">
        <f t="shared" si="8"/>
        <v>0</v>
      </c>
      <c r="N40" s="224">
        <f t="shared" si="9"/>
        <v>0</v>
      </c>
      <c r="O40" s="262" t="str">
        <f t="shared" si="6"/>
        <v/>
      </c>
    </row>
    <row r="41" spans="2:15" x14ac:dyDescent="0.3">
      <c r="C41"/>
      <c r="H41" s="207">
        <f t="shared" si="5"/>
        <v>43493</v>
      </c>
      <c r="I41" s="215"/>
      <c r="J41" s="213">
        <f t="shared" si="3"/>
        <v>0</v>
      </c>
      <c r="K41" s="221"/>
      <c r="L41" s="213">
        <f t="shared" si="0"/>
        <v>0</v>
      </c>
      <c r="M41" s="213">
        <f t="shared" si="8"/>
        <v>0</v>
      </c>
      <c r="N41" s="224">
        <f t="shared" si="9"/>
        <v>0</v>
      </c>
      <c r="O41" s="262" t="str">
        <f t="shared" si="6"/>
        <v/>
      </c>
    </row>
    <row r="42" spans="2:15" x14ac:dyDescent="0.3">
      <c r="C42"/>
      <c r="H42" s="207">
        <f t="shared" si="5"/>
        <v>43524</v>
      </c>
      <c r="I42" s="215"/>
      <c r="J42" s="213">
        <f t="shared" si="3"/>
        <v>0</v>
      </c>
      <c r="K42" s="221"/>
      <c r="L42" s="213">
        <f t="shared" si="0"/>
        <v>0</v>
      </c>
      <c r="M42" s="213">
        <f t="shared" si="8"/>
        <v>0</v>
      </c>
      <c r="N42" s="224">
        <f t="shared" si="9"/>
        <v>0</v>
      </c>
      <c r="O42" s="262" t="str">
        <f t="shared" si="6"/>
        <v/>
      </c>
    </row>
    <row r="43" spans="2:15" x14ac:dyDescent="0.3">
      <c r="C43"/>
      <c r="H43" s="207">
        <f t="shared" si="5"/>
        <v>43552</v>
      </c>
      <c r="I43" s="215"/>
      <c r="J43" s="213">
        <f t="shared" si="3"/>
        <v>0</v>
      </c>
      <c r="K43" s="221"/>
      <c r="L43" s="213">
        <f t="shared" si="0"/>
        <v>0</v>
      </c>
      <c r="M43" s="213">
        <f t="shared" si="8"/>
        <v>0</v>
      </c>
      <c r="N43" s="224">
        <f t="shared" si="9"/>
        <v>0</v>
      </c>
      <c r="O43" s="262" t="str">
        <f t="shared" si="6"/>
        <v/>
      </c>
    </row>
    <row r="44" spans="2:15" x14ac:dyDescent="0.3">
      <c r="C44"/>
      <c r="H44" s="207">
        <f t="shared" si="5"/>
        <v>43583</v>
      </c>
      <c r="I44" s="215"/>
      <c r="J44" s="213">
        <f t="shared" si="3"/>
        <v>0</v>
      </c>
      <c r="K44" s="221"/>
      <c r="L44" s="213">
        <f t="shared" si="0"/>
        <v>0</v>
      </c>
      <c r="M44" s="213">
        <f t="shared" si="8"/>
        <v>0</v>
      </c>
      <c r="N44" s="224">
        <f t="shared" si="9"/>
        <v>0</v>
      </c>
      <c r="O44" s="262" t="str">
        <f t="shared" si="6"/>
        <v/>
      </c>
    </row>
    <row r="45" spans="2:15" x14ac:dyDescent="0.3">
      <c r="C45"/>
      <c r="H45" s="207">
        <f t="shared" si="5"/>
        <v>43613</v>
      </c>
      <c r="I45" s="215"/>
      <c r="J45" s="213">
        <f t="shared" si="3"/>
        <v>0</v>
      </c>
      <c r="K45" s="221"/>
      <c r="L45" s="213">
        <f t="shared" si="0"/>
        <v>0</v>
      </c>
      <c r="M45" s="213">
        <f t="shared" si="8"/>
        <v>0</v>
      </c>
      <c r="N45" s="224">
        <f t="shared" si="9"/>
        <v>0</v>
      </c>
      <c r="O45" s="262" t="str">
        <f t="shared" si="6"/>
        <v/>
      </c>
    </row>
    <row r="46" spans="2:15" x14ac:dyDescent="0.3">
      <c r="C46"/>
      <c r="H46" s="207">
        <f t="shared" si="5"/>
        <v>43644</v>
      </c>
      <c r="I46" s="215"/>
      <c r="J46" s="213">
        <f t="shared" si="3"/>
        <v>0</v>
      </c>
      <c r="K46" s="221"/>
      <c r="L46" s="213">
        <f t="shared" si="0"/>
        <v>0</v>
      </c>
      <c r="M46" s="213">
        <f t="shared" si="8"/>
        <v>0</v>
      </c>
      <c r="N46" s="224">
        <f t="shared" si="9"/>
        <v>0</v>
      </c>
      <c r="O46" s="262" t="str">
        <f t="shared" si="6"/>
        <v/>
      </c>
    </row>
    <row r="47" spans="2:15" x14ac:dyDescent="0.3">
      <c r="C47"/>
      <c r="H47" s="207">
        <f t="shared" si="5"/>
        <v>43674</v>
      </c>
      <c r="I47" s="215"/>
      <c r="J47" s="213">
        <f t="shared" si="3"/>
        <v>0</v>
      </c>
      <c r="K47" s="221"/>
      <c r="L47" s="213">
        <f t="shared" si="0"/>
        <v>0</v>
      </c>
      <c r="M47" s="213">
        <f t="shared" si="8"/>
        <v>0</v>
      </c>
      <c r="N47" s="224">
        <f t="shared" si="9"/>
        <v>0</v>
      </c>
      <c r="O47" s="262" t="str">
        <f t="shared" si="6"/>
        <v/>
      </c>
    </row>
    <row r="48" spans="2:15" x14ac:dyDescent="0.3">
      <c r="C48"/>
      <c r="H48" s="207">
        <f t="shared" si="5"/>
        <v>43705</v>
      </c>
      <c r="I48" s="215"/>
      <c r="J48" s="213">
        <f t="shared" si="3"/>
        <v>0</v>
      </c>
      <c r="K48" s="221"/>
      <c r="L48" s="213">
        <f t="shared" si="0"/>
        <v>0</v>
      </c>
      <c r="M48" s="213">
        <f t="shared" si="8"/>
        <v>0</v>
      </c>
      <c r="N48" s="224">
        <f t="shared" si="9"/>
        <v>0</v>
      </c>
      <c r="O48" s="262" t="str">
        <f t="shared" si="6"/>
        <v/>
      </c>
    </row>
    <row r="49" spans="3:15" x14ac:dyDescent="0.3">
      <c r="C49"/>
      <c r="H49" s="207">
        <f t="shared" si="5"/>
        <v>43736</v>
      </c>
      <c r="I49" s="215"/>
      <c r="J49" s="213">
        <f t="shared" si="3"/>
        <v>0</v>
      </c>
      <c r="K49" s="221"/>
      <c r="L49" s="213">
        <f t="shared" si="0"/>
        <v>0</v>
      </c>
      <c r="M49" s="213">
        <f t="shared" si="8"/>
        <v>0</v>
      </c>
      <c r="N49" s="224">
        <f t="shared" si="9"/>
        <v>0</v>
      </c>
      <c r="O49" s="262" t="str">
        <f t="shared" si="6"/>
        <v/>
      </c>
    </row>
    <row r="50" spans="3:15" x14ac:dyDescent="0.3">
      <c r="C50"/>
      <c r="H50" s="207">
        <f t="shared" si="5"/>
        <v>43766</v>
      </c>
      <c r="I50" s="215"/>
      <c r="J50" s="213">
        <f t="shared" si="3"/>
        <v>0</v>
      </c>
      <c r="K50" s="221"/>
      <c r="L50" s="213">
        <f t="shared" si="0"/>
        <v>0</v>
      </c>
      <c r="M50" s="213">
        <f t="shared" si="8"/>
        <v>0</v>
      </c>
      <c r="N50" s="224">
        <f t="shared" si="9"/>
        <v>0</v>
      </c>
      <c r="O50" s="262" t="str">
        <f t="shared" si="6"/>
        <v/>
      </c>
    </row>
    <row r="51" spans="3:15" x14ac:dyDescent="0.3">
      <c r="C51"/>
      <c r="H51" s="207">
        <f t="shared" si="5"/>
        <v>43797</v>
      </c>
      <c r="I51" s="215"/>
      <c r="J51" s="213">
        <f t="shared" si="3"/>
        <v>0</v>
      </c>
      <c r="K51" s="221"/>
      <c r="L51" s="213">
        <f t="shared" si="0"/>
        <v>0</v>
      </c>
      <c r="M51" s="213">
        <f t="shared" si="8"/>
        <v>0</v>
      </c>
      <c r="N51" s="224">
        <f t="shared" si="9"/>
        <v>0</v>
      </c>
      <c r="O51" s="262" t="str">
        <f t="shared" si="6"/>
        <v/>
      </c>
    </row>
    <row r="52" spans="3:15" x14ac:dyDescent="0.3">
      <c r="C52"/>
      <c r="H52" s="207">
        <f t="shared" si="5"/>
        <v>43827</v>
      </c>
      <c r="I52" s="215"/>
      <c r="J52" s="213">
        <f t="shared" si="3"/>
        <v>0</v>
      </c>
      <c r="K52" s="221"/>
      <c r="L52" s="213">
        <f t="shared" si="0"/>
        <v>0</v>
      </c>
      <c r="M52" s="213">
        <f t="shared" si="8"/>
        <v>0</v>
      </c>
      <c r="N52" s="224">
        <f t="shared" si="9"/>
        <v>0</v>
      </c>
      <c r="O52" s="262" t="str">
        <f t="shared" si="6"/>
        <v/>
      </c>
    </row>
    <row r="53" spans="3:15" x14ac:dyDescent="0.3">
      <c r="C53"/>
      <c r="H53" s="207">
        <f t="shared" si="5"/>
        <v>43858</v>
      </c>
      <c r="I53" s="215"/>
      <c r="J53" s="213">
        <f t="shared" si="3"/>
        <v>0</v>
      </c>
      <c r="K53" s="221"/>
      <c r="L53" s="213">
        <f t="shared" si="0"/>
        <v>0</v>
      </c>
      <c r="M53" s="213">
        <f t="shared" si="8"/>
        <v>0</v>
      </c>
      <c r="N53" s="224">
        <f t="shared" si="9"/>
        <v>0</v>
      </c>
      <c r="O53" s="262" t="str">
        <f t="shared" si="6"/>
        <v/>
      </c>
    </row>
    <row r="54" spans="3:15" x14ac:dyDescent="0.3">
      <c r="C54"/>
      <c r="H54" s="207">
        <f t="shared" si="5"/>
        <v>43889</v>
      </c>
      <c r="I54" s="215"/>
      <c r="J54" s="213">
        <f t="shared" si="3"/>
        <v>0</v>
      </c>
      <c r="K54" s="221"/>
      <c r="L54" s="213">
        <f t="shared" si="0"/>
        <v>0</v>
      </c>
      <c r="M54" s="213">
        <f t="shared" si="8"/>
        <v>0</v>
      </c>
      <c r="N54" s="224">
        <f t="shared" si="9"/>
        <v>0</v>
      </c>
      <c r="O54" s="262" t="str">
        <f t="shared" si="6"/>
        <v/>
      </c>
    </row>
    <row r="55" spans="3:15" ht="15" thickBot="1" x14ac:dyDescent="0.35">
      <c r="C55"/>
      <c r="H55" s="208">
        <f t="shared" si="5"/>
        <v>43918</v>
      </c>
      <c r="I55" s="216"/>
      <c r="J55" s="217">
        <f t="shared" si="3"/>
        <v>0</v>
      </c>
      <c r="K55" s="222"/>
      <c r="L55" s="217">
        <f t="shared" si="0"/>
        <v>0</v>
      </c>
      <c r="M55" s="211">
        <f>L55+J55</f>
        <v>0</v>
      </c>
      <c r="N55" s="225">
        <f>I55-J55-L55</f>
        <v>0</v>
      </c>
      <c r="O55" s="262" t="str">
        <f t="shared" si="6"/>
        <v/>
      </c>
    </row>
    <row r="56" spans="3:15" x14ac:dyDescent="0.3">
      <c r="C56"/>
    </row>
    <row r="57" spans="3:15" x14ac:dyDescent="0.3">
      <c r="C57"/>
    </row>
    <row r="58" spans="3:15" x14ac:dyDescent="0.3">
      <c r="C58"/>
    </row>
    <row r="59" spans="3:15" x14ac:dyDescent="0.3">
      <c r="C59"/>
    </row>
    <row r="60" spans="3:15" x14ac:dyDescent="0.3">
      <c r="C60"/>
    </row>
    <row r="61" spans="3:15" x14ac:dyDescent="0.3">
      <c r="C61"/>
    </row>
    <row r="62" spans="3:15" x14ac:dyDescent="0.3">
      <c r="C62"/>
    </row>
    <row r="63" spans="3:15" x14ac:dyDescent="0.3">
      <c r="C63"/>
    </row>
    <row r="64" spans="3:15" x14ac:dyDescent="0.3">
      <c r="C64"/>
    </row>
  </sheetData>
  <mergeCells count="2">
    <mergeCell ref="N25:O25"/>
    <mergeCell ref="A1:C1"/>
  </mergeCells>
  <conditionalFormatting sqref="N26:N55">
    <cfRule type="expression" dxfId="5" priority="3">
      <formula>N26&gt;0</formula>
    </cfRule>
    <cfRule type="expression" dxfId="4" priority="4">
      <formula>N26&lt;0</formula>
    </cfRule>
  </conditionalFormatting>
  <conditionalFormatting sqref="O26:O55">
    <cfRule type="cellIs" dxfId="3" priority="1" operator="lessThan">
      <formula>"1.17"</formula>
    </cfRule>
  </conditionalFormatting>
  <pageMargins left="0.7" right="0.7" top="0.75" bottom="0.75" header="0.3" footer="0.3"/>
  <pageSetup paperSize="9"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SYNTHESE</vt:lpstr>
      <vt:lpstr>BL - FACT</vt:lpstr>
      <vt:lpstr>Saisie des HEURES</vt:lpstr>
      <vt:lpstr>EN COURS</vt:lpstr>
      <vt:lpstr>BUDGET</vt:lpstr>
      <vt:lpstr>ANALYSE</vt:lpstr>
      <vt:lpstr>thmc</vt:lpstr>
      <vt:lpstr>toth_tf</vt:lpstr>
      <vt:lpstr>BUDGET!Zone_d_impression</vt:lpstr>
      <vt:lpstr>SYNTHESE!Zone_d_impression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Anthony DELCASSE</cp:lastModifiedBy>
  <cp:lastPrinted>2018-01-08T20:10:14Z</cp:lastPrinted>
  <dcterms:created xsi:type="dcterms:W3CDTF">2017-04-19T06:30:42Z</dcterms:created>
  <dcterms:modified xsi:type="dcterms:W3CDTF">2018-02-15T17:24:41Z</dcterms:modified>
</cp:coreProperties>
</file>