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\Documents\Ferme\"/>
    </mc:Choice>
  </mc:AlternateContent>
  <bookViews>
    <workbookView xWindow="0" yWindow="0" windowWidth="21570" windowHeight="7770" tabRatio="811" activeTab="2"/>
  </bookViews>
  <sheets>
    <sheet name="Compilation total" sheetId="1" r:id="rId1"/>
    <sheet name="Produits" sheetId="16" r:id="rId2"/>
    <sheet name="Semaine 1" sheetId="2" r:id="rId3"/>
    <sheet name="Semaine 2" sheetId="3" r:id="rId4"/>
    <sheet name="Semaine 3" sheetId="4" r:id="rId5"/>
    <sheet name="Semaine 4" sheetId="5" r:id="rId6"/>
    <sheet name="Semaine 5" sheetId="6" r:id="rId7"/>
    <sheet name="Semaine 6" sheetId="7" r:id="rId8"/>
    <sheet name="Semaine 7" sheetId="8" r:id="rId9"/>
    <sheet name="Semaine 8" sheetId="9" r:id="rId10"/>
    <sheet name="Semaine 9" sheetId="10" r:id="rId11"/>
    <sheet name="Semaine 10" sheetId="11" r:id="rId12"/>
    <sheet name="Semaine 11" sheetId="12" r:id="rId13"/>
    <sheet name="Semaine 12" sheetId="13" r:id="rId14"/>
    <sheet name="Semaine 13" sheetId="14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2" l="1"/>
  <c r="K6" i="3"/>
  <c r="K5" i="3"/>
  <c r="F49" i="16" l="1"/>
  <c r="F2" i="16"/>
  <c r="F6" i="16"/>
  <c r="I4" i="16" l="1"/>
  <c r="K4" i="16" s="1"/>
  <c r="I57" i="16"/>
  <c r="K57" i="16" s="1"/>
  <c r="I56" i="16"/>
  <c r="K56" i="16" s="1"/>
  <c r="I9" i="16"/>
  <c r="K9" i="16" s="1"/>
  <c r="I10" i="16"/>
  <c r="I11" i="16"/>
  <c r="I12" i="16"/>
  <c r="I13" i="16"/>
  <c r="I14" i="16"/>
  <c r="I15" i="16"/>
  <c r="K15" i="16" s="1"/>
  <c r="I16" i="16"/>
  <c r="K16" i="16" s="1"/>
  <c r="I17" i="16"/>
  <c r="K17" i="16" s="1"/>
  <c r="I18" i="16"/>
  <c r="I19" i="16"/>
  <c r="K19" i="16" s="1"/>
  <c r="I20" i="16"/>
  <c r="K20" i="16" s="1"/>
  <c r="I21" i="16"/>
  <c r="K21" i="16" s="1"/>
  <c r="I22" i="16"/>
  <c r="I23" i="16"/>
  <c r="I24" i="16"/>
  <c r="K24" i="16" s="1"/>
  <c r="I25" i="16"/>
  <c r="K25" i="16" s="1"/>
  <c r="I26" i="16"/>
  <c r="I27" i="16"/>
  <c r="I28" i="16"/>
  <c r="I29" i="16"/>
  <c r="I30" i="16"/>
  <c r="I31" i="16"/>
  <c r="K31" i="16" s="1"/>
  <c r="I32" i="16"/>
  <c r="K32" i="16" s="1"/>
  <c r="I33" i="16"/>
  <c r="K33" i="16" s="1"/>
  <c r="I34" i="16"/>
  <c r="I35" i="16"/>
  <c r="K35" i="16" s="1"/>
  <c r="I36" i="16"/>
  <c r="K36" i="16" s="1"/>
  <c r="I37" i="16"/>
  <c r="K37" i="16" s="1"/>
  <c r="I38" i="16"/>
  <c r="I39" i="16"/>
  <c r="I40" i="16"/>
  <c r="K40" i="16" s="1"/>
  <c r="I41" i="16"/>
  <c r="K41" i="16" s="1"/>
  <c r="I42" i="16"/>
  <c r="I43" i="16"/>
  <c r="I44" i="16"/>
  <c r="K44" i="16" s="1"/>
  <c r="I45" i="16"/>
  <c r="I46" i="16"/>
  <c r="I47" i="16"/>
  <c r="K47" i="16" s="1"/>
  <c r="I48" i="16"/>
  <c r="K48" i="16" s="1"/>
  <c r="I49" i="16"/>
  <c r="K49" i="16" s="1"/>
  <c r="I50" i="16"/>
  <c r="I51" i="16"/>
  <c r="K51" i="16" s="1"/>
  <c r="I52" i="16"/>
  <c r="K52" i="16" s="1"/>
  <c r="I53" i="16"/>
  <c r="K53" i="16" s="1"/>
  <c r="I54" i="16"/>
  <c r="I55" i="16"/>
  <c r="I8" i="16"/>
  <c r="K8" i="16"/>
  <c r="I7" i="16"/>
  <c r="I6" i="16"/>
  <c r="I5" i="16"/>
  <c r="K5" i="16" s="1"/>
  <c r="I3" i="16"/>
  <c r="K3" i="16" s="1"/>
  <c r="I2" i="16"/>
  <c r="K2" i="16" s="1"/>
  <c r="K45" i="16"/>
  <c r="K29" i="16"/>
  <c r="K13" i="16"/>
  <c r="H2" i="16"/>
  <c r="K6" i="16"/>
  <c r="K7" i="16"/>
  <c r="K10" i="16"/>
  <c r="K11" i="16"/>
  <c r="K12" i="16"/>
  <c r="K14" i="16"/>
  <c r="K18" i="16"/>
  <c r="K22" i="16"/>
  <c r="K23" i="16"/>
  <c r="K26" i="16"/>
  <c r="K27" i="16"/>
  <c r="K28" i="16"/>
  <c r="K30" i="16"/>
  <c r="K34" i="16"/>
  <c r="K38" i="16"/>
  <c r="K39" i="16"/>
  <c r="K42" i="16"/>
  <c r="K43" i="16"/>
  <c r="K46" i="16"/>
  <c r="K50" i="16"/>
  <c r="K54" i="16"/>
  <c r="K55" i="16"/>
  <c r="F57" i="16"/>
  <c r="H57" i="16" s="1"/>
  <c r="F56" i="16"/>
  <c r="H56" i="16" s="1"/>
  <c r="F55" i="16"/>
  <c r="H55" i="16" s="1"/>
  <c r="F54" i="16"/>
  <c r="H54" i="16" s="1"/>
  <c r="F53" i="16"/>
  <c r="H53" i="16" s="1"/>
  <c r="F52" i="16"/>
  <c r="H52" i="16" s="1"/>
  <c r="F51" i="16"/>
  <c r="H51" i="16" s="1"/>
  <c r="F50" i="16"/>
  <c r="H50" i="16" s="1"/>
  <c r="H49" i="16"/>
  <c r="F48" i="16"/>
  <c r="H48" i="16" s="1"/>
  <c r="F47" i="16"/>
  <c r="H47" i="16" s="1"/>
  <c r="F46" i="16"/>
  <c r="H46" i="16" s="1"/>
  <c r="F45" i="16"/>
  <c r="H45" i="16" s="1"/>
  <c r="F44" i="16"/>
  <c r="H44" i="16" s="1"/>
  <c r="F43" i="16"/>
  <c r="H43" i="16" s="1"/>
  <c r="F42" i="16"/>
  <c r="H42" i="16" s="1"/>
  <c r="F41" i="16"/>
  <c r="H41" i="16" s="1"/>
  <c r="F40" i="16"/>
  <c r="H40" i="16" s="1"/>
  <c r="F39" i="16"/>
  <c r="H39" i="16" s="1"/>
  <c r="F38" i="16"/>
  <c r="H38" i="16" s="1"/>
  <c r="F37" i="16"/>
  <c r="H37" i="16" s="1"/>
  <c r="F36" i="16"/>
  <c r="H36" i="16" s="1"/>
  <c r="F35" i="16"/>
  <c r="H35" i="16" s="1"/>
  <c r="F34" i="16"/>
  <c r="H34" i="16" s="1"/>
  <c r="F33" i="16"/>
  <c r="H33" i="16" s="1"/>
  <c r="F32" i="16"/>
  <c r="H32" i="16" s="1"/>
  <c r="F31" i="16"/>
  <c r="H31" i="16" s="1"/>
  <c r="F30" i="16"/>
  <c r="H30" i="16" s="1"/>
  <c r="F29" i="16"/>
  <c r="H29" i="16" s="1"/>
  <c r="F28" i="16"/>
  <c r="H28" i="16" s="1"/>
  <c r="F27" i="16"/>
  <c r="H27" i="16" s="1"/>
  <c r="F26" i="16"/>
  <c r="H26" i="16" s="1"/>
  <c r="F25" i="16"/>
  <c r="H25" i="16" s="1"/>
  <c r="F24" i="16"/>
  <c r="H24" i="16" s="1"/>
  <c r="F23" i="16"/>
  <c r="H23" i="16" s="1"/>
  <c r="F22" i="16"/>
  <c r="H22" i="16" s="1"/>
  <c r="F21" i="16"/>
  <c r="H21" i="16" s="1"/>
  <c r="F20" i="16"/>
  <c r="H20" i="16" s="1"/>
  <c r="F19" i="16"/>
  <c r="H19" i="16" s="1"/>
  <c r="F18" i="16"/>
  <c r="H18" i="16" s="1"/>
  <c r="F17" i="16"/>
  <c r="H17" i="16" s="1"/>
  <c r="F16" i="16"/>
  <c r="H16" i="16" s="1"/>
  <c r="F15" i="16"/>
  <c r="H15" i="16" s="1"/>
  <c r="F14" i="16"/>
  <c r="H14" i="16" s="1"/>
  <c r="F13" i="16"/>
  <c r="H13" i="16" s="1"/>
  <c r="F12" i="16"/>
  <c r="H12" i="16" s="1"/>
  <c r="F11" i="16"/>
  <c r="H11" i="16" s="1"/>
  <c r="F10" i="16"/>
  <c r="H10" i="16" s="1"/>
  <c r="F9" i="16"/>
  <c r="H9" i="16" s="1"/>
  <c r="F7" i="16"/>
  <c r="H7" i="16" s="1"/>
  <c r="F8" i="16"/>
  <c r="H8" i="16" s="1"/>
  <c r="F5" i="16"/>
  <c r="H5" i="16" s="1"/>
  <c r="F4" i="16"/>
  <c r="H4" i="16" s="1"/>
  <c r="F3" i="16"/>
  <c r="H3" i="16" s="1"/>
  <c r="H6" i="16"/>
  <c r="AC3" i="16"/>
  <c r="AC4" i="16"/>
  <c r="AC5" i="16"/>
  <c r="AC6" i="16"/>
  <c r="AC7" i="16"/>
  <c r="AC8" i="16"/>
  <c r="AC9" i="16"/>
  <c r="AC10" i="16"/>
  <c r="AC11" i="16"/>
  <c r="AC12" i="16"/>
  <c r="AC13" i="16"/>
  <c r="AC14" i="16"/>
  <c r="AC15" i="16"/>
  <c r="AC16" i="16"/>
  <c r="AC17" i="16"/>
  <c r="AC18" i="16"/>
  <c r="AC19" i="16"/>
  <c r="AC20" i="16"/>
  <c r="AC21" i="16"/>
  <c r="AC22" i="16"/>
  <c r="AC23" i="16"/>
  <c r="AC24" i="16"/>
  <c r="AC25" i="16"/>
  <c r="AC26" i="16"/>
  <c r="AC27" i="16"/>
  <c r="AC28" i="16"/>
  <c r="AC29" i="16"/>
  <c r="AC30" i="16"/>
  <c r="AC31" i="16"/>
  <c r="AC32" i="16"/>
  <c r="AC33" i="16"/>
  <c r="AC34" i="16"/>
  <c r="AC35" i="16"/>
  <c r="AC36" i="16"/>
  <c r="AC37" i="16"/>
  <c r="AC38" i="16"/>
  <c r="AC39" i="16"/>
  <c r="AC40" i="16"/>
  <c r="AC41" i="16"/>
  <c r="AC42" i="16"/>
  <c r="AC43" i="16"/>
  <c r="AC44" i="16"/>
  <c r="AC45" i="16"/>
  <c r="AC46" i="16"/>
  <c r="AC47" i="16"/>
  <c r="AC48" i="16"/>
  <c r="AC49" i="16"/>
  <c r="AC50" i="16"/>
  <c r="AC51" i="16"/>
  <c r="AC52" i="16"/>
  <c r="AC53" i="16"/>
  <c r="AC54" i="16"/>
  <c r="AC55" i="16"/>
  <c r="AC56" i="16"/>
  <c r="AC57" i="16"/>
  <c r="AE3" i="16"/>
  <c r="AE4" i="16"/>
  <c r="AE5" i="16"/>
  <c r="AE6" i="16"/>
  <c r="AE7" i="16"/>
  <c r="AE8" i="16"/>
  <c r="AE9" i="16"/>
  <c r="AE10" i="16"/>
  <c r="AE11" i="16"/>
  <c r="AE12" i="16"/>
  <c r="AE13" i="16"/>
  <c r="AE14" i="16"/>
  <c r="AE15" i="16"/>
  <c r="AE16" i="16"/>
  <c r="AE17" i="16"/>
  <c r="AE18" i="16"/>
  <c r="AE19" i="16"/>
  <c r="AE20" i="16"/>
  <c r="AE21" i="16"/>
  <c r="AE22" i="16"/>
  <c r="AE23" i="16"/>
  <c r="AE24" i="16"/>
  <c r="AE25" i="16"/>
  <c r="AE26" i="16"/>
  <c r="AE27" i="16"/>
  <c r="AE28" i="16"/>
  <c r="AE29" i="16"/>
  <c r="AE30" i="16"/>
  <c r="AE31" i="16"/>
  <c r="AE32" i="16"/>
  <c r="AE33" i="16"/>
  <c r="AE34" i="16"/>
  <c r="AE35" i="16"/>
  <c r="AE36" i="16"/>
  <c r="AE37" i="16"/>
  <c r="AE38" i="16"/>
  <c r="AE39" i="16"/>
  <c r="AE40" i="16"/>
  <c r="AE41" i="16"/>
  <c r="AE42" i="16"/>
  <c r="AE43" i="16"/>
  <c r="AE44" i="16"/>
  <c r="AE45" i="16"/>
  <c r="AE46" i="16"/>
  <c r="AE47" i="16"/>
  <c r="AE48" i="16"/>
  <c r="AE49" i="16"/>
  <c r="AE50" i="16"/>
  <c r="AE51" i="16"/>
  <c r="AE52" i="16"/>
  <c r="AE53" i="16"/>
  <c r="AE54" i="16"/>
  <c r="AE55" i="16"/>
  <c r="AE56" i="16"/>
  <c r="AE57" i="16"/>
  <c r="AG3" i="16"/>
  <c r="AG4" i="16"/>
  <c r="AG5" i="16"/>
  <c r="AG6" i="16"/>
  <c r="AG7" i="16"/>
  <c r="AG8" i="16"/>
  <c r="AG9" i="16"/>
  <c r="AG10" i="16"/>
  <c r="AG11" i="16"/>
  <c r="AG12" i="16"/>
  <c r="AG13" i="16"/>
  <c r="AG14" i="16"/>
  <c r="AG15" i="16"/>
  <c r="AG16" i="16"/>
  <c r="AG17" i="16"/>
  <c r="AG18" i="16"/>
  <c r="AG19" i="16"/>
  <c r="AG20" i="16"/>
  <c r="AG21" i="16"/>
  <c r="AG22" i="16"/>
  <c r="AG23" i="16"/>
  <c r="AG24" i="16"/>
  <c r="AG25" i="16"/>
  <c r="AG26" i="16"/>
  <c r="AG27" i="16"/>
  <c r="AG28" i="16"/>
  <c r="AG29" i="16"/>
  <c r="AG30" i="16"/>
  <c r="AG31" i="16"/>
  <c r="AG32" i="16"/>
  <c r="AG33" i="16"/>
  <c r="AG34" i="16"/>
  <c r="AG35" i="16"/>
  <c r="AG36" i="16"/>
  <c r="AG37" i="16"/>
  <c r="AG38" i="16"/>
  <c r="AG39" i="16"/>
  <c r="AG40" i="16"/>
  <c r="AG41" i="16"/>
  <c r="AG42" i="16"/>
  <c r="AG43" i="16"/>
  <c r="AG44" i="16"/>
  <c r="AG45" i="16"/>
  <c r="AG46" i="16"/>
  <c r="AG47" i="16"/>
  <c r="AG48" i="16"/>
  <c r="AG49" i="16"/>
  <c r="AG50" i="16"/>
  <c r="AG51" i="16"/>
  <c r="AG52" i="16"/>
  <c r="AG53" i="16"/>
  <c r="AG54" i="16"/>
  <c r="AG55" i="16"/>
  <c r="AG56" i="16"/>
  <c r="AG57" i="16"/>
  <c r="AG2" i="16"/>
  <c r="AE2" i="16"/>
  <c r="AC2" i="16"/>
  <c r="AA3" i="16"/>
  <c r="AA4" i="16"/>
  <c r="AA5" i="16"/>
  <c r="AA6" i="16"/>
  <c r="AA7" i="16"/>
  <c r="AA8" i="16"/>
  <c r="AA9" i="16"/>
  <c r="AA10" i="16"/>
  <c r="AA11" i="16"/>
  <c r="AA12" i="16"/>
  <c r="AA13" i="16"/>
  <c r="AA14" i="16"/>
  <c r="AA15" i="16"/>
  <c r="AA16" i="16"/>
  <c r="AA17" i="16"/>
  <c r="AA18" i="16"/>
  <c r="AA19" i="16"/>
  <c r="AA20" i="16"/>
  <c r="AA21" i="16"/>
  <c r="AA22" i="16"/>
  <c r="AA23" i="16"/>
  <c r="AA24" i="16"/>
  <c r="AA25" i="16"/>
  <c r="AA26" i="16"/>
  <c r="AA27" i="16"/>
  <c r="AA28" i="16"/>
  <c r="AA29" i="16"/>
  <c r="AA30" i="16"/>
  <c r="AA31" i="16"/>
  <c r="AA32" i="16"/>
  <c r="AA33" i="16"/>
  <c r="AA34" i="16"/>
  <c r="AA35" i="16"/>
  <c r="AA36" i="16"/>
  <c r="AA37" i="16"/>
  <c r="AA38" i="16"/>
  <c r="AA39" i="16"/>
  <c r="AA40" i="16"/>
  <c r="AA41" i="16"/>
  <c r="AA42" i="16"/>
  <c r="AA43" i="16"/>
  <c r="AA44" i="16"/>
  <c r="AA45" i="16"/>
  <c r="AA46" i="16"/>
  <c r="AA47" i="16"/>
  <c r="AA48" i="16"/>
  <c r="AA49" i="16"/>
  <c r="AA50" i="16"/>
  <c r="AA51" i="16"/>
  <c r="AA52" i="16"/>
  <c r="AA53" i="16"/>
  <c r="AA54" i="16"/>
  <c r="AA55" i="16"/>
  <c r="AA56" i="16"/>
  <c r="AA57" i="16"/>
  <c r="AA2" i="16"/>
  <c r="Y3" i="16"/>
  <c r="Y4" i="16"/>
  <c r="Y5" i="16"/>
  <c r="Y6" i="16"/>
  <c r="Y7" i="16"/>
  <c r="Y8" i="16"/>
  <c r="Y9" i="16"/>
  <c r="Y10" i="16"/>
  <c r="Y11" i="16"/>
  <c r="Y12" i="16"/>
  <c r="Y13" i="16"/>
  <c r="Y14" i="16"/>
  <c r="Y15" i="16"/>
  <c r="Y16" i="16"/>
  <c r="Y17" i="16"/>
  <c r="Y18" i="16"/>
  <c r="Y19" i="16"/>
  <c r="Y20" i="16"/>
  <c r="Y21" i="16"/>
  <c r="Y22" i="16"/>
  <c r="Y23" i="16"/>
  <c r="Y24" i="16"/>
  <c r="Y25" i="16"/>
  <c r="Y26" i="16"/>
  <c r="Y27" i="16"/>
  <c r="Y28" i="16"/>
  <c r="Y29" i="16"/>
  <c r="Y30" i="16"/>
  <c r="Y31" i="16"/>
  <c r="Y32" i="16"/>
  <c r="Y33" i="16"/>
  <c r="Y34" i="16"/>
  <c r="Y35" i="16"/>
  <c r="Y36" i="16"/>
  <c r="Y37" i="16"/>
  <c r="Y38" i="16"/>
  <c r="Y39" i="16"/>
  <c r="Y40" i="16"/>
  <c r="Y41" i="16"/>
  <c r="Y42" i="16"/>
  <c r="Y43" i="16"/>
  <c r="Y44" i="16"/>
  <c r="Y45" i="16"/>
  <c r="Y46" i="16"/>
  <c r="Y47" i="16"/>
  <c r="Y48" i="16"/>
  <c r="Y49" i="16"/>
  <c r="Y50" i="16"/>
  <c r="Y51" i="16"/>
  <c r="Y52" i="16"/>
  <c r="Y53" i="16"/>
  <c r="Y54" i="16"/>
  <c r="Y55" i="16"/>
  <c r="Y56" i="16"/>
  <c r="Y57" i="16"/>
  <c r="Y2" i="16"/>
  <c r="W3" i="16"/>
  <c r="W4" i="16"/>
  <c r="W5" i="16"/>
  <c r="W6" i="16"/>
  <c r="W7" i="16"/>
  <c r="W8" i="16"/>
  <c r="W9" i="16"/>
  <c r="W10" i="16"/>
  <c r="W11" i="16"/>
  <c r="W12" i="16"/>
  <c r="W13" i="16"/>
  <c r="W14" i="16"/>
  <c r="W15" i="16"/>
  <c r="W16" i="16"/>
  <c r="W17" i="16"/>
  <c r="W18" i="16"/>
  <c r="W19" i="16"/>
  <c r="W20" i="16"/>
  <c r="W21" i="16"/>
  <c r="W22" i="16"/>
  <c r="W23" i="16"/>
  <c r="W24" i="16"/>
  <c r="W25" i="16"/>
  <c r="W26" i="16"/>
  <c r="W27" i="16"/>
  <c r="W28" i="16"/>
  <c r="W29" i="16"/>
  <c r="W30" i="16"/>
  <c r="W31" i="16"/>
  <c r="W32" i="16"/>
  <c r="W33" i="16"/>
  <c r="W34" i="16"/>
  <c r="W35" i="16"/>
  <c r="W36" i="16"/>
  <c r="W37" i="16"/>
  <c r="W38" i="16"/>
  <c r="W39" i="16"/>
  <c r="W40" i="16"/>
  <c r="W41" i="16"/>
  <c r="W42" i="16"/>
  <c r="W43" i="16"/>
  <c r="W44" i="16"/>
  <c r="W45" i="16"/>
  <c r="W46" i="16"/>
  <c r="W47" i="16"/>
  <c r="W48" i="16"/>
  <c r="W49" i="16"/>
  <c r="W50" i="16"/>
  <c r="W51" i="16"/>
  <c r="W52" i="16"/>
  <c r="W53" i="16"/>
  <c r="W54" i="16"/>
  <c r="W55" i="16"/>
  <c r="W56" i="16"/>
  <c r="W57" i="16"/>
  <c r="W2" i="16"/>
  <c r="U3" i="16"/>
  <c r="U4" i="16"/>
  <c r="U5" i="16"/>
  <c r="U6" i="16"/>
  <c r="U7" i="16"/>
  <c r="U8" i="16"/>
  <c r="U9" i="16"/>
  <c r="U10" i="16"/>
  <c r="U11" i="16"/>
  <c r="U12" i="16"/>
  <c r="U13" i="16"/>
  <c r="U14" i="16"/>
  <c r="U15" i="16"/>
  <c r="U16" i="16"/>
  <c r="U17" i="16"/>
  <c r="U18" i="16"/>
  <c r="U19" i="16"/>
  <c r="U20" i="16"/>
  <c r="U21" i="16"/>
  <c r="U22" i="16"/>
  <c r="U23" i="16"/>
  <c r="U24" i="16"/>
  <c r="U25" i="16"/>
  <c r="U26" i="16"/>
  <c r="U27" i="16"/>
  <c r="U28" i="16"/>
  <c r="U29" i="16"/>
  <c r="U30" i="16"/>
  <c r="U31" i="16"/>
  <c r="U32" i="16"/>
  <c r="U33" i="16"/>
  <c r="U34" i="16"/>
  <c r="U35" i="16"/>
  <c r="U36" i="16"/>
  <c r="U37" i="16"/>
  <c r="U38" i="16"/>
  <c r="U39" i="16"/>
  <c r="U40" i="16"/>
  <c r="U41" i="16"/>
  <c r="U42" i="16"/>
  <c r="U43" i="16"/>
  <c r="U44" i="16"/>
  <c r="U45" i="16"/>
  <c r="U46" i="16"/>
  <c r="U47" i="16"/>
  <c r="U48" i="16"/>
  <c r="U49" i="16"/>
  <c r="U50" i="16"/>
  <c r="U51" i="16"/>
  <c r="U52" i="16"/>
  <c r="U53" i="16"/>
  <c r="U54" i="16"/>
  <c r="U55" i="16"/>
  <c r="U56" i="16"/>
  <c r="U57" i="16"/>
  <c r="U2" i="16"/>
  <c r="S3" i="16"/>
  <c r="S4" i="16"/>
  <c r="S5" i="16"/>
  <c r="S6" i="16"/>
  <c r="S7" i="16"/>
  <c r="S8" i="16"/>
  <c r="S9" i="16"/>
  <c r="S10" i="16"/>
  <c r="S11" i="16"/>
  <c r="S12" i="16"/>
  <c r="S13" i="16"/>
  <c r="S14" i="16"/>
  <c r="S15" i="16"/>
  <c r="S16" i="16"/>
  <c r="S17" i="16"/>
  <c r="S18" i="16"/>
  <c r="S19" i="16"/>
  <c r="S20" i="16"/>
  <c r="S21" i="16"/>
  <c r="S22" i="16"/>
  <c r="S23" i="16"/>
  <c r="S24" i="16"/>
  <c r="S25" i="16"/>
  <c r="S26" i="16"/>
  <c r="S27" i="16"/>
  <c r="S28" i="16"/>
  <c r="S29" i="16"/>
  <c r="S30" i="16"/>
  <c r="S31" i="16"/>
  <c r="S32" i="16"/>
  <c r="S33" i="16"/>
  <c r="S34" i="16"/>
  <c r="S35" i="16"/>
  <c r="S36" i="16"/>
  <c r="S37" i="16"/>
  <c r="S38" i="16"/>
  <c r="S39" i="16"/>
  <c r="S40" i="16"/>
  <c r="S41" i="16"/>
  <c r="S42" i="16"/>
  <c r="S43" i="16"/>
  <c r="S44" i="16"/>
  <c r="S45" i="16"/>
  <c r="S46" i="16"/>
  <c r="S47" i="16"/>
  <c r="S48" i="16"/>
  <c r="S49" i="16"/>
  <c r="S50" i="16"/>
  <c r="S51" i="16"/>
  <c r="S52" i="16"/>
  <c r="S53" i="16"/>
  <c r="S54" i="16"/>
  <c r="S55" i="16"/>
  <c r="S56" i="16"/>
  <c r="S57" i="16"/>
  <c r="S2" i="16"/>
  <c r="Q36" i="16"/>
  <c r="Q37" i="16"/>
  <c r="Q38" i="16"/>
  <c r="Q39" i="16"/>
  <c r="Q40" i="16"/>
  <c r="Q41" i="16"/>
  <c r="Q42" i="16"/>
  <c r="Q43" i="16"/>
  <c r="Q44" i="16"/>
  <c r="Q45" i="16"/>
  <c r="Q46" i="16"/>
  <c r="Q47" i="16"/>
  <c r="Q48" i="16"/>
  <c r="Q49" i="16"/>
  <c r="Q50" i="16"/>
  <c r="Q51" i="16"/>
  <c r="Q52" i="16"/>
  <c r="Q53" i="16"/>
  <c r="Q54" i="16"/>
  <c r="Q55" i="16"/>
  <c r="Q56" i="16"/>
  <c r="Q57" i="16"/>
  <c r="Q3" i="16"/>
  <c r="Q4" i="16"/>
  <c r="Q5" i="16"/>
  <c r="Q6" i="16"/>
  <c r="Q7" i="16"/>
  <c r="Q8" i="16"/>
  <c r="Q9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25" i="16"/>
  <c r="Q26" i="16"/>
  <c r="Q27" i="16"/>
  <c r="Q28" i="16"/>
  <c r="Q29" i="16"/>
  <c r="Q30" i="16"/>
  <c r="Q31" i="16"/>
  <c r="Q32" i="16"/>
  <c r="Q33" i="16"/>
  <c r="Q34" i="16"/>
  <c r="Q35" i="16"/>
  <c r="Q2" i="16"/>
  <c r="O3" i="16"/>
  <c r="O4" i="16"/>
  <c r="O5" i="16"/>
  <c r="O6" i="16"/>
  <c r="O7" i="16"/>
  <c r="O8" i="16"/>
  <c r="O9" i="16"/>
  <c r="O10" i="16"/>
  <c r="O11" i="16"/>
  <c r="O12" i="16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2" i="16"/>
  <c r="M3" i="16"/>
  <c r="M4" i="16"/>
  <c r="M5" i="16"/>
  <c r="M6" i="16"/>
  <c r="M7" i="16"/>
  <c r="M8" i="16"/>
  <c r="M9" i="16"/>
  <c r="M10" i="16"/>
  <c r="M11" i="16"/>
  <c r="M12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2" i="16"/>
  <c r="K6" i="14"/>
  <c r="K5" i="14"/>
  <c r="K6" i="13"/>
  <c r="K5" i="13"/>
  <c r="K6" i="12"/>
  <c r="K5" i="12"/>
  <c r="K6" i="11"/>
  <c r="K5" i="11"/>
  <c r="K6" i="10"/>
  <c r="K5" i="10"/>
  <c r="K6" i="9"/>
  <c r="K5" i="9"/>
  <c r="K6" i="8"/>
  <c r="K5" i="8"/>
  <c r="K6" i="7"/>
  <c r="K5" i="7"/>
  <c r="K6" i="6"/>
  <c r="K5" i="6"/>
  <c r="K6" i="5"/>
  <c r="K5" i="5"/>
  <c r="K6" i="4"/>
  <c r="K5" i="4"/>
  <c r="G11" i="1"/>
  <c r="G25" i="1" s="1"/>
  <c r="E23" i="1"/>
  <c r="E22" i="1"/>
  <c r="E21" i="1"/>
  <c r="E20" i="1"/>
  <c r="E19" i="1"/>
  <c r="E18" i="1"/>
  <c r="E17" i="1"/>
  <c r="E16" i="1"/>
  <c r="E15" i="1"/>
  <c r="E14" i="1"/>
  <c r="E13" i="1"/>
  <c r="E12" i="1"/>
  <c r="H58" i="16" l="1"/>
  <c r="J8" i="2"/>
  <c r="J6" i="2"/>
  <c r="J9" i="2"/>
  <c r="J7" i="2"/>
  <c r="J5" i="2"/>
  <c r="J3" i="2"/>
  <c r="J4" i="2"/>
  <c r="J2" i="2"/>
  <c r="K5" i="2"/>
  <c r="E11" i="1"/>
  <c r="E25" i="1"/>
</calcChain>
</file>

<file path=xl/sharedStrings.xml><?xml version="1.0" encoding="utf-8"?>
<sst xmlns="http://schemas.openxmlformats.org/spreadsheetml/2006/main" count="725" uniqueCount="206">
  <si>
    <t xml:space="preserve">Ficher de compilation </t>
  </si>
  <si>
    <r>
      <t>Panier du</t>
    </r>
    <r>
      <rPr>
        <b/>
        <sz val="11"/>
        <color theme="1"/>
        <rFont val="Calibri"/>
        <family val="2"/>
        <scheme val="minor"/>
      </rPr>
      <t xml:space="preserve"> 29 juin</t>
    </r>
  </si>
  <si>
    <r>
      <t xml:space="preserve">Panier du </t>
    </r>
    <r>
      <rPr>
        <b/>
        <sz val="11"/>
        <color theme="1"/>
        <rFont val="Calibri"/>
        <family val="2"/>
        <scheme val="minor"/>
      </rPr>
      <t>13 juillet</t>
    </r>
  </si>
  <si>
    <t>Semaine</t>
  </si>
  <si>
    <r>
      <t>Panier du</t>
    </r>
    <r>
      <rPr>
        <b/>
        <sz val="11"/>
        <color theme="1"/>
        <rFont val="Calibri"/>
        <family val="2"/>
        <scheme val="minor"/>
      </rPr>
      <t xml:space="preserve"> 20 juillet</t>
    </r>
  </si>
  <si>
    <r>
      <t xml:space="preserve">Panier du </t>
    </r>
    <r>
      <rPr>
        <b/>
        <sz val="11"/>
        <color theme="1"/>
        <rFont val="Calibri"/>
        <family val="2"/>
        <scheme val="minor"/>
      </rPr>
      <t>27 juillet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</si>
  <si>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3 août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</si>
  <si>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10 août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</si>
  <si>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17 août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</si>
  <si>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24 août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</si>
  <si>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3 septembre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</si>
  <si>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10 septembre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</si>
  <si>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17 septembre</t>
    </r>
  </si>
  <si>
    <r>
      <t>Panier du</t>
    </r>
    <r>
      <rPr>
        <b/>
        <sz val="11"/>
        <color theme="1"/>
        <rFont val="Calibri"/>
        <family val="2"/>
        <scheme val="minor"/>
      </rPr>
      <t xml:space="preserve"> 24 septembre</t>
    </r>
  </si>
  <si>
    <t>Paniers année 2017</t>
  </si>
  <si>
    <r>
      <t xml:space="preserve">Panier du </t>
    </r>
    <r>
      <rPr>
        <b/>
        <sz val="11"/>
        <color theme="1"/>
        <rFont val="Calibri"/>
        <family val="2"/>
        <scheme val="minor"/>
      </rPr>
      <t xml:space="preserve"> 1 octobre</t>
    </r>
  </si>
  <si>
    <t>Aneth</t>
  </si>
  <si>
    <t>Herbes</t>
  </si>
  <si>
    <t>Aubergine</t>
  </si>
  <si>
    <t>Betteraves rouges en botte</t>
  </si>
  <si>
    <t>Bouquet de Ciboulette</t>
  </si>
  <si>
    <t>Bouquet de Cresson</t>
  </si>
  <si>
    <t>Cassis</t>
  </si>
  <si>
    <t>Fruits</t>
  </si>
  <si>
    <t>Cerise de terre</t>
  </si>
  <si>
    <t>Chou chinois</t>
  </si>
  <si>
    <t>Escotay</t>
  </si>
  <si>
    <t>Fromagerie Lehman</t>
  </si>
  <si>
    <t>Estragon russe</t>
  </si>
  <si>
    <t>Fleurs d'ail</t>
  </si>
  <si>
    <t>Fleurs d'ail 50</t>
  </si>
  <si>
    <t>Framboises 2 L</t>
  </si>
  <si>
    <t>Framboises 500 ml</t>
  </si>
  <si>
    <t>Framboises 6 L</t>
  </si>
  <si>
    <t>Framboises jaunes 500 ml</t>
  </si>
  <si>
    <t>Haricot jaune</t>
  </si>
  <si>
    <t>Haricot vert</t>
  </si>
  <si>
    <t>Laitue "le choix du jardinier"</t>
  </si>
  <si>
    <t>Menthe</t>
  </si>
  <si>
    <t>Oignonet</t>
  </si>
  <si>
    <t>Origan jaune</t>
  </si>
  <si>
    <t>Persil</t>
  </si>
  <si>
    <t>Petite betterave en botte</t>
  </si>
  <si>
    <t>Petite carotte orange en botte</t>
  </si>
  <si>
    <t>Pikauba</t>
  </si>
  <si>
    <t>Piments jalapeno</t>
  </si>
  <si>
    <t>Pois mange-tout</t>
  </si>
  <si>
    <t>Pois snap</t>
  </si>
  <si>
    <t>Pot de miel</t>
  </si>
  <si>
    <t>Miel la Butineuse</t>
  </si>
  <si>
    <t>Rabioles</t>
  </si>
  <si>
    <t>Radis (French Breakfast)</t>
  </si>
  <si>
    <t>Radis rouge</t>
  </si>
  <si>
    <t>Rhubarbe</t>
  </si>
  <si>
    <t>Roquette</t>
  </si>
  <si>
    <t>Sariette</t>
  </si>
  <si>
    <t>Sauge</t>
  </si>
  <si>
    <t>Thym</t>
  </si>
  <si>
    <t>Valbert</t>
  </si>
  <si>
    <t>Catégories</t>
  </si>
  <si>
    <t>Produits</t>
  </si>
  <si>
    <t>Prix</t>
  </si>
  <si>
    <t>Vente total ($)</t>
  </si>
  <si>
    <t>Nb produits vendus</t>
  </si>
  <si>
    <t>Codes de 
produit (sku)</t>
  </si>
  <si>
    <t>order_number</t>
  </si>
  <si>
    <t>email</t>
  </si>
  <si>
    <t>sku</t>
  </si>
  <si>
    <t>name</t>
  </si>
  <si>
    <t>total</t>
  </si>
  <si>
    <t>quantity</t>
  </si>
  <si>
    <t>timestamp</t>
  </si>
  <si>
    <t>payment_method</t>
  </si>
  <si>
    <t>order_total</t>
  </si>
  <si>
    <t>cote-david@hotmail.com</t>
  </si>
  <si>
    <t>Jun 26, 2017 01:43 PM</t>
  </si>
  <si>
    <t>PayPal</t>
  </si>
  <si>
    <t>Laitue variÃ©e (piquante)</t>
  </si>
  <si>
    <t>potvinvicky@hotmail.com</t>
  </si>
  <si>
    <t>Jun 26, 2017 10:12 AM</t>
  </si>
  <si>
    <t>Laitue variÃ©e</t>
  </si>
  <si>
    <t>anniemaltaistee@cegepjonquiere.ca</t>
  </si>
  <si>
    <t>Radis (oeuf de pÃ¢ques)</t>
  </si>
  <si>
    <t>Jun 25, 2017 09:03 PM</t>
  </si>
  <si>
    <t>jenni005@hotmail.com</t>
  </si>
  <si>
    <t>Jun 23, 2017 12:29 PM</t>
  </si>
  <si>
    <t>Carte de crÃ©dit</t>
  </si>
  <si>
    <t>leskat@digicom.qc.ca</t>
  </si>
  <si>
    <t>Jun 23, 2017 10:59 AM</t>
  </si>
  <si>
    <t>Total</t>
  </si>
  <si>
    <t>Vente ($)</t>
  </si>
  <si>
    <t>$</t>
  </si>
  <si>
    <t>Grands totaux: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</si>
  <si>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</si>
  <si>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</si>
  <si>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</si>
  <si>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</si>
  <si>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</si>
  <si>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</si>
  <si>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</si>
  <si>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</si>
  <si>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</si>
  <si>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</si>
  <si>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</si>
  <si>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</si>
  <si>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</si>
  <si>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S2 Sous-total</t>
  </si>
  <si>
    <t>S3 Sous-total</t>
  </si>
  <si>
    <t>S4 Sous-total</t>
  </si>
  <si>
    <t>S5 Sous-total</t>
  </si>
  <si>
    <t>S6 Sous-total</t>
  </si>
  <si>
    <t>S7 Sous-total</t>
  </si>
  <si>
    <t>S8 Sous-total</t>
  </si>
  <si>
    <t>S9 Sous-total</t>
  </si>
  <si>
    <t>S10 Sous-total</t>
  </si>
  <si>
    <t>S11 Sous-total</t>
  </si>
  <si>
    <t>S12 Sous-total</t>
  </si>
  <si>
    <t>S13 Sous-total</t>
  </si>
  <si>
    <t>S1 S-total</t>
  </si>
  <si>
    <t>QT Sup</t>
  </si>
  <si>
    <t>Total:</t>
  </si>
  <si>
    <t>Ail  (gros bulbe)</t>
  </si>
  <si>
    <t>LÃ©gumes / Ail</t>
  </si>
  <si>
    <t>Ail  (petit bulbe)</t>
  </si>
  <si>
    <t>Ail  (gros bulbe) paquet de 12</t>
  </si>
  <si>
    <t>LivÃ¨che</t>
  </si>
  <si>
    <t>Fleurs coupÃ©es</t>
  </si>
  <si>
    <t>LÃ©gumes / Verdure</t>
  </si>
  <si>
    <t>Bette Ã  tondre (petites feuilles de bette)</t>
  </si>
  <si>
    <t>Bette Ã  carde</t>
  </si>
  <si>
    <t>LÃ©gumes / Betteraves</t>
  </si>
  <si>
    <t>Petite betterave en botte (couleurs variÃ©es)</t>
  </si>
  <si>
    <t>Courgettes variÃ©es</t>
  </si>
  <si>
    <t>LÃ©gumes / Courgettes</t>
  </si>
  <si>
    <t>LÃ©gumes</t>
  </si>
  <si>
    <t>LÃ©gumes / Carottes</t>
  </si>
  <si>
    <t>LÃ©gumes / Pois</t>
  </si>
  <si>
    <t>Pois Ã  Ã©cosser</t>
  </si>
  <si>
    <t>Haricot variÃ©</t>
  </si>
  <si>
    <t>LÃ©gumes / Haricots</t>
  </si>
  <si>
    <t>KÃ©nogami</t>
  </si>
  <si>
    <t>LÃ©gumes / Radis</t>
  </si>
  <si>
    <t>Betteraves variÃ©es en botte</t>
  </si>
  <si>
    <t>Basilic</t>
  </si>
  <si>
    <t>Coriandre</t>
  </si>
  <si>
    <t>Marjolaine</t>
  </si>
  <si>
    <t>Raisins bleus - 1 L</t>
  </si>
  <si>
    <t>Prunes - 2 L</t>
  </si>
  <si>
    <t>Betteraves jaunes en botte</t>
  </si>
  <si>
    <t>Betteraves blanches en botte</t>
  </si>
  <si>
    <t>Betteraves cylindra en botte</t>
  </si>
  <si>
    <t>Betteraves choggia en botte</t>
  </si>
  <si>
    <t>Betteraves rouges</t>
  </si>
  <si>
    <t>Brocoli</t>
  </si>
  <si>
    <t>LÃ©gumes / Chou, brocoli et chou-fleur</t>
  </si>
  <si>
    <t>Chou</t>
  </si>
  <si>
    <t>Chou de Bruxelles</t>
  </si>
  <si>
    <t>Chou-fleur</t>
  </si>
  <si>
    <t>Chou-rave</t>
  </si>
  <si>
    <t>Ail frais</t>
  </si>
  <si>
    <t>Carotte orange en botte</t>
  </si>
  <si>
    <t>Carotte mauve en botte</t>
  </si>
  <si>
    <t>Carotte "rainbow" en botte</t>
  </si>
  <si>
    <t>Carotte orange en sac</t>
  </si>
  <si>
    <t>Carottes variÃ©es en botte</t>
  </si>
  <si>
    <t>Concombre</t>
  </si>
  <si>
    <t>Courgette jaune</t>
  </si>
  <si>
    <t>Courgette verte</t>
  </si>
  <si>
    <t>Fleur de courgette</t>
  </si>
  <si>
    <t>Citrouille</t>
  </si>
  <si>
    <t>LÃ©gumes / Courges</t>
  </si>
  <si>
    <t>Courge spaghetti</t>
  </si>
  <si>
    <t>Courge orangetti</t>
  </si>
  <si>
    <t>Courge sunshine</t>
  </si>
  <si>
    <t>Courge butternut</t>
  </si>
  <si>
    <t>Courge ambercup</t>
  </si>
  <si>
    <t>Courge buttercup</t>
  </si>
  <si>
    <t>Courge poivrÃ©e</t>
  </si>
  <si>
    <t>Courge potimarron</t>
  </si>
  <si>
    <t>Cucamelon</t>
  </si>
  <si>
    <t>LÃ©gumes / Melons</t>
  </si>
  <si>
    <t>Melon</t>
  </si>
  <si>
    <t>Jul 12, 2017 02:56 PM</t>
  </si>
  <si>
    <t>Oignons verts</t>
  </si>
  <si>
    <t>Fleurs d'ail 10</t>
  </si>
  <si>
    <t>Cresson</t>
  </si>
  <si>
    <t>pluneln@videotron.ca</t>
  </si>
  <si>
    <t>Fraises 500 ml</t>
  </si>
  <si>
    <t>Jul 11, 2017 10:41 PM</t>
  </si>
  <si>
    <t>Paiement Ã  la livraison</t>
  </si>
  <si>
    <t>Fleurs d'ail 30</t>
  </si>
  <si>
    <t>Navets d'Ã©tÃ© (rabiole)</t>
  </si>
  <si>
    <t>Fraises 2 L</t>
  </si>
  <si>
    <t>Jul 11, 2017 08:30 PM</t>
  </si>
  <si>
    <t>pascale.beaudoin@mapaq.gouv.qc.ca</t>
  </si>
  <si>
    <t>Jul 11, 2017 08:05 PM</t>
  </si>
  <si>
    <t>Radis variÃ©s</t>
  </si>
  <si>
    <t>Ã‰pinards</t>
  </si>
  <si>
    <t>jacinthe.bisson@gmail.com</t>
  </si>
  <si>
    <t>Jul 11, 2017 07:34 PM</t>
  </si>
  <si>
    <t>rejean.villeneuve@cgocable.ca</t>
  </si>
  <si>
    <t>Jul 11, 2017 10:56 AM</t>
  </si>
  <si>
    <t>Jul 11, 2017 07:49 AM</t>
  </si>
  <si>
    <t>Jul 10, 2017 10:50 PM</t>
  </si>
  <si>
    <t>tranemmanuelle@gmail.com</t>
  </si>
  <si>
    <t>Jul 10, 2017 07:04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</si>
</sst>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/>
    <xf numFmtId="0" fontId="3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0" fontId="5" fillId="3" borderId="0" xfId="0" applyFont="1" applyFill="1"/>
    <xf numFmtId="0" fontId="1" fillId="3" borderId="0" xfId="0" applyFont="1" applyFill="1"/>
    <xf numFmtId="0" fontId="5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0" fillId="0" borderId="0" xfId="0" applyFill="1"/>
    <xf numFmtId="0" fontId="0" fillId="4" borderId="0" xfId="0" applyFill="1"/>
    <xf numFmtId="0" fontId="0" fillId="0" borderId="1" xfId="0" applyBorder="1"/>
    <xf numFmtId="0" fontId="0" fillId="2" borderId="1" xfId="0" applyFill="1" applyBorder="1"/>
    <xf numFmtId="0" fontId="0" fillId="3" borderId="4" xfId="0" applyFill="1" applyBorder="1"/>
    <xf numFmtId="0" fontId="2" fillId="0" borderId="1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4" fillId="0" borderId="0" xfId="0" applyFont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0" fontId="0" fillId="0" borderId="5" xfId="0" applyFill="1" applyBorder="1"/>
    <xf numFmtId="0" fontId="0" fillId="0" borderId="5" xfId="0" applyBorder="1"/>
    <xf numFmtId="0" fontId="0" fillId="0" borderId="6" xfId="0" applyBorder="1"/>
    <xf numFmtId="0" fontId="0" fillId="0" borderId="5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161924</xdr:colOff>
      <xdr:row>7</xdr:row>
      <xdr:rowOff>76287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14574" cy="14097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0</xdr:row>
      <xdr:rowOff>0</xdr:rowOff>
    </xdr:from>
    <xdr:to>
      <xdr:col>12</xdr:col>
      <xdr:colOff>266700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0"/>
          <a:ext cx="1371600" cy="8354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466725</xdr:colOff>
      <xdr:row>0</xdr:row>
      <xdr:rowOff>0</xdr:rowOff>
    </xdr:from>
    <xdr:to>
      <xdr:col>12</xdr:col>
      <xdr:colOff>314325</xdr:colOff>
      <xdr:row>4</xdr:row>
      <xdr:rowOff>54380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100" y="0"/>
          <a:ext cx="1371600" cy="83543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0</xdr:rowOff>
    </xdr:from>
    <xdr:to>
      <xdr:col>12</xdr:col>
      <xdr:colOff>295275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9050" y="0"/>
          <a:ext cx="1371600" cy="83543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476250</xdr:colOff>
      <xdr:row>0</xdr:row>
      <xdr:rowOff>0</xdr:rowOff>
    </xdr:from>
    <xdr:to>
      <xdr:col>12</xdr:col>
      <xdr:colOff>323850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7625" y="0"/>
          <a:ext cx="1371600" cy="83543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0</xdr:row>
      <xdr:rowOff>0</xdr:rowOff>
    </xdr:from>
    <xdr:to>
      <xdr:col>12</xdr:col>
      <xdr:colOff>285750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9525" y="0"/>
          <a:ext cx="1371600" cy="83543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352425</xdr:colOff>
      <xdr:row>0</xdr:row>
      <xdr:rowOff>0</xdr:rowOff>
    </xdr:from>
    <xdr:to>
      <xdr:col>12</xdr:col>
      <xdr:colOff>200025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0" y="0"/>
          <a:ext cx="1371600" cy="83543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0</xdr:row>
      <xdr:rowOff>0</xdr:rowOff>
    </xdr:from>
    <xdr:to>
      <xdr:col>12</xdr:col>
      <xdr:colOff>266700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0"/>
          <a:ext cx="1371600" cy="83543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504825</xdr:colOff>
      <xdr:row>0</xdr:row>
      <xdr:rowOff>0</xdr:rowOff>
    </xdr:from>
    <xdr:to>
      <xdr:col>12</xdr:col>
      <xdr:colOff>352425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0" y="0"/>
          <a:ext cx="1371600" cy="83543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0</xdr:rowOff>
    </xdr:from>
    <xdr:to>
      <xdr:col>12</xdr:col>
      <xdr:colOff>295275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9050" y="0"/>
          <a:ext cx="1371600" cy="83543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457200</xdr:colOff>
      <xdr:row>0</xdr:row>
      <xdr:rowOff>0</xdr:rowOff>
    </xdr:from>
    <xdr:to>
      <xdr:col>12</xdr:col>
      <xdr:colOff>304800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1371600" cy="83543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428625</xdr:colOff>
      <xdr:row>0</xdr:row>
      <xdr:rowOff>0</xdr:rowOff>
    </xdr:from>
    <xdr:to>
      <xdr:col>12</xdr:col>
      <xdr:colOff>276225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0" y="0"/>
          <a:ext cx="1371600" cy="83543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0</xdr:row>
      <xdr:rowOff>0</xdr:rowOff>
    </xdr:from>
    <xdr:to>
      <xdr:col>12</xdr:col>
      <xdr:colOff>266700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0"/>
          <a:ext cx="1371600" cy="83543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466725</xdr:colOff>
      <xdr:row>0</xdr:row>
      <xdr:rowOff>0</xdr:rowOff>
    </xdr:from>
    <xdr:to>
      <xdr:col>12</xdr:col>
      <xdr:colOff>314325</xdr:colOff>
      <xdr:row>4</xdr:row>
      <xdr:rowOff>54380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100" y="0"/>
          <a:ext cx="1371600" cy="835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25"/>
  <sheetViews>
    <sheetView zoomScale="115" zoomScaleNormal="115" workbookViewId="0">
      <selection activeCell="G27" sqref="G27"/>
    </sheetView>
  </sheetViews>
  <sheetFormatPr baseColWidth="10" defaultRowHeight="15" x14ac:dyDescent="0.25"/>
  <cols>
    <col min="3" max="3" width="9.42578125" customWidth="1"/>
    <col min="4" max="4" width="5.140625" customWidth="1"/>
    <col min="5" max="5" width="11.140625" customWidth="1"/>
    <col min="6" max="6" width="2.5703125" customWidth="1"/>
    <col min="7" max="7" width="18.42578125" customWidth="1"/>
    <col min="8" max="8" width="2.7109375" customWidth="1"/>
  </cols>
  <sheetData>
    <row r="8" spans="1:7" ht="18.75" x14ac:dyDescent="0.3">
      <c r="A8" s="3" t="s">
        <v>0</v>
      </c>
    </row>
    <row r="9" spans="1:7" x14ac:dyDescent="0.25">
      <c r="A9" s="2" t="s">
        <v>14</v>
      </c>
    </row>
    <row r="10" spans="1:7" x14ac:dyDescent="0.25">
      <c r="E10" s="9" t="s">
        <v>90</v>
      </c>
      <c r="F10" s="9"/>
      <c r="G10" s="9" t="s">
        <v>63</v>
      </c>
    </row>
    <row r="11" spans="1:7" x14ac:dyDescent="0.25">
      <c r="A11" t="s">
        <v>1</v>
      </c>
      <c r="C11" t="s">
        <v>3</v>
      </c>
      <c r="D11" s="1">
        <v>1</v>
      </c>
      <c r="E11" s="8">
        <f ca="1">'Semaine 1'!K5</f>
        <v>0</v>
      </c>
      <c r="G11" s="7">
        <f>'Semaine 1'!K6</f>
        <v>29</v>
      </c>
    </row>
    <row r="12" spans="1:7" x14ac:dyDescent="0.25">
      <c r="A12" t="s">
        <v>2</v>
      </c>
      <c r="C12" t="s">
        <v>3</v>
      </c>
      <c r="D12" s="1">
        <v>2</v>
      </c>
      <c r="E12" s="8">
        <f>'Semaine 2'!K27</f>
        <v>0</v>
      </c>
      <c r="G12" s="7"/>
    </row>
    <row r="13" spans="1:7" x14ac:dyDescent="0.25">
      <c r="A13" t="s">
        <v>4</v>
      </c>
      <c r="C13" t="s">
        <v>3</v>
      </c>
      <c r="D13" s="1">
        <v>3</v>
      </c>
      <c r="E13" s="8">
        <f>'Semaine 3'!K27</f>
        <v>0</v>
      </c>
      <c r="G13" s="7"/>
    </row>
    <row r="14" spans="1:7" x14ac:dyDescent="0.25">
      <c r="A14" t="s">
        <v>5</v>
      </c>
      <c r="C14" t="s">
        <v>3</v>
      </c>
      <c r="D14" s="1">
        <v>4</v>
      </c>
      <c r="E14" s="8">
        <f>'Semaine 4'!K27</f>
        <v>0</v>
      </c>
      <c r="G14" s="7"/>
    </row>
    <row r="15" spans="1:7" x14ac:dyDescent="0.25">
      <c r="A15" t="s">
        <v>6</v>
      </c>
      <c r="C15" t="s">
        <v>3</v>
      </c>
      <c r="D15" s="1">
        <v>5</v>
      </c>
      <c r="E15" s="8">
        <f>'Semaine 5'!K27</f>
        <v>0</v>
      </c>
      <c r="G15" s="7"/>
    </row>
    <row r="16" spans="1:7" x14ac:dyDescent="0.25">
      <c r="A16" t="s">
        <v>7</v>
      </c>
      <c r="C16" t="s">
        <v>3</v>
      </c>
      <c r="D16" s="1">
        <v>6</v>
      </c>
      <c r="E16" s="8">
        <f>'Semaine 6'!K27</f>
        <v>0</v>
      </c>
      <c r="G16" s="7"/>
    </row>
    <row r="17" spans="1:7" x14ac:dyDescent="0.25">
      <c r="A17" t="s">
        <v>8</v>
      </c>
      <c r="C17" t="s">
        <v>3</v>
      </c>
      <c r="D17" s="1">
        <v>7</v>
      </c>
      <c r="E17" s="8">
        <f>'Semaine 7'!K27</f>
        <v>0</v>
      </c>
      <c r="G17" s="7"/>
    </row>
    <row r="18" spans="1:7" x14ac:dyDescent="0.25">
      <c r="A18" t="s">
        <v>9</v>
      </c>
      <c r="C18" t="s">
        <v>3</v>
      </c>
      <c r="D18" s="1">
        <v>8</v>
      </c>
      <c r="E18" s="8">
        <f>'Semaine 8'!K27</f>
        <v>0</v>
      </c>
      <c r="G18" s="7"/>
    </row>
    <row r="19" spans="1:7" x14ac:dyDescent="0.25">
      <c r="A19" t="s">
        <v>10</v>
      </c>
      <c r="C19" t="s">
        <v>3</v>
      </c>
      <c r="D19" s="1">
        <v>9</v>
      </c>
      <c r="E19" s="8">
        <f>'Semaine 9'!K27</f>
        <v>0</v>
      </c>
      <c r="G19" s="7"/>
    </row>
    <row r="20" spans="1:7" x14ac:dyDescent="0.25">
      <c r="A20" t="s">
        <v>11</v>
      </c>
      <c r="C20" t="s">
        <v>3</v>
      </c>
      <c r="D20" s="1">
        <v>10</v>
      </c>
      <c r="E20" s="8">
        <f>'Semaine 10'!K27</f>
        <v>0</v>
      </c>
      <c r="G20" s="7"/>
    </row>
    <row r="21" spans="1:7" x14ac:dyDescent="0.25">
      <c r="A21" t="s">
        <v>12</v>
      </c>
      <c r="C21" t="s">
        <v>3</v>
      </c>
      <c r="D21" s="1">
        <v>11</v>
      </c>
      <c r="E21" s="8">
        <f>'Semaine 11'!K27</f>
        <v>0</v>
      </c>
      <c r="G21" s="7"/>
    </row>
    <row r="22" spans="1:7" x14ac:dyDescent="0.25">
      <c r="A22" t="s">
        <v>13</v>
      </c>
      <c r="C22" t="s">
        <v>3</v>
      </c>
      <c r="D22" s="1">
        <v>12</v>
      </c>
      <c r="E22" s="8">
        <f>'Semaine 12'!K27</f>
        <v>0</v>
      </c>
      <c r="G22" s="7"/>
    </row>
    <row r="23" spans="1:7" x14ac:dyDescent="0.25">
      <c r="A23" t="s">
        <v>15</v>
      </c>
      <c r="C23" t="s">
        <v>3</v>
      </c>
      <c r="D23" s="1">
        <v>13</v>
      </c>
      <c r="E23" s="8">
        <f>'Semaine 13'!K27</f>
        <v>0</v>
      </c>
      <c r="G23" s="7"/>
    </row>
    <row r="24" spans="1:7" x14ac:dyDescent="0.25">
      <c r="D24" s="1"/>
    </row>
    <row r="25" spans="1:7" x14ac:dyDescent="0.25">
      <c r="C25" s="14" t="s">
        <v>92</v>
      </c>
      <c r="D25" s="1"/>
      <c r="E25">
        <f ca="1">SUM(E11:E24)</f>
        <v>0</v>
      </c>
      <c r="F25" t="s">
        <v>91</v>
      </c>
      <c r="G25">
        <f>SUM(G11:G24)</f>
        <v>29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3"/>
  <sheetViews>
    <sheetView zoomScaleNormal="100" workbookViewId="0">
      <selection activeCell="A93" sqref="A93:C93"/>
    </sheetView>
  </sheetViews>
  <sheetFormatPr baseColWidth="10" defaultRowHeight="15" x14ac:dyDescent="0.25"/>
  <cols>
    <col min="1" max="1" width="14.7109375" customWidth="1"/>
    <col min="2" max="2" width="42.28515625" customWidth="1"/>
    <col min="3" max="3" width="39.42578125" customWidth="1"/>
    <col min="5" max="5" width="8" customWidth="1"/>
    <col min="7" max="7" width="8" customWidth="1"/>
    <col min="8" max="8" width="9.5703125" customWidth="1"/>
    <col min="10" max="10" width="8.28515625" customWidth="1"/>
    <col min="11" max="11" width="14" customWidth="1"/>
    <col min="13" max="13" width="14.85546875" customWidth="1"/>
    <col min="15" max="15" width="13.85546875" customWidth="1"/>
    <col min="17" max="17" width="14.7109375" customWidth="1"/>
    <col min="19" max="19" width="13.42578125" customWidth="1"/>
    <col min="21" max="21" width="14.28515625" customWidth="1"/>
    <col min="23" max="23" width="13" customWidth="1"/>
    <col min="25" max="25" width="14" customWidth="1"/>
    <col min="26" max="26" width="12.28515625" customWidth="1"/>
    <col min="27" max="27" width="14.42578125" customWidth="1"/>
    <col min="28" max="28" width="12.28515625" customWidth="1"/>
    <col min="29" max="29" width="14.5703125" customWidth="1"/>
    <col min="30" max="30" width="12.42578125" customWidth="1"/>
    <col min="31" max="31" width="14.28515625" customWidth="1"/>
    <col min="32" max="32" width="12.28515625" customWidth="1"/>
    <col min="33" max="33" width="13.85546875" customWidth="1"/>
    <col min="34" max="34" width="4.85546875" customWidth="1"/>
  </cols>
  <sheetData>
    <row r="1" spans="1:34" ht="31.5" x14ac:dyDescent="0.25">
      <c r="A1" s="6" t="s">
        <v>64</v>
      </c>
      <c r="B1" s="5" t="s">
        <v>60</v>
      </c>
      <c r="C1" s="5" t="s">
        <v>59</v>
      </c>
      <c r="D1" s="5" t="s">
        <v>61</v>
      </c>
      <c r="E1" s="16"/>
      <c r="F1" s="5" t="s">
        <v>93</v>
      </c>
      <c r="G1" s="5" t="s">
        <v>119</v>
      </c>
      <c r="H1" s="24" t="s">
        <v>118</v>
      </c>
      <c r="I1" s="5" t="s">
        <v>94</v>
      </c>
      <c r="J1" s="5" t="s">
        <v>119</v>
      </c>
      <c r="K1" s="24" t="s">
        <v>106</v>
      </c>
      <c r="L1" s="5" t="s">
        <v>95</v>
      </c>
      <c r="M1" s="24" t="s">
        <v>107</v>
      </c>
      <c r="N1" s="5" t="s">
        <v>96</v>
      </c>
      <c r="O1" s="24" t="s">
        <v>108</v>
      </c>
      <c r="P1" s="5" t="s">
        <v>97</v>
      </c>
      <c r="Q1" s="24" t="s">
        <v>109</v>
      </c>
      <c r="R1" s="5" t="s">
        <v>98</v>
      </c>
      <c r="S1" s="24" t="s">
        <v>110</v>
      </c>
      <c r="T1" s="5" t="s">
        <v>99</v>
      </c>
      <c r="U1" s="24" t="s">
        <v>111</v>
      </c>
      <c r="V1" s="5" t="s">
        <v>100</v>
      </c>
      <c r="W1" s="24" t="s">
        <v>112</v>
      </c>
      <c r="X1" s="5" t="s">
        <v>101</v>
      </c>
      <c r="Y1" s="24" t="s">
        <v>113</v>
      </c>
      <c r="Z1" s="5" t="s">
        <v>102</v>
      </c>
      <c r="AA1" s="24" t="s">
        <v>114</v>
      </c>
      <c r="AB1" s="5" t="s">
        <v>103</v>
      </c>
      <c r="AC1" s="24" t="s">
        <v>115</v>
      </c>
      <c r="AD1" s="5" t="s">
        <v>104</v>
      </c>
      <c r="AE1" s="24" t="s">
        <v>116</v>
      </c>
      <c r="AF1" s="5" t="s">
        <v>105</v>
      </c>
      <c r="AG1" s="24" t="s">
        <v>117</v>
      </c>
      <c r="AH1" s="16"/>
    </row>
    <row r="2" spans="1:34" x14ac:dyDescent="0.25">
      <c r="A2" s="26">
        <v>0</v>
      </c>
      <c r="B2" s="26" t="s">
        <v>32</v>
      </c>
      <c r="C2" s="26" t="s">
        <v>23</v>
      </c>
      <c r="D2" s="4">
        <v>2.5</v>
      </c>
      <c r="E2" s="16"/>
      <c r="F2">
        <f>COUNTIF('Semaine 1'!C2:C55, 0)</f>
        <v>0</v>
      </c>
      <c r="H2">
        <f>F2*D2+G2</f>
        <v>0</v>
      </c>
      <c r="I2">
        <f>COUNTIF('Semaine 2'!F2:F55, 0)</f>
        <v>0</v>
      </c>
      <c r="K2">
        <f>D2*I2+J2</f>
        <v>0</v>
      </c>
      <c r="M2">
        <f>D2*L2</f>
        <v>0</v>
      </c>
      <c r="O2">
        <f>D2*N2</f>
        <v>0</v>
      </c>
      <c r="Q2">
        <f>D2*P2</f>
        <v>0</v>
      </c>
      <c r="S2">
        <f>D2*R2</f>
        <v>0</v>
      </c>
      <c r="U2">
        <f>T2*D2</f>
        <v>0</v>
      </c>
      <c r="W2">
        <f>V2*D2</f>
        <v>0</v>
      </c>
      <c r="Y2">
        <f>X2*D2</f>
        <v>0</v>
      </c>
      <c r="AA2">
        <f>Z2*D2</f>
        <v>0</v>
      </c>
      <c r="AC2">
        <f>AB2*D2</f>
        <v>0</v>
      </c>
      <c r="AE2">
        <f>AD2*D2</f>
        <v>0</v>
      </c>
      <c r="AG2">
        <f>AF2*D2</f>
        <v>0</v>
      </c>
      <c r="AH2" s="16"/>
    </row>
    <row r="3" spans="1:34" x14ac:dyDescent="0.25">
      <c r="A3" s="26">
        <v>1</v>
      </c>
      <c r="B3" s="26" t="s">
        <v>34</v>
      </c>
      <c r="C3" s="26" t="s">
        <v>23</v>
      </c>
      <c r="D3" s="4">
        <v>2.5</v>
      </c>
      <c r="E3" s="16"/>
      <c r="F3">
        <f>COUNTIF('Semaine 1'!C2:C55,1)</f>
        <v>0</v>
      </c>
      <c r="H3">
        <f t="shared" ref="H3:H57" si="0">F3*D3+G3</f>
        <v>0</v>
      </c>
      <c r="I3">
        <f>COUNTIF('Semaine 2'!F2:F55,1)</f>
        <v>37</v>
      </c>
      <c r="K3">
        <f t="shared" ref="K3:K57" si="1">D3*I3+J3</f>
        <v>92.5</v>
      </c>
      <c r="M3">
        <f t="shared" ref="M3:M57" si="2">D3*L3</f>
        <v>0</v>
      </c>
      <c r="O3">
        <f t="shared" ref="O3:O57" si="3">D3*N3</f>
        <v>0</v>
      </c>
      <c r="Q3">
        <f t="shared" ref="Q3:Q57" si="4">D3*P3</f>
        <v>0</v>
      </c>
      <c r="S3">
        <f t="shared" ref="S3:S57" si="5">D3*R3</f>
        <v>0</v>
      </c>
      <c r="U3">
        <f t="shared" ref="U3:U57" si="6">T3*D3</f>
        <v>0</v>
      </c>
      <c r="W3">
        <f t="shared" ref="W3:W57" si="7">V3*D3</f>
        <v>0</v>
      </c>
      <c r="Y3">
        <f t="shared" ref="Y3:Y57" si="8">X3*D3</f>
        <v>0</v>
      </c>
      <c r="AA3">
        <f t="shared" ref="AA3:AA57" si="9">Z3*D3</f>
        <v>0</v>
      </c>
      <c r="AC3">
        <f t="shared" ref="AC3:AC57" si="10">AB3*D3</f>
        <v>0</v>
      </c>
      <c r="AE3">
        <f t="shared" ref="AE3:AE57" si="11">AD3*D3</f>
        <v>0</v>
      </c>
      <c r="AG3">
        <f t="shared" ref="AG3:AG57" si="12">AF3*D3</f>
        <v>0</v>
      </c>
      <c r="AH3" s="16"/>
    </row>
    <row r="4" spans="1:34" x14ac:dyDescent="0.25">
      <c r="A4" s="26">
        <v>2</v>
      </c>
      <c r="B4" s="26" t="s">
        <v>31</v>
      </c>
      <c r="C4" s="26" t="s">
        <v>23</v>
      </c>
      <c r="D4" s="4">
        <v>8</v>
      </c>
      <c r="E4" s="16"/>
      <c r="F4">
        <f>COUNTIF('Semaine 1'!C2:C55, 2)</f>
        <v>0</v>
      </c>
      <c r="H4">
        <f t="shared" si="0"/>
        <v>0</v>
      </c>
      <c r="I4">
        <f>COUNTIF('Semaine 2'!F2:F55, 2)</f>
        <v>9</v>
      </c>
      <c r="K4">
        <f t="shared" si="1"/>
        <v>72</v>
      </c>
      <c r="M4">
        <f t="shared" si="2"/>
        <v>0</v>
      </c>
      <c r="O4">
        <f t="shared" si="3"/>
        <v>0</v>
      </c>
      <c r="Q4">
        <f t="shared" si="4"/>
        <v>0</v>
      </c>
      <c r="S4">
        <f t="shared" si="5"/>
        <v>0</v>
      </c>
      <c r="U4">
        <f t="shared" si="6"/>
        <v>0</v>
      </c>
      <c r="W4">
        <f t="shared" si="7"/>
        <v>0</v>
      </c>
      <c r="Y4">
        <f t="shared" si="8"/>
        <v>0</v>
      </c>
      <c r="AA4">
        <f t="shared" si="9"/>
        <v>0</v>
      </c>
      <c r="AC4">
        <f t="shared" si="10"/>
        <v>0</v>
      </c>
      <c r="AE4">
        <f t="shared" si="11"/>
        <v>0</v>
      </c>
      <c r="AG4">
        <f t="shared" si="12"/>
        <v>0</v>
      </c>
      <c r="AH4" s="16"/>
    </row>
    <row r="5" spans="1:34" x14ac:dyDescent="0.25">
      <c r="A5" s="26">
        <v>3</v>
      </c>
      <c r="B5" s="26" t="s">
        <v>33</v>
      </c>
      <c r="C5" s="26" t="s">
        <v>23</v>
      </c>
      <c r="D5" s="4">
        <v>21</v>
      </c>
      <c r="E5" s="16"/>
      <c r="F5">
        <f>COUNTIF('Semaine 1'!C2:C55, 3)</f>
        <v>0</v>
      </c>
      <c r="H5">
        <f t="shared" si="0"/>
        <v>0</v>
      </c>
      <c r="I5">
        <f>COUNTIF('Semaine 2'!F3:F56, 2)</f>
        <v>8</v>
      </c>
      <c r="K5">
        <f t="shared" si="1"/>
        <v>168</v>
      </c>
      <c r="M5">
        <f t="shared" si="2"/>
        <v>0</v>
      </c>
      <c r="O5">
        <f t="shared" si="3"/>
        <v>0</v>
      </c>
      <c r="Q5">
        <f t="shared" si="4"/>
        <v>0</v>
      </c>
      <c r="S5">
        <f t="shared" si="5"/>
        <v>0</v>
      </c>
      <c r="U5">
        <f t="shared" si="6"/>
        <v>0</v>
      </c>
      <c r="W5">
        <f t="shared" si="7"/>
        <v>0</v>
      </c>
      <c r="Y5">
        <f t="shared" si="8"/>
        <v>0</v>
      </c>
      <c r="AA5">
        <f t="shared" si="9"/>
        <v>0</v>
      </c>
      <c r="AC5">
        <f t="shared" si="10"/>
        <v>0</v>
      </c>
      <c r="AE5">
        <f t="shared" si="11"/>
        <v>0</v>
      </c>
      <c r="AG5">
        <f t="shared" si="12"/>
        <v>0</v>
      </c>
      <c r="AH5" s="16"/>
    </row>
    <row r="6" spans="1:34" x14ac:dyDescent="0.25">
      <c r="A6" s="26">
        <v>4</v>
      </c>
      <c r="B6" s="26" t="s">
        <v>53</v>
      </c>
      <c r="C6" s="26" t="s">
        <v>23</v>
      </c>
      <c r="D6" s="4">
        <v>2.5</v>
      </c>
      <c r="E6" s="16"/>
      <c r="F6">
        <f>COUNTIF('Semaine 1'!C2:C55, 4)</f>
        <v>3</v>
      </c>
      <c r="G6">
        <v>5</v>
      </c>
      <c r="H6">
        <f t="shared" si="0"/>
        <v>12.5</v>
      </c>
      <c r="I6">
        <f>COUNTIF('Semaine 2'!F4:F57, 2)</f>
        <v>7</v>
      </c>
      <c r="K6">
        <f t="shared" si="1"/>
        <v>17.5</v>
      </c>
      <c r="M6">
        <f t="shared" si="2"/>
        <v>0</v>
      </c>
      <c r="O6">
        <f t="shared" si="3"/>
        <v>0</v>
      </c>
      <c r="Q6">
        <f t="shared" si="4"/>
        <v>0</v>
      </c>
      <c r="S6">
        <f t="shared" si="5"/>
        <v>0</v>
      </c>
      <c r="U6">
        <f t="shared" si="6"/>
        <v>0</v>
      </c>
      <c r="W6">
        <f t="shared" si="7"/>
        <v>0</v>
      </c>
      <c r="Y6">
        <f t="shared" si="8"/>
        <v>0</v>
      </c>
      <c r="AA6">
        <f t="shared" si="9"/>
        <v>0</v>
      </c>
      <c r="AC6">
        <f t="shared" si="10"/>
        <v>0</v>
      </c>
      <c r="AE6">
        <f t="shared" si="11"/>
        <v>0</v>
      </c>
      <c r="AG6">
        <f t="shared" si="12"/>
        <v>0</v>
      </c>
      <c r="AH6" s="16"/>
    </row>
    <row r="7" spans="1:34" x14ac:dyDescent="0.25">
      <c r="A7" s="26">
        <v>5</v>
      </c>
      <c r="B7" s="26" t="s">
        <v>121</v>
      </c>
      <c r="C7" s="26" t="s">
        <v>122</v>
      </c>
      <c r="D7" s="4">
        <v>1</v>
      </c>
      <c r="E7" s="16"/>
      <c r="F7">
        <f>COUNTIF('Semaine 1'!C2:C55, 5)</f>
        <v>0</v>
      </c>
      <c r="H7">
        <f t="shared" si="0"/>
        <v>0</v>
      </c>
      <c r="I7">
        <f>COUNTIF('Semaine 2'!F5:F58, 2)</f>
        <v>7</v>
      </c>
      <c r="K7">
        <f t="shared" si="1"/>
        <v>7</v>
      </c>
      <c r="M7">
        <f t="shared" si="2"/>
        <v>0</v>
      </c>
      <c r="O7">
        <f t="shared" si="3"/>
        <v>0</v>
      </c>
      <c r="Q7">
        <f t="shared" si="4"/>
        <v>0</v>
      </c>
      <c r="S7">
        <f t="shared" si="5"/>
        <v>0</v>
      </c>
      <c r="U7">
        <f t="shared" si="6"/>
        <v>0</v>
      </c>
      <c r="W7">
        <f t="shared" si="7"/>
        <v>0</v>
      </c>
      <c r="Y7">
        <f t="shared" si="8"/>
        <v>0</v>
      </c>
      <c r="AA7">
        <f t="shared" si="9"/>
        <v>0</v>
      </c>
      <c r="AC7">
        <f t="shared" si="10"/>
        <v>0</v>
      </c>
      <c r="AE7">
        <f t="shared" si="11"/>
        <v>0</v>
      </c>
      <c r="AG7">
        <f t="shared" si="12"/>
        <v>0</v>
      </c>
      <c r="AH7" s="16"/>
    </row>
    <row r="8" spans="1:34" x14ac:dyDescent="0.25">
      <c r="A8" s="26">
        <v>6</v>
      </c>
      <c r="B8" s="26" t="s">
        <v>123</v>
      </c>
      <c r="C8" s="26" t="s">
        <v>122</v>
      </c>
      <c r="D8" s="4">
        <v>0.5</v>
      </c>
      <c r="E8" s="16"/>
      <c r="F8">
        <f>COUNTIF('Semaine 1'!C2:C55, 6)</f>
        <v>0</v>
      </c>
      <c r="H8">
        <f t="shared" si="0"/>
        <v>0</v>
      </c>
      <c r="I8">
        <f>COUNTIF('Semaine 2'!F6:F59, 2)</f>
        <v>7</v>
      </c>
      <c r="K8">
        <f t="shared" si="1"/>
        <v>3.5</v>
      </c>
      <c r="M8">
        <f t="shared" si="2"/>
        <v>0</v>
      </c>
      <c r="O8">
        <f t="shared" si="3"/>
        <v>0</v>
      </c>
      <c r="Q8">
        <f t="shared" si="4"/>
        <v>0</v>
      </c>
      <c r="S8">
        <f t="shared" si="5"/>
        <v>0</v>
      </c>
      <c r="U8">
        <f t="shared" si="6"/>
        <v>0</v>
      </c>
      <c r="W8">
        <f t="shared" si="7"/>
        <v>0</v>
      </c>
      <c r="Y8">
        <f t="shared" si="8"/>
        <v>0</v>
      </c>
      <c r="AA8">
        <f t="shared" si="9"/>
        <v>0</v>
      </c>
      <c r="AC8">
        <f t="shared" si="10"/>
        <v>0</v>
      </c>
      <c r="AE8">
        <f t="shared" si="11"/>
        <v>0</v>
      </c>
      <c r="AG8">
        <f t="shared" si="12"/>
        <v>0</v>
      </c>
      <c r="AH8" s="16"/>
    </row>
    <row r="9" spans="1:34" x14ac:dyDescent="0.25">
      <c r="A9" s="26">
        <v>7</v>
      </c>
      <c r="B9" s="26" t="s">
        <v>124</v>
      </c>
      <c r="C9" s="26" t="s">
        <v>122</v>
      </c>
      <c r="D9" s="4">
        <v>10</v>
      </c>
      <c r="E9" s="16"/>
      <c r="F9">
        <f>COUNTIF('Semaine 1'!C2:C55, 7)</f>
        <v>0</v>
      </c>
      <c r="H9">
        <f t="shared" si="0"/>
        <v>0</v>
      </c>
      <c r="I9">
        <f>COUNTIF('Semaine 2'!F7:F60, 2)</f>
        <v>7</v>
      </c>
      <c r="K9">
        <f t="shared" si="1"/>
        <v>70</v>
      </c>
      <c r="M9">
        <f t="shared" si="2"/>
        <v>0</v>
      </c>
      <c r="O9">
        <f t="shared" si="3"/>
        <v>0</v>
      </c>
      <c r="Q9">
        <f t="shared" si="4"/>
        <v>0</v>
      </c>
      <c r="S9">
        <f t="shared" si="5"/>
        <v>0</v>
      </c>
      <c r="U9">
        <f t="shared" si="6"/>
        <v>0</v>
      </c>
      <c r="W9">
        <f t="shared" si="7"/>
        <v>0</v>
      </c>
      <c r="Y9">
        <f t="shared" si="8"/>
        <v>0</v>
      </c>
      <c r="AA9">
        <f t="shared" si="9"/>
        <v>0</v>
      </c>
      <c r="AC9">
        <f t="shared" si="10"/>
        <v>0</v>
      </c>
      <c r="AE9">
        <f t="shared" si="11"/>
        <v>0</v>
      </c>
      <c r="AG9">
        <f t="shared" si="12"/>
        <v>0</v>
      </c>
      <c r="AH9" s="16"/>
    </row>
    <row r="10" spans="1:34" x14ac:dyDescent="0.25">
      <c r="A10" s="26">
        <v>8</v>
      </c>
      <c r="B10" s="26" t="s">
        <v>40</v>
      </c>
      <c r="C10" s="26" t="s">
        <v>17</v>
      </c>
      <c r="D10" s="4">
        <v>0.5</v>
      </c>
      <c r="E10" s="16"/>
      <c r="F10">
        <f>COUNTIF('Semaine 1'!C2:C55, 8)</f>
        <v>0</v>
      </c>
      <c r="H10">
        <f t="shared" si="0"/>
        <v>0</v>
      </c>
      <c r="I10">
        <f>COUNTIF('Semaine 2'!F8:F61, 2)</f>
        <v>7</v>
      </c>
      <c r="K10">
        <f t="shared" si="1"/>
        <v>3.5</v>
      </c>
      <c r="M10">
        <f t="shared" si="2"/>
        <v>0</v>
      </c>
      <c r="O10">
        <f t="shared" si="3"/>
        <v>0</v>
      </c>
      <c r="Q10">
        <f t="shared" si="4"/>
        <v>0</v>
      </c>
      <c r="S10">
        <f t="shared" si="5"/>
        <v>0</v>
      </c>
      <c r="U10">
        <f t="shared" si="6"/>
        <v>0</v>
      </c>
      <c r="W10">
        <f t="shared" si="7"/>
        <v>0</v>
      </c>
      <c r="Y10">
        <f t="shared" si="8"/>
        <v>0</v>
      </c>
      <c r="AA10">
        <f t="shared" si="9"/>
        <v>0</v>
      </c>
      <c r="AC10">
        <f t="shared" si="10"/>
        <v>0</v>
      </c>
      <c r="AE10">
        <f t="shared" si="11"/>
        <v>0</v>
      </c>
      <c r="AG10">
        <f t="shared" si="12"/>
        <v>0</v>
      </c>
      <c r="AH10" s="16"/>
    </row>
    <row r="11" spans="1:34" x14ac:dyDescent="0.25">
      <c r="A11" s="26">
        <v>9</v>
      </c>
      <c r="B11" s="26" t="s">
        <v>28</v>
      </c>
      <c r="C11" s="26" t="s">
        <v>17</v>
      </c>
      <c r="D11" s="4">
        <v>0.5</v>
      </c>
      <c r="E11" s="16"/>
      <c r="F11">
        <f>COUNTIF('Semaine 1'!C2:C55, 9)</f>
        <v>0</v>
      </c>
      <c r="H11">
        <f t="shared" si="0"/>
        <v>0</v>
      </c>
      <c r="I11">
        <f>COUNTIF('Semaine 2'!F9:F62, 2)</f>
        <v>7</v>
      </c>
      <c r="K11">
        <f t="shared" si="1"/>
        <v>3.5</v>
      </c>
      <c r="M11">
        <f t="shared" si="2"/>
        <v>0</v>
      </c>
      <c r="O11">
        <f t="shared" si="3"/>
        <v>0</v>
      </c>
      <c r="Q11">
        <f t="shared" si="4"/>
        <v>0</v>
      </c>
      <c r="S11">
        <f t="shared" si="5"/>
        <v>0</v>
      </c>
      <c r="U11">
        <f t="shared" si="6"/>
        <v>0</v>
      </c>
      <c r="W11">
        <f t="shared" si="7"/>
        <v>0</v>
      </c>
      <c r="Y11">
        <f t="shared" si="8"/>
        <v>0</v>
      </c>
      <c r="AA11">
        <f t="shared" si="9"/>
        <v>0</v>
      </c>
      <c r="AC11">
        <f t="shared" si="10"/>
        <v>0</v>
      </c>
      <c r="AE11">
        <f t="shared" si="11"/>
        <v>0</v>
      </c>
      <c r="AG11">
        <f t="shared" si="12"/>
        <v>0</v>
      </c>
      <c r="AH11" s="16"/>
    </row>
    <row r="12" spans="1:34" x14ac:dyDescent="0.25">
      <c r="A12" s="26">
        <v>10</v>
      </c>
      <c r="B12" s="26" t="s">
        <v>125</v>
      </c>
      <c r="C12" s="26" t="s">
        <v>17</v>
      </c>
      <c r="D12" s="4">
        <v>0.5</v>
      </c>
      <c r="E12" s="16"/>
      <c r="F12">
        <f>COUNTIF('Semaine 1'!C2:C55, 10)</f>
        <v>0</v>
      </c>
      <c r="H12">
        <f t="shared" si="0"/>
        <v>0</v>
      </c>
      <c r="I12">
        <f>COUNTIF('Semaine 2'!F10:F63, 2)</f>
        <v>7</v>
      </c>
      <c r="K12">
        <f t="shared" si="1"/>
        <v>3.5</v>
      </c>
      <c r="M12">
        <f t="shared" si="2"/>
        <v>0</v>
      </c>
      <c r="O12">
        <f t="shared" si="3"/>
        <v>0</v>
      </c>
      <c r="Q12">
        <f t="shared" si="4"/>
        <v>0</v>
      </c>
      <c r="S12">
        <f t="shared" si="5"/>
        <v>0</v>
      </c>
      <c r="U12">
        <f t="shared" si="6"/>
        <v>0</v>
      </c>
      <c r="W12">
        <f t="shared" si="7"/>
        <v>0</v>
      </c>
      <c r="Y12">
        <f t="shared" si="8"/>
        <v>0</v>
      </c>
      <c r="AA12">
        <f t="shared" si="9"/>
        <v>0</v>
      </c>
      <c r="AC12">
        <f t="shared" si="10"/>
        <v>0</v>
      </c>
      <c r="AE12">
        <f t="shared" si="11"/>
        <v>0</v>
      </c>
      <c r="AG12">
        <f t="shared" si="12"/>
        <v>0</v>
      </c>
      <c r="AH12" s="16"/>
    </row>
    <row r="13" spans="1:34" x14ac:dyDescent="0.25">
      <c r="A13" s="26">
        <v>11</v>
      </c>
      <c r="B13" s="26" t="s">
        <v>55</v>
      </c>
      <c r="C13" s="26" t="s">
        <v>17</v>
      </c>
      <c r="D13" s="4">
        <v>0.5</v>
      </c>
      <c r="E13" s="16"/>
      <c r="F13">
        <f>COUNTIF('Semaine 1'!C2:C55, 11)</f>
        <v>0</v>
      </c>
      <c r="H13">
        <f t="shared" si="0"/>
        <v>0</v>
      </c>
      <c r="I13">
        <f>COUNTIF('Semaine 2'!F11:F64, 2)</f>
        <v>6</v>
      </c>
      <c r="K13">
        <f t="shared" si="1"/>
        <v>3</v>
      </c>
      <c r="M13">
        <f t="shared" si="2"/>
        <v>0</v>
      </c>
      <c r="O13">
        <f t="shared" si="3"/>
        <v>0</v>
      </c>
      <c r="Q13">
        <f t="shared" si="4"/>
        <v>0</v>
      </c>
      <c r="S13">
        <f t="shared" si="5"/>
        <v>0</v>
      </c>
      <c r="U13">
        <f t="shared" si="6"/>
        <v>0</v>
      </c>
      <c r="W13">
        <f t="shared" si="7"/>
        <v>0</v>
      </c>
      <c r="Y13">
        <f t="shared" si="8"/>
        <v>0</v>
      </c>
      <c r="AA13">
        <f t="shared" si="9"/>
        <v>0</v>
      </c>
      <c r="AC13">
        <f t="shared" si="10"/>
        <v>0</v>
      </c>
      <c r="AE13">
        <f t="shared" si="11"/>
        <v>0</v>
      </c>
      <c r="AG13">
        <f t="shared" si="12"/>
        <v>0</v>
      </c>
      <c r="AH13" s="16"/>
    </row>
    <row r="14" spans="1:34" x14ac:dyDescent="0.25">
      <c r="A14" s="26">
        <v>12</v>
      </c>
      <c r="B14" s="26" t="s">
        <v>20</v>
      </c>
      <c r="C14" s="26" t="s">
        <v>17</v>
      </c>
      <c r="D14" s="4">
        <v>0.5</v>
      </c>
      <c r="E14" s="16"/>
      <c r="F14">
        <f>COUNTIF('Semaine 1'!C2:C55, 12)</f>
        <v>2</v>
      </c>
      <c r="H14">
        <f t="shared" si="0"/>
        <v>1</v>
      </c>
      <c r="I14">
        <f>COUNTIF('Semaine 2'!F12:F65, 2)</f>
        <v>6</v>
      </c>
      <c r="K14">
        <f t="shared" si="1"/>
        <v>3</v>
      </c>
      <c r="M14">
        <f t="shared" si="2"/>
        <v>0</v>
      </c>
      <c r="O14">
        <f t="shared" si="3"/>
        <v>0</v>
      </c>
      <c r="Q14">
        <f t="shared" si="4"/>
        <v>0</v>
      </c>
      <c r="S14">
        <f t="shared" si="5"/>
        <v>0</v>
      </c>
      <c r="U14">
        <f t="shared" si="6"/>
        <v>0</v>
      </c>
      <c r="W14">
        <f t="shared" si="7"/>
        <v>0</v>
      </c>
      <c r="Y14">
        <f t="shared" si="8"/>
        <v>0</v>
      </c>
      <c r="AA14">
        <f t="shared" si="9"/>
        <v>0</v>
      </c>
      <c r="AC14">
        <f t="shared" si="10"/>
        <v>0</v>
      </c>
      <c r="AE14">
        <f t="shared" si="11"/>
        <v>0</v>
      </c>
      <c r="AG14">
        <f t="shared" si="12"/>
        <v>0</v>
      </c>
      <c r="AH14" s="16"/>
    </row>
    <row r="15" spans="1:34" x14ac:dyDescent="0.25">
      <c r="A15" s="26">
        <v>13</v>
      </c>
      <c r="B15" s="26" t="s">
        <v>16</v>
      </c>
      <c r="C15" s="26" t="s">
        <v>17</v>
      </c>
      <c r="D15" s="4">
        <v>0.5</v>
      </c>
      <c r="E15" s="16"/>
      <c r="F15">
        <f>COUNTIF('Semaine 1'!C2:C55, 13)</f>
        <v>0</v>
      </c>
      <c r="H15">
        <f t="shared" si="0"/>
        <v>0</v>
      </c>
      <c r="I15">
        <f>COUNTIF('Semaine 2'!F13:F66, 2)</f>
        <v>6</v>
      </c>
      <c r="K15">
        <f t="shared" si="1"/>
        <v>3</v>
      </c>
      <c r="M15">
        <f t="shared" si="2"/>
        <v>0</v>
      </c>
      <c r="O15">
        <f t="shared" si="3"/>
        <v>0</v>
      </c>
      <c r="Q15">
        <f t="shared" si="4"/>
        <v>0</v>
      </c>
      <c r="S15">
        <f t="shared" si="5"/>
        <v>0</v>
      </c>
      <c r="U15">
        <f t="shared" si="6"/>
        <v>0</v>
      </c>
      <c r="W15">
        <f t="shared" si="7"/>
        <v>0</v>
      </c>
      <c r="Y15">
        <f t="shared" si="8"/>
        <v>0</v>
      </c>
      <c r="AA15">
        <f t="shared" si="9"/>
        <v>0</v>
      </c>
      <c r="AC15">
        <f t="shared" si="10"/>
        <v>0</v>
      </c>
      <c r="AE15">
        <f t="shared" si="11"/>
        <v>0</v>
      </c>
      <c r="AG15">
        <f t="shared" si="12"/>
        <v>0</v>
      </c>
      <c r="AH15" s="16"/>
    </row>
    <row r="16" spans="1:34" x14ac:dyDescent="0.25">
      <c r="A16" s="26">
        <v>14</v>
      </c>
      <c r="B16" s="26" t="s">
        <v>38</v>
      </c>
      <c r="C16" s="26" t="s">
        <v>17</v>
      </c>
      <c r="D16" s="4">
        <v>0.5</v>
      </c>
      <c r="E16" s="16"/>
      <c r="F16">
        <f>COUNTIF('Semaine 1'!C2:C55, 14)</f>
        <v>1</v>
      </c>
      <c r="H16">
        <f t="shared" si="0"/>
        <v>0.5</v>
      </c>
      <c r="I16">
        <f>COUNTIF('Semaine 2'!F14:F67, 2)</f>
        <v>6</v>
      </c>
      <c r="K16">
        <f t="shared" si="1"/>
        <v>3</v>
      </c>
      <c r="M16">
        <f t="shared" si="2"/>
        <v>0</v>
      </c>
      <c r="O16">
        <f t="shared" si="3"/>
        <v>0</v>
      </c>
      <c r="Q16">
        <f t="shared" si="4"/>
        <v>0</v>
      </c>
      <c r="S16">
        <f t="shared" si="5"/>
        <v>0</v>
      </c>
      <c r="U16">
        <f t="shared" si="6"/>
        <v>0</v>
      </c>
      <c r="W16">
        <f t="shared" si="7"/>
        <v>0</v>
      </c>
      <c r="Y16">
        <f t="shared" si="8"/>
        <v>0</v>
      </c>
      <c r="AA16">
        <f t="shared" si="9"/>
        <v>0</v>
      </c>
      <c r="AC16">
        <f t="shared" si="10"/>
        <v>0</v>
      </c>
      <c r="AE16">
        <f t="shared" si="11"/>
        <v>0</v>
      </c>
      <c r="AG16">
        <f t="shared" si="12"/>
        <v>0</v>
      </c>
      <c r="AH16" s="16"/>
    </row>
    <row r="17" spans="1:34" x14ac:dyDescent="0.25">
      <c r="A17" s="26">
        <v>15</v>
      </c>
      <c r="B17" s="26" t="s">
        <v>41</v>
      </c>
      <c r="C17" s="26" t="s">
        <v>17</v>
      </c>
      <c r="D17" s="4">
        <v>0.5</v>
      </c>
      <c r="E17" s="16"/>
      <c r="F17">
        <f>COUNTIF('Semaine 1'!C2:C55, 15)</f>
        <v>2</v>
      </c>
      <c r="H17">
        <f t="shared" si="0"/>
        <v>1</v>
      </c>
      <c r="I17">
        <f>COUNTIF('Semaine 2'!F15:F68, 2)</f>
        <v>6</v>
      </c>
      <c r="K17">
        <f t="shared" si="1"/>
        <v>3</v>
      </c>
      <c r="M17">
        <f t="shared" si="2"/>
        <v>0</v>
      </c>
      <c r="O17">
        <f t="shared" si="3"/>
        <v>0</v>
      </c>
      <c r="Q17">
        <f t="shared" si="4"/>
        <v>0</v>
      </c>
      <c r="S17">
        <f t="shared" si="5"/>
        <v>0</v>
      </c>
      <c r="U17">
        <f t="shared" si="6"/>
        <v>0</v>
      </c>
      <c r="W17">
        <f t="shared" si="7"/>
        <v>0</v>
      </c>
      <c r="Y17">
        <f t="shared" si="8"/>
        <v>0</v>
      </c>
      <c r="AA17">
        <f t="shared" si="9"/>
        <v>0</v>
      </c>
      <c r="AC17">
        <f t="shared" si="10"/>
        <v>0</v>
      </c>
      <c r="AE17">
        <f t="shared" si="11"/>
        <v>0</v>
      </c>
      <c r="AG17">
        <f t="shared" si="12"/>
        <v>0</v>
      </c>
      <c r="AH17" s="16"/>
    </row>
    <row r="18" spans="1:34" x14ac:dyDescent="0.25">
      <c r="A18" s="26">
        <v>16</v>
      </c>
      <c r="B18" s="26" t="s">
        <v>56</v>
      </c>
      <c r="C18" s="26" t="s">
        <v>17</v>
      </c>
      <c r="D18" s="4">
        <v>0.5</v>
      </c>
      <c r="E18" s="16"/>
      <c r="F18">
        <f>COUNTIF('Semaine 1'!C2:C55, 16)</f>
        <v>0</v>
      </c>
      <c r="H18">
        <f t="shared" si="0"/>
        <v>0</v>
      </c>
      <c r="I18">
        <f>COUNTIF('Semaine 2'!F16:F69, 2)</f>
        <v>6</v>
      </c>
      <c r="K18">
        <f t="shared" si="1"/>
        <v>3</v>
      </c>
      <c r="M18">
        <f t="shared" si="2"/>
        <v>0</v>
      </c>
      <c r="O18">
        <f t="shared" si="3"/>
        <v>0</v>
      </c>
      <c r="Q18">
        <f t="shared" si="4"/>
        <v>0</v>
      </c>
      <c r="S18">
        <f t="shared" si="5"/>
        <v>0</v>
      </c>
      <c r="U18">
        <f t="shared" si="6"/>
        <v>0</v>
      </c>
      <c r="W18">
        <f t="shared" si="7"/>
        <v>0</v>
      </c>
      <c r="Y18">
        <f t="shared" si="8"/>
        <v>0</v>
      </c>
      <c r="AA18">
        <f t="shared" si="9"/>
        <v>0</v>
      </c>
      <c r="AC18">
        <f t="shared" si="10"/>
        <v>0</v>
      </c>
      <c r="AE18">
        <f t="shared" si="11"/>
        <v>0</v>
      </c>
      <c r="AG18">
        <f t="shared" si="12"/>
        <v>0</v>
      </c>
      <c r="AH18" s="16"/>
    </row>
    <row r="19" spans="1:34" x14ac:dyDescent="0.25">
      <c r="A19" s="26">
        <v>17</v>
      </c>
      <c r="B19" s="26" t="s">
        <v>57</v>
      </c>
      <c r="C19" s="26" t="s">
        <v>17</v>
      </c>
      <c r="D19" s="4">
        <v>0.5</v>
      </c>
      <c r="E19" s="16"/>
      <c r="F19">
        <f>COUNTIF('Semaine 1'!C2:C55, 17)</f>
        <v>1</v>
      </c>
      <c r="H19">
        <f t="shared" si="0"/>
        <v>0.5</v>
      </c>
      <c r="I19">
        <f>COUNTIF('Semaine 2'!F17:F70, 2)</f>
        <v>6</v>
      </c>
      <c r="K19">
        <f t="shared" si="1"/>
        <v>3</v>
      </c>
      <c r="M19">
        <f t="shared" si="2"/>
        <v>0</v>
      </c>
      <c r="O19">
        <f t="shared" si="3"/>
        <v>0</v>
      </c>
      <c r="Q19">
        <f t="shared" si="4"/>
        <v>0</v>
      </c>
      <c r="S19">
        <f t="shared" si="5"/>
        <v>0</v>
      </c>
      <c r="U19">
        <f t="shared" si="6"/>
        <v>0</v>
      </c>
      <c r="W19">
        <f t="shared" si="7"/>
        <v>0</v>
      </c>
      <c r="Y19">
        <f t="shared" si="8"/>
        <v>0</v>
      </c>
      <c r="AA19">
        <f t="shared" si="9"/>
        <v>0</v>
      </c>
      <c r="AC19">
        <f t="shared" si="10"/>
        <v>0</v>
      </c>
      <c r="AE19">
        <f t="shared" si="11"/>
        <v>0</v>
      </c>
      <c r="AG19">
        <f t="shared" si="12"/>
        <v>0</v>
      </c>
      <c r="AH19" s="16"/>
    </row>
    <row r="20" spans="1:34" x14ac:dyDescent="0.25">
      <c r="A20" s="26">
        <v>18</v>
      </c>
      <c r="B20" s="26" t="s">
        <v>126</v>
      </c>
      <c r="C20" s="26" t="s">
        <v>17</v>
      </c>
      <c r="D20" s="4">
        <v>3</v>
      </c>
      <c r="E20" s="16"/>
      <c r="F20">
        <f>COUNTIF('Semaine 1'!C2:C55, 18)</f>
        <v>0</v>
      </c>
      <c r="H20">
        <f t="shared" si="0"/>
        <v>0</v>
      </c>
      <c r="I20">
        <f>COUNTIF('Semaine 2'!F18:F71, 2)</f>
        <v>6</v>
      </c>
      <c r="K20">
        <f t="shared" si="1"/>
        <v>18</v>
      </c>
      <c r="M20">
        <f t="shared" si="2"/>
        <v>0</v>
      </c>
      <c r="O20">
        <f t="shared" si="3"/>
        <v>0</v>
      </c>
      <c r="Q20">
        <f t="shared" si="4"/>
        <v>0</v>
      </c>
      <c r="S20">
        <f t="shared" si="5"/>
        <v>0</v>
      </c>
      <c r="U20">
        <f t="shared" si="6"/>
        <v>0</v>
      </c>
      <c r="W20">
        <f t="shared" si="7"/>
        <v>0</v>
      </c>
      <c r="Y20">
        <f t="shared" si="8"/>
        <v>0</v>
      </c>
      <c r="AA20">
        <f t="shared" si="9"/>
        <v>0</v>
      </c>
      <c r="AC20">
        <f t="shared" si="10"/>
        <v>0</v>
      </c>
      <c r="AE20">
        <f t="shared" si="11"/>
        <v>0</v>
      </c>
      <c r="AG20">
        <f t="shared" si="12"/>
        <v>0</v>
      </c>
      <c r="AH20" s="16"/>
    </row>
    <row r="21" spans="1:34" x14ac:dyDescent="0.25">
      <c r="A21" s="26">
        <v>19</v>
      </c>
      <c r="B21" s="26" t="s">
        <v>37</v>
      </c>
      <c r="C21" s="26" t="s">
        <v>127</v>
      </c>
      <c r="D21" s="4">
        <v>2</v>
      </c>
      <c r="E21" s="16"/>
      <c r="F21">
        <f>COUNTIF('Semaine 1'!C2:C55, 19)</f>
        <v>0</v>
      </c>
      <c r="H21">
        <f t="shared" si="0"/>
        <v>0</v>
      </c>
      <c r="I21">
        <f>COUNTIF('Semaine 2'!F19:F72, 2)</f>
        <v>6</v>
      </c>
      <c r="K21">
        <f t="shared" si="1"/>
        <v>12</v>
      </c>
      <c r="M21">
        <f t="shared" si="2"/>
        <v>0</v>
      </c>
      <c r="O21">
        <f t="shared" si="3"/>
        <v>0</v>
      </c>
      <c r="Q21">
        <f t="shared" si="4"/>
        <v>0</v>
      </c>
      <c r="S21">
        <f t="shared" si="5"/>
        <v>0</v>
      </c>
      <c r="U21">
        <f t="shared" si="6"/>
        <v>0</v>
      </c>
      <c r="W21">
        <f t="shared" si="7"/>
        <v>0</v>
      </c>
      <c r="Y21">
        <f t="shared" si="8"/>
        <v>0</v>
      </c>
      <c r="AA21">
        <f t="shared" si="9"/>
        <v>0</v>
      </c>
      <c r="AC21">
        <f t="shared" si="10"/>
        <v>0</v>
      </c>
      <c r="AE21">
        <f t="shared" si="11"/>
        <v>0</v>
      </c>
      <c r="AG21">
        <f t="shared" si="12"/>
        <v>0</v>
      </c>
      <c r="AH21" s="16"/>
    </row>
    <row r="22" spans="1:34" x14ac:dyDescent="0.25">
      <c r="A22" s="26">
        <v>20</v>
      </c>
      <c r="B22" s="26" t="s">
        <v>128</v>
      </c>
      <c r="C22" s="26" t="s">
        <v>127</v>
      </c>
      <c r="D22" s="4">
        <v>2</v>
      </c>
      <c r="E22" s="16"/>
      <c r="F22">
        <f>COUNTIF('Semaine 1'!C2:C55, 20)</f>
        <v>0</v>
      </c>
      <c r="H22">
        <f t="shared" si="0"/>
        <v>0</v>
      </c>
      <c r="I22">
        <f>COUNTIF('Semaine 2'!F20:F73, 2)</f>
        <v>5</v>
      </c>
      <c r="K22">
        <f t="shared" si="1"/>
        <v>10</v>
      </c>
      <c r="M22">
        <f t="shared" si="2"/>
        <v>0</v>
      </c>
      <c r="O22">
        <f t="shared" si="3"/>
        <v>0</v>
      </c>
      <c r="Q22">
        <f t="shared" si="4"/>
        <v>0</v>
      </c>
      <c r="S22">
        <f t="shared" si="5"/>
        <v>0</v>
      </c>
      <c r="U22">
        <f t="shared" si="6"/>
        <v>0</v>
      </c>
      <c r="W22">
        <f t="shared" si="7"/>
        <v>0</v>
      </c>
      <c r="Y22">
        <f t="shared" si="8"/>
        <v>0</v>
      </c>
      <c r="AA22">
        <f t="shared" si="9"/>
        <v>0</v>
      </c>
      <c r="AC22">
        <f t="shared" si="10"/>
        <v>0</v>
      </c>
      <c r="AE22">
        <f t="shared" si="11"/>
        <v>0</v>
      </c>
      <c r="AG22">
        <f t="shared" si="12"/>
        <v>0</v>
      </c>
      <c r="AH22" s="16"/>
    </row>
    <row r="23" spans="1:34" x14ac:dyDescent="0.25">
      <c r="A23" s="26">
        <v>21</v>
      </c>
      <c r="B23" s="26" t="s">
        <v>129</v>
      </c>
      <c r="C23" s="26" t="s">
        <v>127</v>
      </c>
      <c r="D23" s="4">
        <v>2</v>
      </c>
      <c r="E23" s="16"/>
      <c r="F23">
        <f>COUNTIF('Semaine 1'!C2:C55, 21)</f>
        <v>0</v>
      </c>
      <c r="H23">
        <f t="shared" si="0"/>
        <v>0</v>
      </c>
      <c r="I23">
        <f>COUNTIF('Semaine 2'!F21:F74, 2)</f>
        <v>5</v>
      </c>
      <c r="K23">
        <f t="shared" si="1"/>
        <v>10</v>
      </c>
      <c r="M23">
        <f t="shared" si="2"/>
        <v>0</v>
      </c>
      <c r="O23">
        <f t="shared" si="3"/>
        <v>0</v>
      </c>
      <c r="Q23">
        <f t="shared" si="4"/>
        <v>0</v>
      </c>
      <c r="S23">
        <f t="shared" si="5"/>
        <v>0</v>
      </c>
      <c r="U23">
        <f t="shared" si="6"/>
        <v>0</v>
      </c>
      <c r="W23">
        <f t="shared" si="7"/>
        <v>0</v>
      </c>
      <c r="Y23">
        <f t="shared" si="8"/>
        <v>0</v>
      </c>
      <c r="AA23">
        <f t="shared" si="9"/>
        <v>0</v>
      </c>
      <c r="AC23">
        <f t="shared" si="10"/>
        <v>0</v>
      </c>
      <c r="AE23">
        <f t="shared" si="11"/>
        <v>0</v>
      </c>
      <c r="AG23">
        <f t="shared" si="12"/>
        <v>0</v>
      </c>
      <c r="AH23" s="16"/>
    </row>
    <row r="24" spans="1:34" x14ac:dyDescent="0.25">
      <c r="A24" s="26">
        <v>22</v>
      </c>
      <c r="B24" s="26" t="s">
        <v>42</v>
      </c>
      <c r="C24" s="26" t="s">
        <v>130</v>
      </c>
      <c r="D24" s="4">
        <v>2.5</v>
      </c>
      <c r="E24" s="16"/>
      <c r="F24">
        <f>COUNTIF('Semaine 1'!C2:C55, 22)</f>
        <v>0</v>
      </c>
      <c r="H24">
        <f t="shared" si="0"/>
        <v>0</v>
      </c>
      <c r="I24">
        <f>COUNTIF('Semaine 2'!F22:F75, 2)</f>
        <v>5</v>
      </c>
      <c r="K24">
        <f t="shared" si="1"/>
        <v>12.5</v>
      </c>
      <c r="M24">
        <f t="shared" si="2"/>
        <v>0</v>
      </c>
      <c r="O24">
        <f t="shared" si="3"/>
        <v>0</v>
      </c>
      <c r="Q24">
        <f t="shared" si="4"/>
        <v>0</v>
      </c>
      <c r="S24">
        <f t="shared" si="5"/>
        <v>0</v>
      </c>
      <c r="U24">
        <f t="shared" si="6"/>
        <v>0</v>
      </c>
      <c r="W24">
        <f t="shared" si="7"/>
        <v>0</v>
      </c>
      <c r="Y24">
        <f t="shared" si="8"/>
        <v>0</v>
      </c>
      <c r="AA24">
        <f t="shared" si="9"/>
        <v>0</v>
      </c>
      <c r="AC24">
        <f t="shared" si="10"/>
        <v>0</v>
      </c>
      <c r="AE24">
        <f t="shared" si="11"/>
        <v>0</v>
      </c>
      <c r="AG24">
        <f t="shared" si="12"/>
        <v>0</v>
      </c>
      <c r="AH24" s="16"/>
    </row>
    <row r="25" spans="1:34" x14ac:dyDescent="0.25">
      <c r="A25" s="26">
        <v>23</v>
      </c>
      <c r="B25" s="26" t="s">
        <v>131</v>
      </c>
      <c r="C25" s="26" t="s">
        <v>130</v>
      </c>
      <c r="D25" s="4">
        <v>2.5</v>
      </c>
      <c r="E25" s="16"/>
      <c r="F25">
        <f>COUNTIF('Semaine 1'!C2:C55, 23)</f>
        <v>0</v>
      </c>
      <c r="H25">
        <f t="shared" si="0"/>
        <v>0</v>
      </c>
      <c r="I25">
        <f>COUNTIF('Semaine 2'!F23:F76, 2)</f>
        <v>5</v>
      </c>
      <c r="K25">
        <f t="shared" si="1"/>
        <v>12.5</v>
      </c>
      <c r="M25">
        <f t="shared" si="2"/>
        <v>0</v>
      </c>
      <c r="O25">
        <f t="shared" si="3"/>
        <v>0</v>
      </c>
      <c r="Q25">
        <f t="shared" si="4"/>
        <v>0</v>
      </c>
      <c r="S25">
        <f t="shared" si="5"/>
        <v>0</v>
      </c>
      <c r="U25">
        <f t="shared" si="6"/>
        <v>0</v>
      </c>
      <c r="W25">
        <f t="shared" si="7"/>
        <v>0</v>
      </c>
      <c r="Y25">
        <f t="shared" si="8"/>
        <v>0</v>
      </c>
      <c r="AA25">
        <f t="shared" si="9"/>
        <v>0</v>
      </c>
      <c r="AC25">
        <f t="shared" si="10"/>
        <v>0</v>
      </c>
      <c r="AE25">
        <f t="shared" si="11"/>
        <v>0</v>
      </c>
      <c r="AG25">
        <f t="shared" si="12"/>
        <v>0</v>
      </c>
      <c r="AH25" s="16"/>
    </row>
    <row r="26" spans="1:34" x14ac:dyDescent="0.25">
      <c r="A26" s="26">
        <v>24</v>
      </c>
      <c r="B26" s="26" t="s">
        <v>132</v>
      </c>
      <c r="C26" s="26" t="s">
        <v>133</v>
      </c>
      <c r="D26" s="4">
        <v>1.5</v>
      </c>
      <c r="E26" s="16"/>
      <c r="F26">
        <f>COUNTIF('Semaine 1'!C2:C55, 24)</f>
        <v>0</v>
      </c>
      <c r="H26">
        <f t="shared" si="0"/>
        <v>0</v>
      </c>
      <c r="I26">
        <f>COUNTIF('Semaine 2'!F24:F77, 2)</f>
        <v>4</v>
      </c>
      <c r="K26">
        <f t="shared" si="1"/>
        <v>6</v>
      </c>
      <c r="M26">
        <f t="shared" si="2"/>
        <v>0</v>
      </c>
      <c r="O26">
        <f t="shared" si="3"/>
        <v>0</v>
      </c>
      <c r="Q26">
        <f t="shared" si="4"/>
        <v>0</v>
      </c>
      <c r="S26">
        <f t="shared" si="5"/>
        <v>0</v>
      </c>
      <c r="U26">
        <f t="shared" si="6"/>
        <v>0</v>
      </c>
      <c r="W26">
        <f t="shared" si="7"/>
        <v>0</v>
      </c>
      <c r="Y26">
        <f t="shared" si="8"/>
        <v>0</v>
      </c>
      <c r="AA26">
        <f t="shared" si="9"/>
        <v>0</v>
      </c>
      <c r="AC26">
        <f t="shared" si="10"/>
        <v>0</v>
      </c>
      <c r="AE26">
        <f t="shared" si="11"/>
        <v>0</v>
      </c>
      <c r="AG26">
        <f t="shared" si="12"/>
        <v>0</v>
      </c>
      <c r="AH26" s="16"/>
    </row>
    <row r="27" spans="1:34" x14ac:dyDescent="0.25">
      <c r="A27" s="26">
        <v>25</v>
      </c>
      <c r="B27" s="26" t="s">
        <v>50</v>
      </c>
      <c r="C27" s="26" t="s">
        <v>134</v>
      </c>
      <c r="D27" s="4">
        <v>1.5</v>
      </c>
      <c r="E27" s="16"/>
      <c r="F27">
        <f>COUNTIF('Semaine 1'!C2:C55, 25)</f>
        <v>0</v>
      </c>
      <c r="H27">
        <f t="shared" si="0"/>
        <v>0</v>
      </c>
      <c r="I27">
        <f>COUNTIF('Semaine 2'!F25:F78, 2)</f>
        <v>4</v>
      </c>
      <c r="K27">
        <f t="shared" si="1"/>
        <v>6</v>
      </c>
      <c r="M27">
        <f t="shared" si="2"/>
        <v>0</v>
      </c>
      <c r="O27">
        <f t="shared" si="3"/>
        <v>0</v>
      </c>
      <c r="Q27">
        <f t="shared" si="4"/>
        <v>0</v>
      </c>
      <c r="S27">
        <f t="shared" si="5"/>
        <v>0</v>
      </c>
      <c r="U27">
        <f t="shared" si="6"/>
        <v>0</v>
      </c>
      <c r="W27">
        <f t="shared" si="7"/>
        <v>0</v>
      </c>
      <c r="Y27">
        <f t="shared" si="8"/>
        <v>0</v>
      </c>
      <c r="AA27">
        <f t="shared" si="9"/>
        <v>0</v>
      </c>
      <c r="AC27">
        <f t="shared" si="10"/>
        <v>0</v>
      </c>
      <c r="AE27">
        <f t="shared" si="11"/>
        <v>0</v>
      </c>
      <c r="AG27">
        <f t="shared" si="12"/>
        <v>0</v>
      </c>
      <c r="AH27" s="16"/>
    </row>
    <row r="28" spans="1:34" x14ac:dyDescent="0.25">
      <c r="A28" s="26">
        <v>26</v>
      </c>
      <c r="B28" s="26" t="s">
        <v>43</v>
      </c>
      <c r="C28" s="26" t="s">
        <v>135</v>
      </c>
      <c r="D28" s="4">
        <v>2.5</v>
      </c>
      <c r="E28" s="16"/>
      <c r="F28">
        <f>COUNTIF('Semaine 1'!C2:C55, 26)</f>
        <v>0</v>
      </c>
      <c r="H28">
        <f t="shared" si="0"/>
        <v>0</v>
      </c>
      <c r="I28">
        <f>COUNTIF('Semaine 2'!F26:F79, 2)</f>
        <v>4</v>
      </c>
      <c r="K28">
        <f t="shared" si="1"/>
        <v>10</v>
      </c>
      <c r="M28">
        <f t="shared" si="2"/>
        <v>0</v>
      </c>
      <c r="O28">
        <f t="shared" si="3"/>
        <v>0</v>
      </c>
      <c r="Q28">
        <f t="shared" si="4"/>
        <v>0</v>
      </c>
      <c r="S28">
        <f t="shared" si="5"/>
        <v>0</v>
      </c>
      <c r="U28">
        <f t="shared" si="6"/>
        <v>0</v>
      </c>
      <c r="W28">
        <f t="shared" si="7"/>
        <v>0</v>
      </c>
      <c r="Y28">
        <f t="shared" si="8"/>
        <v>0</v>
      </c>
      <c r="AA28">
        <f t="shared" si="9"/>
        <v>0</v>
      </c>
      <c r="AC28">
        <f t="shared" si="10"/>
        <v>0</v>
      </c>
      <c r="AE28">
        <f t="shared" si="11"/>
        <v>0</v>
      </c>
      <c r="AG28">
        <f t="shared" si="12"/>
        <v>0</v>
      </c>
      <c r="AH28" s="16"/>
    </row>
    <row r="29" spans="1:34" x14ac:dyDescent="0.25">
      <c r="A29" s="26">
        <v>27</v>
      </c>
      <c r="B29" s="26" t="s">
        <v>39</v>
      </c>
      <c r="C29" s="26" t="s">
        <v>134</v>
      </c>
      <c r="D29" s="4">
        <v>1</v>
      </c>
      <c r="E29" s="16"/>
      <c r="F29">
        <f>COUNTIF('Semaine 1'!C2:C55, 27)</f>
        <v>0</v>
      </c>
      <c r="H29">
        <f t="shared" si="0"/>
        <v>0</v>
      </c>
      <c r="I29">
        <f>COUNTIF('Semaine 2'!F27:F80, 2)</f>
        <v>3</v>
      </c>
      <c r="K29">
        <f t="shared" si="1"/>
        <v>3</v>
      </c>
      <c r="M29">
        <f t="shared" si="2"/>
        <v>0</v>
      </c>
      <c r="O29">
        <f t="shared" si="3"/>
        <v>0</v>
      </c>
      <c r="Q29">
        <f t="shared" si="4"/>
        <v>0</v>
      </c>
      <c r="S29">
        <f t="shared" si="5"/>
        <v>0</v>
      </c>
      <c r="U29">
        <f t="shared" si="6"/>
        <v>0</v>
      </c>
      <c r="W29">
        <f t="shared" si="7"/>
        <v>0</v>
      </c>
      <c r="Y29">
        <f t="shared" si="8"/>
        <v>0</v>
      </c>
      <c r="AA29">
        <f t="shared" si="9"/>
        <v>0</v>
      </c>
      <c r="AC29">
        <f t="shared" si="10"/>
        <v>0</v>
      </c>
      <c r="AE29">
        <f t="shared" si="11"/>
        <v>0</v>
      </c>
      <c r="AG29">
        <f t="shared" si="12"/>
        <v>0</v>
      </c>
      <c r="AH29" s="16"/>
    </row>
    <row r="30" spans="1:34" x14ac:dyDescent="0.25">
      <c r="A30" s="26">
        <v>29</v>
      </c>
      <c r="B30" s="26" t="s">
        <v>45</v>
      </c>
      <c r="C30" s="26" t="s">
        <v>134</v>
      </c>
      <c r="D30" s="4">
        <v>3</v>
      </c>
      <c r="E30" s="16"/>
      <c r="F30">
        <f>COUNTIF('Semaine 1'!C2:C55, 28)</f>
        <v>0</v>
      </c>
      <c r="H30">
        <f t="shared" si="0"/>
        <v>0</v>
      </c>
      <c r="I30">
        <f>COUNTIF('Semaine 2'!F28:F81, 2)</f>
        <v>3</v>
      </c>
      <c r="K30">
        <f t="shared" si="1"/>
        <v>9</v>
      </c>
      <c r="M30">
        <f t="shared" si="2"/>
        <v>0</v>
      </c>
      <c r="O30">
        <f t="shared" si="3"/>
        <v>0</v>
      </c>
      <c r="Q30">
        <f t="shared" si="4"/>
        <v>0</v>
      </c>
      <c r="S30">
        <f t="shared" si="5"/>
        <v>0</v>
      </c>
      <c r="U30">
        <f t="shared" si="6"/>
        <v>0</v>
      </c>
      <c r="W30">
        <f t="shared" si="7"/>
        <v>0</v>
      </c>
      <c r="Y30">
        <f t="shared" si="8"/>
        <v>0</v>
      </c>
      <c r="AA30">
        <f t="shared" si="9"/>
        <v>0</v>
      </c>
      <c r="AC30">
        <f t="shared" si="10"/>
        <v>0</v>
      </c>
      <c r="AE30">
        <f t="shared" si="11"/>
        <v>0</v>
      </c>
      <c r="AG30">
        <f t="shared" si="12"/>
        <v>0</v>
      </c>
      <c r="AH30" s="16"/>
    </row>
    <row r="31" spans="1:34" x14ac:dyDescent="0.25">
      <c r="A31" s="26">
        <v>30</v>
      </c>
      <c r="B31" s="26" t="s">
        <v>46</v>
      </c>
      <c r="C31" s="26" t="s">
        <v>136</v>
      </c>
      <c r="D31" s="4">
        <v>0.5</v>
      </c>
      <c r="E31" s="16"/>
      <c r="F31">
        <f>COUNTIF('Semaine 1'!C2:C55, 29)</f>
        <v>0</v>
      </c>
      <c r="H31">
        <f t="shared" si="0"/>
        <v>0</v>
      </c>
      <c r="I31">
        <f>COUNTIF('Semaine 2'!F29:F82, 2)</f>
        <v>3</v>
      </c>
      <c r="K31">
        <f t="shared" si="1"/>
        <v>1.5</v>
      </c>
      <c r="M31">
        <f t="shared" si="2"/>
        <v>0</v>
      </c>
      <c r="O31">
        <f t="shared" si="3"/>
        <v>0</v>
      </c>
      <c r="Q31">
        <f t="shared" si="4"/>
        <v>0</v>
      </c>
      <c r="S31">
        <f t="shared" si="5"/>
        <v>0</v>
      </c>
      <c r="U31">
        <f t="shared" si="6"/>
        <v>0</v>
      </c>
      <c r="W31">
        <f t="shared" si="7"/>
        <v>0</v>
      </c>
      <c r="Y31">
        <f t="shared" si="8"/>
        <v>0</v>
      </c>
      <c r="AA31">
        <f t="shared" si="9"/>
        <v>0</v>
      </c>
      <c r="AC31">
        <f t="shared" si="10"/>
        <v>0</v>
      </c>
      <c r="AE31">
        <f t="shared" si="11"/>
        <v>0</v>
      </c>
      <c r="AG31">
        <f t="shared" si="12"/>
        <v>0</v>
      </c>
      <c r="AH31" s="16"/>
    </row>
    <row r="32" spans="1:34" x14ac:dyDescent="0.25">
      <c r="A32" s="26">
        <v>31</v>
      </c>
      <c r="B32" s="26" t="s">
        <v>47</v>
      </c>
      <c r="C32" s="26" t="s">
        <v>136</v>
      </c>
      <c r="D32" s="4">
        <v>3</v>
      </c>
      <c r="E32" s="16"/>
      <c r="F32">
        <f>COUNTIF('Semaine 1'!C2:C55, 30)</f>
        <v>0</v>
      </c>
      <c r="H32">
        <f t="shared" si="0"/>
        <v>0</v>
      </c>
      <c r="I32">
        <f>COUNTIF('Semaine 2'!F30:F83, 2)</f>
        <v>3</v>
      </c>
      <c r="K32">
        <f t="shared" si="1"/>
        <v>9</v>
      </c>
      <c r="M32">
        <f t="shared" si="2"/>
        <v>0</v>
      </c>
      <c r="O32">
        <f t="shared" si="3"/>
        <v>0</v>
      </c>
      <c r="Q32">
        <f t="shared" si="4"/>
        <v>0</v>
      </c>
      <c r="S32">
        <f t="shared" si="5"/>
        <v>0</v>
      </c>
      <c r="U32">
        <f t="shared" si="6"/>
        <v>0</v>
      </c>
      <c r="W32">
        <f t="shared" si="7"/>
        <v>0</v>
      </c>
      <c r="Y32">
        <f t="shared" si="8"/>
        <v>0</v>
      </c>
      <c r="AA32">
        <f t="shared" si="9"/>
        <v>0</v>
      </c>
      <c r="AC32">
        <f t="shared" si="10"/>
        <v>0</v>
      </c>
      <c r="AE32">
        <f t="shared" si="11"/>
        <v>0</v>
      </c>
      <c r="AG32">
        <f t="shared" si="12"/>
        <v>0</v>
      </c>
      <c r="AH32" s="16"/>
    </row>
    <row r="33" spans="1:34" x14ac:dyDescent="0.25">
      <c r="A33" s="26">
        <v>32</v>
      </c>
      <c r="B33" s="26" t="s">
        <v>137</v>
      </c>
      <c r="C33" s="26" t="s">
        <v>136</v>
      </c>
      <c r="D33" s="4">
        <v>3</v>
      </c>
      <c r="E33" s="16"/>
      <c r="F33">
        <f>COUNTIF('Semaine 1'!C2:C55, 31)</f>
        <v>0</v>
      </c>
      <c r="H33">
        <f t="shared" si="0"/>
        <v>0</v>
      </c>
      <c r="I33">
        <f>COUNTIF('Semaine 2'!F31:F84, 2)</f>
        <v>3</v>
      </c>
      <c r="K33">
        <f t="shared" si="1"/>
        <v>9</v>
      </c>
      <c r="M33">
        <f t="shared" si="2"/>
        <v>0</v>
      </c>
      <c r="O33">
        <f t="shared" si="3"/>
        <v>0</v>
      </c>
      <c r="Q33">
        <f t="shared" si="4"/>
        <v>0</v>
      </c>
      <c r="S33">
        <f t="shared" si="5"/>
        <v>0</v>
      </c>
      <c r="U33">
        <f t="shared" si="6"/>
        <v>0</v>
      </c>
      <c r="W33">
        <f t="shared" si="7"/>
        <v>0</v>
      </c>
      <c r="Y33">
        <f t="shared" si="8"/>
        <v>0</v>
      </c>
      <c r="AA33">
        <f t="shared" si="9"/>
        <v>0</v>
      </c>
      <c r="AC33">
        <f t="shared" si="10"/>
        <v>0</v>
      </c>
      <c r="AE33">
        <f t="shared" si="11"/>
        <v>0</v>
      </c>
      <c r="AG33">
        <f t="shared" si="12"/>
        <v>0</v>
      </c>
      <c r="AH33" s="16"/>
    </row>
    <row r="34" spans="1:34" x14ac:dyDescent="0.25">
      <c r="A34" s="26">
        <v>33</v>
      </c>
      <c r="B34" s="26" t="s">
        <v>138</v>
      </c>
      <c r="C34" s="26" t="s">
        <v>139</v>
      </c>
      <c r="D34" s="4">
        <v>3</v>
      </c>
      <c r="E34" s="16"/>
      <c r="F34">
        <f>COUNTIF('Semaine 1'!C2:C55, 32)</f>
        <v>0</v>
      </c>
      <c r="H34">
        <f t="shared" si="0"/>
        <v>0</v>
      </c>
      <c r="I34">
        <f>COUNTIF('Semaine 2'!F32:F85, 2)</f>
        <v>3</v>
      </c>
      <c r="K34">
        <f t="shared" si="1"/>
        <v>9</v>
      </c>
      <c r="M34">
        <f t="shared" si="2"/>
        <v>0</v>
      </c>
      <c r="O34">
        <f t="shared" si="3"/>
        <v>0</v>
      </c>
      <c r="Q34">
        <f t="shared" si="4"/>
        <v>0</v>
      </c>
      <c r="S34">
        <f t="shared" si="5"/>
        <v>0</v>
      </c>
      <c r="U34">
        <f t="shared" si="6"/>
        <v>0</v>
      </c>
      <c r="W34">
        <f t="shared" si="7"/>
        <v>0</v>
      </c>
      <c r="Y34">
        <f t="shared" si="8"/>
        <v>0</v>
      </c>
      <c r="AA34">
        <f t="shared" si="9"/>
        <v>0</v>
      </c>
      <c r="AC34">
        <f t="shared" si="10"/>
        <v>0</v>
      </c>
      <c r="AE34">
        <f t="shared" si="11"/>
        <v>0</v>
      </c>
      <c r="AG34">
        <f t="shared" si="12"/>
        <v>0</v>
      </c>
      <c r="AH34" s="16"/>
    </row>
    <row r="35" spans="1:34" x14ac:dyDescent="0.25">
      <c r="A35" s="26">
        <v>34</v>
      </c>
      <c r="B35" s="26" t="s">
        <v>36</v>
      </c>
      <c r="C35" s="26" t="s">
        <v>139</v>
      </c>
      <c r="D35" s="4">
        <v>3.5</v>
      </c>
      <c r="E35" s="16"/>
      <c r="F35">
        <f>COUNTIF('Semaine 1'!C2:C55, 33)</f>
        <v>0</v>
      </c>
      <c r="H35">
        <f t="shared" si="0"/>
        <v>0</v>
      </c>
      <c r="I35">
        <f>COUNTIF('Semaine 2'!F33:F86, 2)</f>
        <v>3</v>
      </c>
      <c r="K35">
        <f t="shared" si="1"/>
        <v>10.5</v>
      </c>
      <c r="M35">
        <f t="shared" si="2"/>
        <v>0</v>
      </c>
      <c r="O35">
        <f t="shared" si="3"/>
        <v>0</v>
      </c>
      <c r="Q35">
        <f t="shared" si="4"/>
        <v>0</v>
      </c>
      <c r="S35">
        <f t="shared" si="5"/>
        <v>0</v>
      </c>
      <c r="U35">
        <f t="shared" si="6"/>
        <v>0</v>
      </c>
      <c r="W35">
        <f t="shared" si="7"/>
        <v>0</v>
      </c>
      <c r="Y35">
        <f t="shared" si="8"/>
        <v>0</v>
      </c>
      <c r="AA35">
        <f t="shared" si="9"/>
        <v>0</v>
      </c>
      <c r="AC35">
        <f t="shared" si="10"/>
        <v>0</v>
      </c>
      <c r="AE35">
        <f t="shared" si="11"/>
        <v>0</v>
      </c>
      <c r="AG35">
        <f t="shared" si="12"/>
        <v>0</v>
      </c>
      <c r="AH35" s="16"/>
    </row>
    <row r="36" spans="1:34" x14ac:dyDescent="0.25">
      <c r="A36" s="26">
        <v>35</v>
      </c>
      <c r="B36" s="26" t="s">
        <v>35</v>
      </c>
      <c r="C36" s="26" t="s">
        <v>139</v>
      </c>
      <c r="D36" s="4">
        <v>3.5</v>
      </c>
      <c r="E36" s="16"/>
      <c r="F36">
        <f>COUNTIF('Semaine 1'!C2:C55, 34)</f>
        <v>0</v>
      </c>
      <c r="H36">
        <f t="shared" si="0"/>
        <v>0</v>
      </c>
      <c r="I36">
        <f>COUNTIF('Semaine 2'!F34:F87, 2)</f>
        <v>3</v>
      </c>
      <c r="K36">
        <f t="shared" si="1"/>
        <v>10.5</v>
      </c>
      <c r="M36">
        <f t="shared" si="2"/>
        <v>0</v>
      </c>
      <c r="O36">
        <f t="shared" si="3"/>
        <v>0</v>
      </c>
      <c r="Q36">
        <f>D36*P36</f>
        <v>0</v>
      </c>
      <c r="S36">
        <f t="shared" si="5"/>
        <v>0</v>
      </c>
      <c r="U36">
        <f t="shared" si="6"/>
        <v>0</v>
      </c>
      <c r="W36">
        <f t="shared" si="7"/>
        <v>0</v>
      </c>
      <c r="Y36">
        <f t="shared" si="8"/>
        <v>0</v>
      </c>
      <c r="AA36">
        <f t="shared" si="9"/>
        <v>0</v>
      </c>
      <c r="AC36">
        <f t="shared" si="10"/>
        <v>0</v>
      </c>
      <c r="AE36">
        <f t="shared" si="11"/>
        <v>0</v>
      </c>
      <c r="AG36">
        <f t="shared" si="12"/>
        <v>0</v>
      </c>
      <c r="AH36" s="16"/>
    </row>
    <row r="37" spans="1:34" x14ac:dyDescent="0.25">
      <c r="A37" s="26">
        <v>36</v>
      </c>
      <c r="B37" s="26" t="s">
        <v>58</v>
      </c>
      <c r="C37" s="26" t="s">
        <v>27</v>
      </c>
      <c r="D37" s="4">
        <v>3.5</v>
      </c>
      <c r="E37" s="16"/>
      <c r="F37">
        <f>COUNTIF('Semaine 1'!C2:C55, 35)</f>
        <v>0</v>
      </c>
      <c r="H37">
        <f t="shared" si="0"/>
        <v>0</v>
      </c>
      <c r="I37">
        <f>COUNTIF('Semaine 2'!F35:F88, 2)</f>
        <v>3</v>
      </c>
      <c r="K37">
        <f t="shared" si="1"/>
        <v>10.5</v>
      </c>
      <c r="M37">
        <f t="shared" si="2"/>
        <v>0</v>
      </c>
      <c r="O37">
        <f t="shared" si="3"/>
        <v>0</v>
      </c>
      <c r="Q37">
        <f t="shared" si="4"/>
        <v>0</v>
      </c>
      <c r="S37">
        <f t="shared" si="5"/>
        <v>0</v>
      </c>
      <c r="U37">
        <f t="shared" si="6"/>
        <v>0</v>
      </c>
      <c r="W37">
        <f t="shared" si="7"/>
        <v>0</v>
      </c>
      <c r="Y37">
        <f t="shared" si="8"/>
        <v>0</v>
      </c>
      <c r="AA37">
        <f t="shared" si="9"/>
        <v>0</v>
      </c>
      <c r="AC37">
        <f t="shared" si="10"/>
        <v>0</v>
      </c>
      <c r="AE37">
        <f t="shared" si="11"/>
        <v>0</v>
      </c>
      <c r="AG37">
        <f t="shared" si="12"/>
        <v>0</v>
      </c>
      <c r="AH37" s="16"/>
    </row>
    <row r="38" spans="1:34" x14ac:dyDescent="0.25">
      <c r="A38" s="26">
        <v>37</v>
      </c>
      <c r="B38" s="26" t="s">
        <v>44</v>
      </c>
      <c r="C38" s="26" t="s">
        <v>27</v>
      </c>
      <c r="D38" s="4">
        <v>3.15</v>
      </c>
      <c r="E38" s="16"/>
      <c r="F38">
        <f>COUNTIF('Semaine 1'!C2:C55, 36)</f>
        <v>1</v>
      </c>
      <c r="H38">
        <f t="shared" si="0"/>
        <v>3.15</v>
      </c>
      <c r="I38">
        <f>COUNTIF('Semaine 2'!F36:F89, 2)</f>
        <v>3</v>
      </c>
      <c r="K38">
        <f t="shared" si="1"/>
        <v>9.4499999999999993</v>
      </c>
      <c r="M38">
        <f t="shared" si="2"/>
        <v>0</v>
      </c>
      <c r="O38">
        <f t="shared" si="3"/>
        <v>0</v>
      </c>
      <c r="Q38">
        <f t="shared" si="4"/>
        <v>0</v>
      </c>
      <c r="S38">
        <f t="shared" si="5"/>
        <v>0</v>
      </c>
      <c r="U38">
        <f t="shared" si="6"/>
        <v>0</v>
      </c>
      <c r="W38">
        <f t="shared" si="7"/>
        <v>0</v>
      </c>
      <c r="Y38">
        <f t="shared" si="8"/>
        <v>0</v>
      </c>
      <c r="AA38">
        <f t="shared" si="9"/>
        <v>0</v>
      </c>
      <c r="AC38">
        <f t="shared" si="10"/>
        <v>0</v>
      </c>
      <c r="AE38">
        <f t="shared" si="11"/>
        <v>0</v>
      </c>
      <c r="AG38">
        <f t="shared" si="12"/>
        <v>0</v>
      </c>
      <c r="AH38" s="16"/>
    </row>
    <row r="39" spans="1:34" x14ac:dyDescent="0.25">
      <c r="A39" s="26">
        <v>38</v>
      </c>
      <c r="B39" s="26" t="s">
        <v>140</v>
      </c>
      <c r="C39" s="26" t="s">
        <v>27</v>
      </c>
      <c r="D39" s="4">
        <v>2.95</v>
      </c>
      <c r="E39" s="16"/>
      <c r="F39">
        <f>COUNTIF('Semaine 1'!C2:C55, 37)</f>
        <v>0</v>
      </c>
      <c r="H39">
        <f t="shared" si="0"/>
        <v>0</v>
      </c>
      <c r="I39">
        <f>COUNTIF('Semaine 2'!F37:F90, 2)</f>
        <v>3</v>
      </c>
      <c r="K39">
        <f t="shared" si="1"/>
        <v>8.8500000000000014</v>
      </c>
      <c r="M39">
        <f t="shared" si="2"/>
        <v>0</v>
      </c>
      <c r="O39">
        <f t="shared" si="3"/>
        <v>0</v>
      </c>
      <c r="Q39">
        <f t="shared" si="4"/>
        <v>0</v>
      </c>
      <c r="S39">
        <f t="shared" si="5"/>
        <v>0</v>
      </c>
      <c r="U39">
        <f t="shared" si="6"/>
        <v>0</v>
      </c>
      <c r="W39">
        <f t="shared" si="7"/>
        <v>0</v>
      </c>
      <c r="Y39">
        <f t="shared" si="8"/>
        <v>0</v>
      </c>
      <c r="AA39">
        <f t="shared" si="9"/>
        <v>0</v>
      </c>
      <c r="AC39">
        <f t="shared" si="10"/>
        <v>0</v>
      </c>
      <c r="AE39">
        <f t="shared" si="11"/>
        <v>0</v>
      </c>
      <c r="AG39">
        <f t="shared" si="12"/>
        <v>0</v>
      </c>
      <c r="AH39" s="16"/>
    </row>
    <row r="40" spans="1:34" x14ac:dyDescent="0.25">
      <c r="A40" s="26">
        <v>39</v>
      </c>
      <c r="B40" s="26" t="s">
        <v>26</v>
      </c>
      <c r="C40" s="26" t="s">
        <v>27</v>
      </c>
      <c r="D40" s="4">
        <v>2.85</v>
      </c>
      <c r="E40" s="16"/>
      <c r="F40">
        <f>COUNTIF('Semaine 1'!C2:C55, 38)</f>
        <v>0</v>
      </c>
      <c r="H40">
        <f t="shared" si="0"/>
        <v>0</v>
      </c>
      <c r="I40">
        <f>COUNTIF('Semaine 2'!F38:F91, 2)</f>
        <v>3</v>
      </c>
      <c r="K40">
        <f t="shared" si="1"/>
        <v>8.5500000000000007</v>
      </c>
      <c r="M40">
        <f t="shared" si="2"/>
        <v>0</v>
      </c>
      <c r="O40">
        <f t="shared" si="3"/>
        <v>0</v>
      </c>
      <c r="Q40">
        <f t="shared" si="4"/>
        <v>0</v>
      </c>
      <c r="S40">
        <f t="shared" si="5"/>
        <v>0</v>
      </c>
      <c r="U40">
        <f t="shared" si="6"/>
        <v>0</v>
      </c>
      <c r="W40">
        <f t="shared" si="7"/>
        <v>0</v>
      </c>
      <c r="Y40">
        <f t="shared" si="8"/>
        <v>0</v>
      </c>
      <c r="AA40">
        <f t="shared" si="9"/>
        <v>0</v>
      </c>
      <c r="AC40">
        <f t="shared" si="10"/>
        <v>0</v>
      </c>
      <c r="AE40">
        <f t="shared" si="11"/>
        <v>0</v>
      </c>
      <c r="AG40">
        <f t="shared" si="12"/>
        <v>0</v>
      </c>
      <c r="AH40" s="16"/>
    </row>
    <row r="41" spans="1:34" x14ac:dyDescent="0.25">
      <c r="A41" s="26">
        <v>40</v>
      </c>
      <c r="B41" s="26" t="s">
        <v>48</v>
      </c>
      <c r="C41" s="26" t="s">
        <v>49</v>
      </c>
      <c r="D41" s="4">
        <v>2.85</v>
      </c>
      <c r="E41" s="16"/>
      <c r="F41">
        <f>COUNTIF('Semaine 1'!C2:C55, 39)</f>
        <v>0</v>
      </c>
      <c r="H41">
        <f t="shared" si="0"/>
        <v>0</v>
      </c>
      <c r="I41">
        <f>COUNTIF('Semaine 2'!F39:F92, 2)</f>
        <v>2</v>
      </c>
      <c r="K41">
        <f t="shared" si="1"/>
        <v>5.7</v>
      </c>
      <c r="M41">
        <f t="shared" si="2"/>
        <v>0</v>
      </c>
      <c r="O41">
        <f t="shared" si="3"/>
        <v>0</v>
      </c>
      <c r="Q41">
        <f t="shared" si="4"/>
        <v>0</v>
      </c>
      <c r="S41">
        <f t="shared" si="5"/>
        <v>0</v>
      </c>
      <c r="U41">
        <f t="shared" si="6"/>
        <v>0</v>
      </c>
      <c r="W41">
        <f t="shared" si="7"/>
        <v>0</v>
      </c>
      <c r="Y41">
        <f t="shared" si="8"/>
        <v>0</v>
      </c>
      <c r="AA41">
        <f t="shared" si="9"/>
        <v>0</v>
      </c>
      <c r="AC41">
        <f t="shared" si="10"/>
        <v>0</v>
      </c>
      <c r="AE41">
        <f t="shared" si="11"/>
        <v>0</v>
      </c>
      <c r="AG41">
        <f t="shared" si="12"/>
        <v>0</v>
      </c>
      <c r="AH41" s="16"/>
    </row>
    <row r="42" spans="1:34" x14ac:dyDescent="0.25">
      <c r="A42" s="26">
        <v>41</v>
      </c>
      <c r="B42" s="26" t="s">
        <v>48</v>
      </c>
      <c r="C42" s="26" t="s">
        <v>49</v>
      </c>
      <c r="D42" s="4">
        <v>6</v>
      </c>
      <c r="E42" s="16"/>
      <c r="F42">
        <f>COUNTIF('Semaine 1'!C2:C55, 40)</f>
        <v>0</v>
      </c>
      <c r="H42">
        <f t="shared" si="0"/>
        <v>0</v>
      </c>
      <c r="I42">
        <f>COUNTIF('Semaine 2'!F40:F93, 2)</f>
        <v>2</v>
      </c>
      <c r="K42">
        <f t="shared" si="1"/>
        <v>12</v>
      </c>
      <c r="M42">
        <f t="shared" si="2"/>
        <v>0</v>
      </c>
      <c r="O42">
        <f t="shared" si="3"/>
        <v>0</v>
      </c>
      <c r="Q42">
        <f t="shared" si="4"/>
        <v>0</v>
      </c>
      <c r="S42">
        <f t="shared" si="5"/>
        <v>0</v>
      </c>
      <c r="U42">
        <f t="shared" si="6"/>
        <v>0</v>
      </c>
      <c r="W42">
        <f t="shared" si="7"/>
        <v>0</v>
      </c>
      <c r="Y42">
        <f t="shared" si="8"/>
        <v>0</v>
      </c>
      <c r="AA42">
        <f t="shared" si="9"/>
        <v>0</v>
      </c>
      <c r="AC42">
        <f t="shared" si="10"/>
        <v>0</v>
      </c>
      <c r="AE42">
        <f t="shared" si="11"/>
        <v>0</v>
      </c>
      <c r="AG42">
        <f t="shared" si="12"/>
        <v>0</v>
      </c>
      <c r="AH42" s="16"/>
    </row>
    <row r="43" spans="1:34" x14ac:dyDescent="0.25">
      <c r="A43" s="26">
        <v>42</v>
      </c>
      <c r="B43" s="26" t="s">
        <v>22</v>
      </c>
      <c r="C43" s="26" t="s">
        <v>23</v>
      </c>
      <c r="D43" s="4">
        <v>10</v>
      </c>
      <c r="E43" s="16"/>
      <c r="F43">
        <f>COUNTIF('Semaine 1'!C2:C55, 41)</f>
        <v>0</v>
      </c>
      <c r="H43">
        <f t="shared" si="0"/>
        <v>0</v>
      </c>
      <c r="I43">
        <f>COUNTIF('Semaine 2'!F41:F94, 2)</f>
        <v>2</v>
      </c>
      <c r="K43">
        <f t="shared" si="1"/>
        <v>20</v>
      </c>
      <c r="M43">
        <f t="shared" si="2"/>
        <v>0</v>
      </c>
      <c r="O43">
        <f t="shared" si="3"/>
        <v>0</v>
      </c>
      <c r="Q43">
        <f t="shared" si="4"/>
        <v>0</v>
      </c>
      <c r="S43">
        <f t="shared" si="5"/>
        <v>0</v>
      </c>
      <c r="U43">
        <f t="shared" si="6"/>
        <v>0</v>
      </c>
      <c r="W43">
        <f t="shared" si="7"/>
        <v>0</v>
      </c>
      <c r="Y43">
        <f t="shared" si="8"/>
        <v>0</v>
      </c>
      <c r="AA43">
        <f t="shared" si="9"/>
        <v>0</v>
      </c>
      <c r="AC43">
        <f t="shared" si="10"/>
        <v>0</v>
      </c>
      <c r="AE43">
        <f t="shared" si="11"/>
        <v>0</v>
      </c>
      <c r="AG43">
        <f t="shared" si="12"/>
        <v>0</v>
      </c>
      <c r="AH43" s="16"/>
    </row>
    <row r="44" spans="1:34" x14ac:dyDescent="0.25">
      <c r="A44" s="26">
        <v>43</v>
      </c>
      <c r="B44" s="26" t="s">
        <v>24</v>
      </c>
      <c r="C44" s="26" t="s">
        <v>23</v>
      </c>
      <c r="D44" s="4">
        <v>3</v>
      </c>
      <c r="E44" s="16"/>
      <c r="F44">
        <f>COUNTIF('Semaine 1'!C2:C55, 42)</f>
        <v>0</v>
      </c>
      <c r="H44">
        <f t="shared" si="0"/>
        <v>0</v>
      </c>
      <c r="I44">
        <f>COUNTIF('Semaine 2'!F42:F95, 2)</f>
        <v>1</v>
      </c>
      <c r="K44">
        <f t="shared" si="1"/>
        <v>3</v>
      </c>
      <c r="M44">
        <f t="shared" si="2"/>
        <v>0</v>
      </c>
      <c r="O44">
        <f t="shared" si="3"/>
        <v>0</v>
      </c>
      <c r="Q44">
        <f t="shared" si="4"/>
        <v>0</v>
      </c>
      <c r="S44">
        <f t="shared" si="5"/>
        <v>0</v>
      </c>
      <c r="U44">
        <f t="shared" si="6"/>
        <v>0</v>
      </c>
      <c r="W44">
        <f t="shared" si="7"/>
        <v>0</v>
      </c>
      <c r="Y44">
        <f t="shared" si="8"/>
        <v>0</v>
      </c>
      <c r="AA44">
        <f t="shared" si="9"/>
        <v>0</v>
      </c>
      <c r="AC44">
        <f t="shared" si="10"/>
        <v>0</v>
      </c>
      <c r="AE44">
        <f t="shared" si="11"/>
        <v>0</v>
      </c>
      <c r="AG44">
        <f t="shared" si="12"/>
        <v>0</v>
      </c>
      <c r="AH44" s="16"/>
    </row>
    <row r="45" spans="1:34" x14ac:dyDescent="0.25">
      <c r="A45" s="26">
        <v>44</v>
      </c>
      <c r="B45" s="26" t="s">
        <v>18</v>
      </c>
      <c r="C45" s="26" t="s">
        <v>134</v>
      </c>
      <c r="D45" s="4">
        <v>2.5</v>
      </c>
      <c r="E45" s="16"/>
      <c r="F45">
        <f>COUNTIF('Semaine 1'!C2:C55, 43)</f>
        <v>0</v>
      </c>
      <c r="H45">
        <f t="shared" si="0"/>
        <v>0</v>
      </c>
      <c r="I45">
        <f>COUNTIF('Semaine 2'!F43:F96, 2)</f>
        <v>0</v>
      </c>
      <c r="K45">
        <f t="shared" si="1"/>
        <v>0</v>
      </c>
      <c r="M45">
        <f t="shared" si="2"/>
        <v>0</v>
      </c>
      <c r="O45">
        <f t="shared" si="3"/>
        <v>0</v>
      </c>
      <c r="Q45">
        <f t="shared" si="4"/>
        <v>0</v>
      </c>
      <c r="S45">
        <f t="shared" si="5"/>
        <v>0</v>
      </c>
      <c r="U45">
        <f t="shared" si="6"/>
        <v>0</v>
      </c>
      <c r="W45">
        <f t="shared" si="7"/>
        <v>0</v>
      </c>
      <c r="Y45">
        <f t="shared" si="8"/>
        <v>0</v>
      </c>
      <c r="AA45">
        <f t="shared" si="9"/>
        <v>0</v>
      </c>
      <c r="AC45">
        <f t="shared" si="10"/>
        <v>0</v>
      </c>
      <c r="AE45">
        <f t="shared" si="11"/>
        <v>0</v>
      </c>
      <c r="AG45">
        <f t="shared" si="12"/>
        <v>0</v>
      </c>
      <c r="AH45" s="16"/>
    </row>
    <row r="46" spans="1:34" x14ac:dyDescent="0.25">
      <c r="A46" s="26">
        <v>45</v>
      </c>
      <c r="B46" s="26" t="s">
        <v>29</v>
      </c>
      <c r="C46" s="26" t="s">
        <v>122</v>
      </c>
      <c r="D46" s="4">
        <v>2</v>
      </c>
      <c r="E46" s="16"/>
      <c r="F46">
        <f>COUNTIF('Semaine 1'!C2:C55, 44)</f>
        <v>0</v>
      </c>
      <c r="H46">
        <f t="shared" si="0"/>
        <v>0</v>
      </c>
      <c r="I46">
        <f>COUNTIF('Semaine 2'!F44:F97, 2)</f>
        <v>0</v>
      </c>
      <c r="K46">
        <f t="shared" si="1"/>
        <v>0</v>
      </c>
      <c r="M46">
        <f t="shared" si="2"/>
        <v>0</v>
      </c>
      <c r="O46">
        <f t="shared" si="3"/>
        <v>0</v>
      </c>
      <c r="Q46">
        <f t="shared" si="4"/>
        <v>0</v>
      </c>
      <c r="S46">
        <f t="shared" si="5"/>
        <v>0</v>
      </c>
      <c r="U46">
        <f t="shared" si="6"/>
        <v>0</v>
      </c>
      <c r="W46">
        <f t="shared" si="7"/>
        <v>0</v>
      </c>
      <c r="Y46">
        <f t="shared" si="8"/>
        <v>0</v>
      </c>
      <c r="AA46">
        <f t="shared" si="9"/>
        <v>0</v>
      </c>
      <c r="AC46">
        <f t="shared" si="10"/>
        <v>0</v>
      </c>
      <c r="AE46">
        <f t="shared" si="11"/>
        <v>0</v>
      </c>
      <c r="AG46">
        <f t="shared" si="12"/>
        <v>0</v>
      </c>
      <c r="AH46" s="16"/>
    </row>
    <row r="47" spans="1:34" x14ac:dyDescent="0.25">
      <c r="A47" s="26">
        <v>46</v>
      </c>
      <c r="B47" s="26" t="s">
        <v>30</v>
      </c>
      <c r="C47" s="26" t="s">
        <v>122</v>
      </c>
      <c r="D47" s="4">
        <v>2</v>
      </c>
      <c r="E47" s="16"/>
      <c r="F47">
        <f>COUNTIF('Semaine 1'!C2:C55, 45)</f>
        <v>1</v>
      </c>
      <c r="G47">
        <v>2</v>
      </c>
      <c r="H47">
        <f>F47*D47+G47</f>
        <v>4</v>
      </c>
      <c r="I47">
        <f>COUNTIF('Semaine 2'!F45:F98, 2)</f>
        <v>0</v>
      </c>
      <c r="K47">
        <f t="shared" si="1"/>
        <v>0</v>
      </c>
      <c r="M47">
        <f t="shared" si="2"/>
        <v>0</v>
      </c>
      <c r="O47">
        <f t="shared" si="3"/>
        <v>0</v>
      </c>
      <c r="Q47">
        <f t="shared" si="4"/>
        <v>0</v>
      </c>
      <c r="S47">
        <f t="shared" si="5"/>
        <v>0</v>
      </c>
      <c r="U47">
        <f t="shared" si="6"/>
        <v>0</v>
      </c>
      <c r="W47">
        <f t="shared" si="7"/>
        <v>0</v>
      </c>
      <c r="Y47">
        <f t="shared" si="8"/>
        <v>0</v>
      </c>
      <c r="AA47">
        <f t="shared" si="9"/>
        <v>0</v>
      </c>
      <c r="AC47">
        <f t="shared" si="10"/>
        <v>0</v>
      </c>
      <c r="AE47">
        <f t="shared" si="11"/>
        <v>0</v>
      </c>
      <c r="AG47">
        <f t="shared" si="12"/>
        <v>0</v>
      </c>
      <c r="AH47" s="16"/>
    </row>
    <row r="48" spans="1:34" x14ac:dyDescent="0.25">
      <c r="A48" s="26">
        <v>47</v>
      </c>
      <c r="B48" s="26" t="s">
        <v>80</v>
      </c>
      <c r="C48" s="26" t="s">
        <v>127</v>
      </c>
      <c r="D48" s="4">
        <v>7</v>
      </c>
      <c r="E48" s="16"/>
      <c r="F48">
        <f>COUNTIF('Semaine 1'!C2:C55, 46)</f>
        <v>0</v>
      </c>
      <c r="H48">
        <f t="shared" si="0"/>
        <v>0</v>
      </c>
      <c r="I48">
        <f>COUNTIF('Semaine 2'!F46:F99, 2)</f>
        <v>0</v>
      </c>
      <c r="K48">
        <f t="shared" si="1"/>
        <v>0</v>
      </c>
      <c r="M48">
        <f t="shared" si="2"/>
        <v>0</v>
      </c>
      <c r="O48">
        <f t="shared" si="3"/>
        <v>0</v>
      </c>
      <c r="Q48">
        <f t="shared" si="4"/>
        <v>0</v>
      </c>
      <c r="S48">
        <f t="shared" si="5"/>
        <v>0</v>
      </c>
      <c r="U48">
        <f t="shared" si="6"/>
        <v>0</v>
      </c>
      <c r="W48">
        <f t="shared" si="7"/>
        <v>0</v>
      </c>
      <c r="Y48">
        <f t="shared" si="8"/>
        <v>0</v>
      </c>
      <c r="AA48">
        <f t="shared" si="9"/>
        <v>0</v>
      </c>
      <c r="AC48">
        <f t="shared" si="10"/>
        <v>0</v>
      </c>
      <c r="AE48">
        <f t="shared" si="11"/>
        <v>0</v>
      </c>
      <c r="AG48">
        <f t="shared" si="12"/>
        <v>0</v>
      </c>
      <c r="AH48" s="16"/>
    </row>
    <row r="49" spans="1:34" x14ac:dyDescent="0.25">
      <c r="A49" s="26">
        <v>48</v>
      </c>
      <c r="B49" s="26" t="s">
        <v>77</v>
      </c>
      <c r="C49" s="26" t="s">
        <v>127</v>
      </c>
      <c r="D49" s="4">
        <v>2.5</v>
      </c>
      <c r="E49" s="16"/>
      <c r="F49">
        <f>COUNTIF('Semaine 1'!C2:C55, 47)</f>
        <v>3</v>
      </c>
      <c r="G49">
        <v>2.5</v>
      </c>
      <c r="H49">
        <f t="shared" si="0"/>
        <v>10</v>
      </c>
      <c r="I49">
        <f>COUNTIF('Semaine 2'!F47:F100, 2)</f>
        <v>0</v>
      </c>
      <c r="K49">
        <f t="shared" si="1"/>
        <v>0</v>
      </c>
      <c r="M49">
        <f t="shared" si="2"/>
        <v>0</v>
      </c>
      <c r="O49">
        <f t="shared" si="3"/>
        <v>0</v>
      </c>
      <c r="Q49">
        <f t="shared" si="4"/>
        <v>0</v>
      </c>
      <c r="S49">
        <f t="shared" si="5"/>
        <v>0</v>
      </c>
      <c r="U49">
        <f t="shared" si="6"/>
        <v>0</v>
      </c>
      <c r="W49">
        <f t="shared" si="7"/>
        <v>0</v>
      </c>
      <c r="Y49">
        <f t="shared" si="8"/>
        <v>0</v>
      </c>
      <c r="AA49">
        <f t="shared" si="9"/>
        <v>0</v>
      </c>
      <c r="AC49">
        <f t="shared" si="10"/>
        <v>0</v>
      </c>
      <c r="AE49">
        <f t="shared" si="11"/>
        <v>0</v>
      </c>
      <c r="AG49">
        <f t="shared" si="12"/>
        <v>0</v>
      </c>
      <c r="AH49" s="16"/>
    </row>
    <row r="50" spans="1:34" x14ac:dyDescent="0.25">
      <c r="A50" s="26">
        <v>49</v>
      </c>
      <c r="B50" s="26" t="s">
        <v>54</v>
      </c>
      <c r="C50" s="26" t="s">
        <v>127</v>
      </c>
      <c r="D50" s="4">
        <v>2.5</v>
      </c>
      <c r="E50" s="16"/>
      <c r="F50">
        <f>COUNTIF('Semaine 1'!C2:C55, 48)</f>
        <v>2</v>
      </c>
      <c r="H50">
        <f t="shared" si="0"/>
        <v>5</v>
      </c>
      <c r="I50">
        <f>COUNTIF('Semaine 2'!F48:F101, 2)</f>
        <v>0</v>
      </c>
      <c r="K50">
        <f t="shared" si="1"/>
        <v>0</v>
      </c>
      <c r="M50">
        <f t="shared" si="2"/>
        <v>0</v>
      </c>
      <c r="O50">
        <f t="shared" si="3"/>
        <v>0</v>
      </c>
      <c r="Q50">
        <f t="shared" si="4"/>
        <v>0</v>
      </c>
      <c r="S50">
        <f t="shared" si="5"/>
        <v>0</v>
      </c>
      <c r="U50">
        <f t="shared" si="6"/>
        <v>0</v>
      </c>
      <c r="W50">
        <f t="shared" si="7"/>
        <v>0</v>
      </c>
      <c r="Y50">
        <f t="shared" si="8"/>
        <v>0</v>
      </c>
      <c r="AA50">
        <f t="shared" si="9"/>
        <v>0</v>
      </c>
      <c r="AC50">
        <f t="shared" si="10"/>
        <v>0</v>
      </c>
      <c r="AE50">
        <f t="shared" si="11"/>
        <v>0</v>
      </c>
      <c r="AG50">
        <f t="shared" si="12"/>
        <v>0</v>
      </c>
      <c r="AH50" s="16"/>
    </row>
    <row r="51" spans="1:34" x14ac:dyDescent="0.25">
      <c r="A51" s="26">
        <v>50</v>
      </c>
      <c r="B51" s="26" t="s">
        <v>52</v>
      </c>
      <c r="C51" s="26" t="s">
        <v>141</v>
      </c>
      <c r="D51" s="4">
        <v>2</v>
      </c>
      <c r="E51" s="16"/>
      <c r="F51">
        <f>COUNTIF('Semaine 1'!C2:C55, 49)</f>
        <v>3</v>
      </c>
      <c r="H51">
        <f t="shared" si="0"/>
        <v>6</v>
      </c>
      <c r="I51">
        <f>COUNTIF('Semaine 2'!F49:F102, 2)</f>
        <v>0</v>
      </c>
      <c r="K51">
        <f t="shared" si="1"/>
        <v>0</v>
      </c>
      <c r="M51">
        <f t="shared" si="2"/>
        <v>0</v>
      </c>
      <c r="O51">
        <f t="shared" si="3"/>
        <v>0</v>
      </c>
      <c r="Q51">
        <f t="shared" si="4"/>
        <v>0</v>
      </c>
      <c r="S51">
        <f t="shared" si="5"/>
        <v>0</v>
      </c>
      <c r="U51">
        <f t="shared" si="6"/>
        <v>0</v>
      </c>
      <c r="W51">
        <f t="shared" si="7"/>
        <v>0</v>
      </c>
      <c r="Y51">
        <f t="shared" si="8"/>
        <v>0</v>
      </c>
      <c r="AA51">
        <f t="shared" si="9"/>
        <v>0</v>
      </c>
      <c r="AC51">
        <f t="shared" si="10"/>
        <v>0</v>
      </c>
      <c r="AE51">
        <f t="shared" si="11"/>
        <v>0</v>
      </c>
      <c r="AG51">
        <f t="shared" si="12"/>
        <v>0</v>
      </c>
      <c r="AH51" s="16"/>
    </row>
    <row r="52" spans="1:34" x14ac:dyDescent="0.25">
      <c r="A52" s="26">
        <v>51</v>
      </c>
      <c r="B52" s="26" t="s">
        <v>82</v>
      </c>
      <c r="C52" s="26" t="s">
        <v>141</v>
      </c>
      <c r="D52" s="4">
        <v>1.5</v>
      </c>
      <c r="E52" s="16"/>
      <c r="F52">
        <f>COUNTIF('Semaine 1'!C2:C55, 50)</f>
        <v>0</v>
      </c>
      <c r="H52">
        <f t="shared" si="0"/>
        <v>0</v>
      </c>
      <c r="I52">
        <f>COUNTIF('Semaine 2'!F50:F103, 2)</f>
        <v>0</v>
      </c>
      <c r="K52">
        <f t="shared" si="1"/>
        <v>0</v>
      </c>
      <c r="M52">
        <f t="shared" si="2"/>
        <v>0</v>
      </c>
      <c r="O52">
        <f t="shared" si="3"/>
        <v>0</v>
      </c>
      <c r="Q52">
        <f t="shared" si="4"/>
        <v>0</v>
      </c>
      <c r="S52">
        <f t="shared" si="5"/>
        <v>0</v>
      </c>
      <c r="U52">
        <f t="shared" si="6"/>
        <v>0</v>
      </c>
      <c r="W52">
        <f t="shared" si="7"/>
        <v>0</v>
      </c>
      <c r="Y52">
        <f t="shared" si="8"/>
        <v>0</v>
      </c>
      <c r="AA52">
        <f t="shared" si="9"/>
        <v>0</v>
      </c>
      <c r="AC52">
        <f t="shared" si="10"/>
        <v>0</v>
      </c>
      <c r="AE52">
        <f t="shared" si="11"/>
        <v>0</v>
      </c>
      <c r="AG52">
        <f t="shared" si="12"/>
        <v>0</v>
      </c>
      <c r="AH52" s="16"/>
    </row>
    <row r="53" spans="1:34" x14ac:dyDescent="0.25">
      <c r="A53" s="26">
        <v>52</v>
      </c>
      <c r="B53" s="26" t="s">
        <v>51</v>
      </c>
      <c r="C53" s="26" t="s">
        <v>141</v>
      </c>
      <c r="D53" s="4">
        <v>1.5</v>
      </c>
      <c r="E53" s="16"/>
      <c r="F53">
        <f>COUNTIF('Semaine 1'!C2:C55, 51)</f>
        <v>3</v>
      </c>
      <c r="H53">
        <f t="shared" si="0"/>
        <v>4.5</v>
      </c>
      <c r="I53">
        <f>COUNTIF('Semaine 2'!F51:F104, 2)</f>
        <v>0</v>
      </c>
      <c r="K53">
        <f t="shared" si="1"/>
        <v>0</v>
      </c>
      <c r="M53">
        <f t="shared" si="2"/>
        <v>0</v>
      </c>
      <c r="O53">
        <f t="shared" si="3"/>
        <v>0</v>
      </c>
      <c r="Q53">
        <f t="shared" si="4"/>
        <v>0</v>
      </c>
      <c r="S53">
        <f t="shared" si="5"/>
        <v>0</v>
      </c>
      <c r="U53">
        <f t="shared" si="6"/>
        <v>0</v>
      </c>
      <c r="W53">
        <f t="shared" si="7"/>
        <v>0</v>
      </c>
      <c r="Y53">
        <f t="shared" si="8"/>
        <v>0</v>
      </c>
      <c r="AA53">
        <f t="shared" si="9"/>
        <v>0</v>
      </c>
      <c r="AC53">
        <f t="shared" si="10"/>
        <v>0</v>
      </c>
      <c r="AE53">
        <f t="shared" si="11"/>
        <v>0</v>
      </c>
      <c r="AG53">
        <f t="shared" si="12"/>
        <v>0</v>
      </c>
      <c r="AH53" s="16"/>
    </row>
    <row r="54" spans="1:34" x14ac:dyDescent="0.25">
      <c r="A54" s="26">
        <v>53</v>
      </c>
      <c r="B54" s="26" t="s">
        <v>21</v>
      </c>
      <c r="C54" s="26" t="s">
        <v>17</v>
      </c>
      <c r="D54" s="4">
        <v>1.5</v>
      </c>
      <c r="E54" s="16"/>
      <c r="F54">
        <f>COUNTIF('Semaine 1'!C2:C55, 52)</f>
        <v>1</v>
      </c>
      <c r="H54">
        <f t="shared" si="0"/>
        <v>1.5</v>
      </c>
      <c r="I54">
        <f>COUNTIF('Semaine 2'!F52:F105, 2)</f>
        <v>0</v>
      </c>
      <c r="K54">
        <f t="shared" si="1"/>
        <v>0</v>
      </c>
      <c r="M54">
        <f t="shared" si="2"/>
        <v>0</v>
      </c>
      <c r="O54">
        <f t="shared" si="3"/>
        <v>0</v>
      </c>
      <c r="Q54">
        <f t="shared" si="4"/>
        <v>0</v>
      </c>
      <c r="S54">
        <f t="shared" si="5"/>
        <v>0</v>
      </c>
      <c r="U54">
        <f t="shared" si="6"/>
        <v>0</v>
      </c>
      <c r="W54">
        <f t="shared" si="7"/>
        <v>0</v>
      </c>
      <c r="Y54">
        <f t="shared" si="8"/>
        <v>0</v>
      </c>
      <c r="AA54">
        <f t="shared" si="9"/>
        <v>0</v>
      </c>
      <c r="AC54">
        <f t="shared" si="10"/>
        <v>0</v>
      </c>
      <c r="AE54">
        <f t="shared" si="11"/>
        <v>0</v>
      </c>
      <c r="AG54">
        <f t="shared" si="12"/>
        <v>0</v>
      </c>
      <c r="AH54" s="16"/>
    </row>
    <row r="55" spans="1:34" x14ac:dyDescent="0.25">
      <c r="A55" s="26">
        <v>54</v>
      </c>
      <c r="B55" s="26" t="s">
        <v>142</v>
      </c>
      <c r="C55" s="26" t="s">
        <v>130</v>
      </c>
      <c r="D55" s="4">
        <v>1</v>
      </c>
      <c r="E55" s="16"/>
      <c r="F55">
        <f>COUNTIF('Semaine 1'!C2:C55, 53)</f>
        <v>2</v>
      </c>
      <c r="H55">
        <f t="shared" si="0"/>
        <v>2</v>
      </c>
      <c r="I55">
        <f>COUNTIF('Semaine 2'!F53:F106, 2)</f>
        <v>0</v>
      </c>
      <c r="K55">
        <f t="shared" si="1"/>
        <v>0</v>
      </c>
      <c r="M55">
        <f t="shared" si="2"/>
        <v>0</v>
      </c>
      <c r="O55">
        <f t="shared" si="3"/>
        <v>0</v>
      </c>
      <c r="Q55">
        <f t="shared" si="4"/>
        <v>0</v>
      </c>
      <c r="S55">
        <f t="shared" si="5"/>
        <v>0</v>
      </c>
      <c r="U55">
        <f t="shared" si="6"/>
        <v>0</v>
      </c>
      <c r="W55">
        <f t="shared" si="7"/>
        <v>0</v>
      </c>
      <c r="Y55">
        <f t="shared" si="8"/>
        <v>0</v>
      </c>
      <c r="AA55">
        <f t="shared" si="9"/>
        <v>0</v>
      </c>
      <c r="AC55">
        <f t="shared" si="10"/>
        <v>0</v>
      </c>
      <c r="AE55">
        <f t="shared" si="11"/>
        <v>0</v>
      </c>
      <c r="AG55">
        <f t="shared" si="12"/>
        <v>0</v>
      </c>
      <c r="AH55" s="16"/>
    </row>
    <row r="56" spans="1:34" x14ac:dyDescent="0.25">
      <c r="A56" s="26">
        <v>55</v>
      </c>
      <c r="B56" s="26" t="s">
        <v>19</v>
      </c>
      <c r="C56" s="26" t="s">
        <v>130</v>
      </c>
      <c r="D56" s="4">
        <v>2.5</v>
      </c>
      <c r="E56" s="16"/>
      <c r="F56">
        <f>COUNTIF('Semaine 1'!C2:C55, 54)</f>
        <v>0</v>
      </c>
      <c r="H56">
        <f t="shared" si="0"/>
        <v>0</v>
      </c>
      <c r="I56">
        <f>COUNTIF('Semaine 2'!F54:F107, 2)</f>
        <v>0</v>
      </c>
      <c r="K56">
        <f t="shared" si="1"/>
        <v>0</v>
      </c>
      <c r="M56">
        <f t="shared" si="2"/>
        <v>0</v>
      </c>
      <c r="O56">
        <f t="shared" si="3"/>
        <v>0</v>
      </c>
      <c r="Q56">
        <f t="shared" si="4"/>
        <v>0</v>
      </c>
      <c r="S56">
        <f t="shared" si="5"/>
        <v>0</v>
      </c>
      <c r="U56">
        <f t="shared" si="6"/>
        <v>0</v>
      </c>
      <c r="W56">
        <f t="shared" si="7"/>
        <v>0</v>
      </c>
      <c r="Y56">
        <f t="shared" si="8"/>
        <v>0</v>
      </c>
      <c r="AA56">
        <f t="shared" si="9"/>
        <v>0</v>
      </c>
      <c r="AC56">
        <f t="shared" si="10"/>
        <v>0</v>
      </c>
      <c r="AE56">
        <f t="shared" si="11"/>
        <v>0</v>
      </c>
      <c r="AG56">
        <f t="shared" si="12"/>
        <v>0</v>
      </c>
      <c r="AH56" s="16"/>
    </row>
    <row r="57" spans="1:34" x14ac:dyDescent="0.25">
      <c r="A57" s="26">
        <v>56</v>
      </c>
      <c r="B57" s="26" t="s">
        <v>143</v>
      </c>
      <c r="C57" s="26" t="s">
        <v>17</v>
      </c>
      <c r="D57" s="4">
        <v>2.5</v>
      </c>
      <c r="E57" s="16"/>
      <c r="F57">
        <f>COUNTIF('Semaine 1'!C2:C55, 55)</f>
        <v>0</v>
      </c>
      <c r="H57">
        <f t="shared" si="0"/>
        <v>0</v>
      </c>
      <c r="I57">
        <f>COUNTIF('Semaine 2'!F55:F108, 2)</f>
        <v>0</v>
      </c>
      <c r="K57">
        <f t="shared" si="1"/>
        <v>0</v>
      </c>
      <c r="M57">
        <f t="shared" si="2"/>
        <v>0</v>
      </c>
      <c r="O57">
        <f t="shared" si="3"/>
        <v>0</v>
      </c>
      <c r="Q57">
        <f t="shared" si="4"/>
        <v>0</v>
      </c>
      <c r="S57">
        <f t="shared" si="5"/>
        <v>0</v>
      </c>
      <c r="U57">
        <f t="shared" si="6"/>
        <v>0</v>
      </c>
      <c r="W57">
        <f t="shared" si="7"/>
        <v>0</v>
      </c>
      <c r="Y57">
        <f t="shared" si="8"/>
        <v>0</v>
      </c>
      <c r="AA57">
        <f t="shared" si="9"/>
        <v>0</v>
      </c>
      <c r="AC57">
        <f t="shared" si="10"/>
        <v>0</v>
      </c>
      <c r="AE57">
        <f t="shared" si="11"/>
        <v>0</v>
      </c>
      <c r="AG57">
        <f t="shared" si="12"/>
        <v>0</v>
      </c>
      <c r="AH57" s="16"/>
    </row>
    <row r="58" spans="1:34" x14ac:dyDescent="0.25">
      <c r="A58" s="26">
        <v>57</v>
      </c>
      <c r="B58" s="26" t="s">
        <v>144</v>
      </c>
      <c r="C58" s="26" t="s">
        <v>17</v>
      </c>
      <c r="E58" s="26" t="s">
        <v>120</v>
      </c>
      <c r="H58">
        <f>SUM(H2:H57)</f>
        <v>51.65</v>
      </c>
    </row>
    <row r="59" spans="1:34" x14ac:dyDescent="0.25">
      <c r="A59" s="26">
        <v>58</v>
      </c>
      <c r="B59" s="26" t="s">
        <v>145</v>
      </c>
      <c r="C59" s="26" t="s">
        <v>17</v>
      </c>
    </row>
    <row r="60" spans="1:34" x14ac:dyDescent="0.25">
      <c r="A60" s="26">
        <v>59</v>
      </c>
      <c r="B60" s="26" t="s">
        <v>146</v>
      </c>
      <c r="C60" s="26" t="s">
        <v>23</v>
      </c>
    </row>
    <row r="61" spans="1:34" x14ac:dyDescent="0.25">
      <c r="A61" s="26">
        <v>60</v>
      </c>
      <c r="B61" s="26" t="s">
        <v>147</v>
      </c>
      <c r="C61" s="26" t="s">
        <v>23</v>
      </c>
    </row>
    <row r="62" spans="1:34" x14ac:dyDescent="0.25">
      <c r="A62" s="26">
        <v>61</v>
      </c>
      <c r="B62" s="26" t="s">
        <v>148</v>
      </c>
      <c r="C62" s="26" t="s">
        <v>130</v>
      </c>
    </row>
    <row r="63" spans="1:34" x14ac:dyDescent="0.25">
      <c r="A63" s="26">
        <v>62</v>
      </c>
      <c r="B63" s="26" t="s">
        <v>149</v>
      </c>
      <c r="C63" s="26" t="s">
        <v>130</v>
      </c>
    </row>
    <row r="64" spans="1:34" x14ac:dyDescent="0.25">
      <c r="A64" s="26">
        <v>63</v>
      </c>
      <c r="B64" s="26" t="s">
        <v>150</v>
      </c>
      <c r="C64" s="26" t="s">
        <v>130</v>
      </c>
    </row>
    <row r="65" spans="1:3" x14ac:dyDescent="0.25">
      <c r="A65" s="26">
        <v>64</v>
      </c>
      <c r="B65" s="26" t="s">
        <v>151</v>
      </c>
      <c r="C65" s="26" t="s">
        <v>130</v>
      </c>
    </row>
    <row r="66" spans="1:3" x14ac:dyDescent="0.25">
      <c r="A66" s="26">
        <v>65</v>
      </c>
      <c r="B66" s="26" t="s">
        <v>152</v>
      </c>
      <c r="C66" s="26" t="s">
        <v>130</v>
      </c>
    </row>
    <row r="67" spans="1:3" x14ac:dyDescent="0.25">
      <c r="A67" s="26">
        <v>66</v>
      </c>
      <c r="B67" s="26" t="s">
        <v>153</v>
      </c>
      <c r="C67" s="26" t="s">
        <v>154</v>
      </c>
    </row>
    <row r="68" spans="1:3" x14ac:dyDescent="0.25">
      <c r="A68" s="26">
        <v>67</v>
      </c>
      <c r="B68" s="26" t="s">
        <v>155</v>
      </c>
      <c r="C68" s="26" t="s">
        <v>154</v>
      </c>
    </row>
    <row r="69" spans="1:3" x14ac:dyDescent="0.25">
      <c r="A69" s="26">
        <v>68</v>
      </c>
      <c r="B69" s="26" t="s">
        <v>156</v>
      </c>
      <c r="C69" s="26" t="s">
        <v>154</v>
      </c>
    </row>
    <row r="70" spans="1:3" x14ac:dyDescent="0.25">
      <c r="A70" s="26">
        <v>69</v>
      </c>
      <c r="B70" s="26" t="s">
        <v>157</v>
      </c>
      <c r="C70" s="26" t="s">
        <v>154</v>
      </c>
    </row>
    <row r="71" spans="1:3" x14ac:dyDescent="0.25">
      <c r="A71" s="26">
        <v>70</v>
      </c>
      <c r="B71" s="26" t="s">
        <v>158</v>
      </c>
      <c r="C71" s="26" t="s">
        <v>154</v>
      </c>
    </row>
    <row r="72" spans="1:3" x14ac:dyDescent="0.25">
      <c r="A72" s="26">
        <v>71</v>
      </c>
      <c r="B72" s="26" t="s">
        <v>25</v>
      </c>
      <c r="C72" s="26" t="s">
        <v>154</v>
      </c>
    </row>
    <row r="73" spans="1:3" x14ac:dyDescent="0.25">
      <c r="A73" s="26">
        <v>72</v>
      </c>
      <c r="B73" s="26" t="s">
        <v>159</v>
      </c>
      <c r="C73" s="26" t="s">
        <v>122</v>
      </c>
    </row>
    <row r="74" spans="1:3" x14ac:dyDescent="0.25">
      <c r="A74" s="26">
        <v>73</v>
      </c>
      <c r="B74" s="26" t="s">
        <v>160</v>
      </c>
      <c r="C74" s="26" t="s">
        <v>135</v>
      </c>
    </row>
    <row r="75" spans="1:3" x14ac:dyDescent="0.25">
      <c r="A75" s="26">
        <v>74</v>
      </c>
      <c r="B75" s="26" t="s">
        <v>161</v>
      </c>
      <c r="C75" s="26" t="s">
        <v>135</v>
      </c>
    </row>
    <row r="76" spans="1:3" x14ac:dyDescent="0.25">
      <c r="A76" s="26">
        <v>75</v>
      </c>
      <c r="B76" s="26" t="s">
        <v>162</v>
      </c>
      <c r="C76" s="26" t="s">
        <v>135</v>
      </c>
    </row>
    <row r="77" spans="1:3" x14ac:dyDescent="0.25">
      <c r="A77" s="26">
        <v>77</v>
      </c>
      <c r="B77" s="26" t="s">
        <v>163</v>
      </c>
      <c r="C77" s="26" t="s">
        <v>135</v>
      </c>
    </row>
    <row r="78" spans="1:3" x14ac:dyDescent="0.25">
      <c r="A78" s="26">
        <v>79</v>
      </c>
      <c r="B78" s="26" t="s">
        <v>164</v>
      </c>
      <c r="C78" s="26" t="s">
        <v>135</v>
      </c>
    </row>
    <row r="79" spans="1:3" x14ac:dyDescent="0.25">
      <c r="A79" s="26">
        <v>80</v>
      </c>
      <c r="B79" s="26" t="s">
        <v>165</v>
      </c>
      <c r="C79" s="26" t="s">
        <v>134</v>
      </c>
    </row>
    <row r="80" spans="1:3" x14ac:dyDescent="0.25">
      <c r="A80" s="26">
        <v>81</v>
      </c>
      <c r="B80" s="26" t="s">
        <v>166</v>
      </c>
      <c r="C80" s="26" t="s">
        <v>133</v>
      </c>
    </row>
    <row r="81" spans="1:3" x14ac:dyDescent="0.25">
      <c r="A81" s="26">
        <v>82</v>
      </c>
      <c r="B81" s="26" t="s">
        <v>167</v>
      </c>
      <c r="C81" s="26" t="s">
        <v>133</v>
      </c>
    </row>
    <row r="82" spans="1:3" x14ac:dyDescent="0.25">
      <c r="A82" s="26">
        <v>83</v>
      </c>
      <c r="B82" s="26" t="s">
        <v>168</v>
      </c>
      <c r="C82" s="26" t="s">
        <v>133</v>
      </c>
    </row>
    <row r="83" spans="1:3" x14ac:dyDescent="0.25">
      <c r="A83" s="26">
        <v>84</v>
      </c>
      <c r="B83" s="26" t="s">
        <v>169</v>
      </c>
      <c r="C83" s="26" t="s">
        <v>170</v>
      </c>
    </row>
    <row r="84" spans="1:3" x14ac:dyDescent="0.25">
      <c r="A84" s="26">
        <v>85</v>
      </c>
      <c r="B84" s="26" t="s">
        <v>171</v>
      </c>
      <c r="C84" s="26" t="s">
        <v>170</v>
      </c>
    </row>
    <row r="85" spans="1:3" x14ac:dyDescent="0.25">
      <c r="A85" s="26">
        <v>86</v>
      </c>
      <c r="B85" s="26" t="s">
        <v>172</v>
      </c>
      <c r="C85" s="26" t="s">
        <v>170</v>
      </c>
    </row>
    <row r="86" spans="1:3" x14ac:dyDescent="0.25">
      <c r="A86" s="26">
        <v>87</v>
      </c>
      <c r="B86" s="26" t="s">
        <v>173</v>
      </c>
      <c r="C86" s="26" t="s">
        <v>170</v>
      </c>
    </row>
    <row r="87" spans="1:3" x14ac:dyDescent="0.25">
      <c r="A87" s="26">
        <v>88</v>
      </c>
      <c r="B87" s="26" t="s">
        <v>174</v>
      </c>
      <c r="C87" s="26" t="s">
        <v>170</v>
      </c>
    </row>
    <row r="88" spans="1:3" x14ac:dyDescent="0.25">
      <c r="A88" s="26">
        <v>89</v>
      </c>
      <c r="B88" s="26" t="s">
        <v>175</v>
      </c>
      <c r="C88" s="26" t="s">
        <v>170</v>
      </c>
    </row>
    <row r="89" spans="1:3" x14ac:dyDescent="0.25">
      <c r="A89" s="26">
        <v>90</v>
      </c>
      <c r="B89" s="26" t="s">
        <v>176</v>
      </c>
      <c r="C89" s="26" t="s">
        <v>170</v>
      </c>
    </row>
    <row r="90" spans="1:3" x14ac:dyDescent="0.25">
      <c r="A90" s="26">
        <v>91</v>
      </c>
      <c r="B90" s="26" t="s">
        <v>177</v>
      </c>
      <c r="C90" s="26" t="s">
        <v>170</v>
      </c>
    </row>
    <row r="91" spans="1:3" x14ac:dyDescent="0.25">
      <c r="A91" s="26">
        <v>92</v>
      </c>
      <c r="B91" s="26" t="s">
        <v>178</v>
      </c>
      <c r="C91" s="26" t="s">
        <v>170</v>
      </c>
    </row>
    <row r="92" spans="1:3" x14ac:dyDescent="0.25">
      <c r="A92" s="26">
        <v>93</v>
      </c>
      <c r="B92" s="26" t="s">
        <v>179</v>
      </c>
      <c r="C92" s="26" t="s">
        <v>180</v>
      </c>
    </row>
    <row r="93" spans="1:3" x14ac:dyDescent="0.25">
      <c r="A93" s="26">
        <v>94</v>
      </c>
      <c r="B93" s="26" t="s">
        <v>181</v>
      </c>
      <c r="C93" s="26" t="s">
        <v>180</v>
      </c>
    </row>
  </sheetData>
  <sortState ref="A2:D57">
    <sortCondition ref="A2:A5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0"/>
  <sheetViews>
    <sheetView tabSelected="1" workbookViewId="0">
      <selection activeCell="J2" sqref="J2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5.7109375" customWidth="1"/>
    <col min="5" max="5" width="6" customWidth="1"/>
    <col min="6" max="6" width="9" customWidth="1"/>
    <col min="7" max="7" width="20.85546875" customWidth="1"/>
    <col min="8" max="8" width="16.42578125" customWidth="1"/>
    <col min="10" max="10" width="7.42578125" customWidth="1"/>
    <col min="17" max="17" width="16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31" t="s">
        <v>73</v>
      </c>
      <c r="J1" s="20" t="s">
        <v>89</v>
      </c>
    </row>
    <row r="2" spans="1:13" x14ac:dyDescent="0.25">
      <c r="A2">
        <v>12</v>
      </c>
      <c r="B2" t="s">
        <v>74</v>
      </c>
      <c r="C2">
        <v>36</v>
      </c>
      <c r="D2" t="s">
        <v>58</v>
      </c>
      <c r="E2">
        <v>3.15</v>
      </c>
      <c r="F2">
        <v>1</v>
      </c>
      <c r="G2" t="s">
        <v>75</v>
      </c>
      <c r="H2" t="s">
        <v>76</v>
      </c>
      <c r="I2">
        <v>8.65</v>
      </c>
      <c r="J2" s="28">
        <f ca="1">INDEX(I:I,MIN(IF(COUNTIF(J$1:J2,$I$2:$I$26)=0,ROW($I$2:$I$26))))&amp;""</f>
        <v>0</v>
      </c>
    </row>
    <row r="3" spans="1:13" x14ac:dyDescent="0.25">
      <c r="A3">
        <v>12</v>
      </c>
      <c r="B3" t="s">
        <v>74</v>
      </c>
      <c r="C3">
        <v>15</v>
      </c>
      <c r="D3" t="s">
        <v>41</v>
      </c>
      <c r="E3">
        <v>0.5</v>
      </c>
      <c r="F3">
        <v>1</v>
      </c>
      <c r="G3" t="s">
        <v>75</v>
      </c>
      <c r="H3" t="s">
        <v>76</v>
      </c>
      <c r="I3">
        <v>8.65</v>
      </c>
      <c r="J3" s="28">
        <f ca="1">INDEX(I:I,MIN(IF(COUNTIF(J$1:J3,$I$2:$I$26)=0,ROW($I$2:$I$26))))&amp;""</f>
        <v>0</v>
      </c>
    </row>
    <row r="4" spans="1:13" x14ac:dyDescent="0.25">
      <c r="A4">
        <v>12</v>
      </c>
      <c r="B4" t="s">
        <v>74</v>
      </c>
      <c r="C4">
        <v>12</v>
      </c>
      <c r="D4" t="s">
        <v>20</v>
      </c>
      <c r="E4">
        <v>0.5</v>
      </c>
      <c r="F4">
        <v>1</v>
      </c>
      <c r="G4" t="s">
        <v>75</v>
      </c>
      <c r="H4" t="s">
        <v>76</v>
      </c>
      <c r="I4">
        <v>8.65</v>
      </c>
      <c r="J4" s="28">
        <f ca="1">INDEX(I:I,MIN(IF(COUNTIF(J$1:J4,$I$2:$I$26)=0,ROW($I$2:$I$26))))&amp;""</f>
        <v>0</v>
      </c>
    </row>
    <row r="5" spans="1:13" ht="21" x14ac:dyDescent="0.35">
      <c r="A5">
        <v>12</v>
      </c>
      <c r="B5" t="s">
        <v>74</v>
      </c>
      <c r="C5">
        <v>48</v>
      </c>
      <c r="D5" t="s">
        <v>77</v>
      </c>
      <c r="E5">
        <v>2.5</v>
      </c>
      <c r="F5">
        <v>1</v>
      </c>
      <c r="G5" t="s">
        <v>75</v>
      </c>
      <c r="H5" t="s">
        <v>76</v>
      </c>
      <c r="I5">
        <v>8.65</v>
      </c>
      <c r="J5" s="28">
        <f ca="1">INDEX(I:I,MIN(IF(COUNTIF(J$1:J5,$I$2:$I$26)=0,ROW($I$2:$I$26))))&amp;""</f>
        <v>0</v>
      </c>
      <c r="K5" s="10">
        <f ca="1">SUM(J2:J200)</f>
        <v>0</v>
      </c>
      <c r="L5" s="11" t="s">
        <v>62</v>
      </c>
      <c r="M5" s="8"/>
    </row>
    <row r="6" spans="1:13" ht="21" x14ac:dyDescent="0.35">
      <c r="A6">
        <v>12</v>
      </c>
      <c r="B6" t="s">
        <v>74</v>
      </c>
      <c r="C6">
        <v>49</v>
      </c>
      <c r="D6" t="s">
        <v>54</v>
      </c>
      <c r="E6">
        <v>2</v>
      </c>
      <c r="F6">
        <v>1</v>
      </c>
      <c r="G6" t="s">
        <v>75</v>
      </c>
      <c r="H6" t="s">
        <v>76</v>
      </c>
      <c r="I6">
        <v>8.65</v>
      </c>
      <c r="J6" s="28">
        <f ca="1">INDEX(I:I,MIN(IF(COUNTIF(J$1:J6,$I$2:$I$26)=0,ROW($I$2:$I$26))))&amp;""</f>
        <v>0</v>
      </c>
      <c r="K6" s="12">
        <f>SUM(F2:F200)</f>
        <v>29</v>
      </c>
      <c r="L6" s="13" t="s">
        <v>63</v>
      </c>
      <c r="M6" s="7"/>
    </row>
    <row r="7" spans="1:13" ht="20.25" customHeight="1" x14ac:dyDescent="0.25">
      <c r="A7">
        <v>11</v>
      </c>
      <c r="B7" t="s">
        <v>78</v>
      </c>
      <c r="C7">
        <v>4</v>
      </c>
      <c r="D7" t="s">
        <v>53</v>
      </c>
      <c r="E7">
        <v>5</v>
      </c>
      <c r="F7">
        <v>2</v>
      </c>
      <c r="G7" t="s">
        <v>79</v>
      </c>
      <c r="H7" t="s">
        <v>76</v>
      </c>
      <c r="I7">
        <v>17.5</v>
      </c>
      <c r="J7" s="28">
        <f ca="1">INDEX(I:I,MIN(IF(COUNTIF(J$1:J7,$I$2:$I$26)=0,ROW($I$2:$I$26))))&amp;""</f>
        <v>0</v>
      </c>
      <c r="K7" s="15"/>
      <c r="L7" s="15"/>
      <c r="M7" s="15"/>
    </row>
    <row r="8" spans="1:13" x14ac:dyDescent="0.25">
      <c r="A8">
        <v>11</v>
      </c>
      <c r="B8" t="s">
        <v>78</v>
      </c>
      <c r="C8">
        <v>45</v>
      </c>
      <c r="D8" t="s">
        <v>29</v>
      </c>
      <c r="E8">
        <v>4</v>
      </c>
      <c r="F8">
        <v>2</v>
      </c>
      <c r="G8" t="s">
        <v>79</v>
      </c>
      <c r="H8" t="s">
        <v>76</v>
      </c>
      <c r="I8">
        <v>17.5</v>
      </c>
      <c r="J8" s="28">
        <f ca="1">INDEX(I:I,MIN(IF(COUNTIF(J$1:J8,$I$2:$I$26)=0,ROW($I$2:$I$26))))&amp;""</f>
        <v>0</v>
      </c>
    </row>
    <row r="9" spans="1:13" x14ac:dyDescent="0.25">
      <c r="A9">
        <v>11</v>
      </c>
      <c r="B9" t="s">
        <v>78</v>
      </c>
      <c r="C9">
        <v>49</v>
      </c>
      <c r="D9" t="s">
        <v>54</v>
      </c>
      <c r="E9">
        <v>2</v>
      </c>
      <c r="F9">
        <v>1</v>
      </c>
      <c r="G9" t="s">
        <v>79</v>
      </c>
      <c r="H9" t="s">
        <v>76</v>
      </c>
      <c r="I9">
        <v>17.5</v>
      </c>
      <c r="J9" s="28">
        <f ca="1">INDEX(I:I,MIN(IF(COUNTIF(J$1:J9,$I$2:$I$26)=0,ROW($I$2:$I$26))))&amp;""</f>
        <v>0</v>
      </c>
    </row>
    <row r="10" spans="1:13" x14ac:dyDescent="0.25">
      <c r="A10">
        <v>11</v>
      </c>
      <c r="B10" t="s">
        <v>78</v>
      </c>
      <c r="C10">
        <v>48</v>
      </c>
      <c r="D10" t="s">
        <v>77</v>
      </c>
      <c r="E10">
        <v>2.5</v>
      </c>
      <c r="F10">
        <v>1</v>
      </c>
      <c r="G10" t="s">
        <v>79</v>
      </c>
      <c r="H10" t="s">
        <v>76</v>
      </c>
      <c r="I10">
        <v>17.5</v>
      </c>
      <c r="J10" s="30"/>
    </row>
    <row r="11" spans="1:13" x14ac:dyDescent="0.25">
      <c r="A11">
        <v>11</v>
      </c>
      <c r="B11" t="s">
        <v>78</v>
      </c>
      <c r="C11">
        <v>47</v>
      </c>
      <c r="D11" t="s">
        <v>80</v>
      </c>
      <c r="E11">
        <v>2.5</v>
      </c>
      <c r="F11">
        <v>1</v>
      </c>
      <c r="G11" t="s">
        <v>79</v>
      </c>
      <c r="H11" t="s">
        <v>76</v>
      </c>
      <c r="I11">
        <v>17.5</v>
      </c>
      <c r="J11" s="30"/>
    </row>
    <row r="12" spans="1:13" x14ac:dyDescent="0.25">
      <c r="A12">
        <v>11</v>
      </c>
      <c r="B12" t="s">
        <v>78</v>
      </c>
      <c r="C12">
        <v>17</v>
      </c>
      <c r="D12" t="s">
        <v>57</v>
      </c>
      <c r="E12">
        <v>0.5</v>
      </c>
      <c r="F12">
        <v>1</v>
      </c>
      <c r="G12" t="s">
        <v>79</v>
      </c>
      <c r="H12" t="s">
        <v>76</v>
      </c>
      <c r="I12">
        <v>17.5</v>
      </c>
      <c r="J12" s="30"/>
    </row>
    <row r="13" spans="1:13" x14ac:dyDescent="0.25">
      <c r="A13">
        <v>11</v>
      </c>
      <c r="B13" t="s">
        <v>78</v>
      </c>
      <c r="C13">
        <v>53</v>
      </c>
      <c r="D13" t="s">
        <v>21</v>
      </c>
      <c r="E13">
        <v>1</v>
      </c>
      <c r="F13">
        <v>1</v>
      </c>
      <c r="G13" t="s">
        <v>79</v>
      </c>
      <c r="H13" t="s">
        <v>76</v>
      </c>
      <c r="I13">
        <v>17.5</v>
      </c>
      <c r="J13" s="30"/>
    </row>
    <row r="14" spans="1:13" x14ac:dyDescent="0.25">
      <c r="A14">
        <v>10</v>
      </c>
      <c r="B14" t="s">
        <v>81</v>
      </c>
      <c r="C14">
        <v>51</v>
      </c>
      <c r="D14" t="s">
        <v>82</v>
      </c>
      <c r="E14">
        <v>1.5</v>
      </c>
      <c r="F14">
        <v>1</v>
      </c>
      <c r="G14" t="s">
        <v>83</v>
      </c>
      <c r="H14" t="s">
        <v>76</v>
      </c>
      <c r="I14">
        <v>9</v>
      </c>
      <c r="J14" s="28"/>
    </row>
    <row r="15" spans="1:13" x14ac:dyDescent="0.25">
      <c r="A15">
        <v>10</v>
      </c>
      <c r="B15" t="s">
        <v>81</v>
      </c>
      <c r="C15">
        <v>47</v>
      </c>
      <c r="D15" t="s">
        <v>80</v>
      </c>
      <c r="E15">
        <v>5</v>
      </c>
      <c r="F15">
        <v>2</v>
      </c>
      <c r="G15" t="s">
        <v>83</v>
      </c>
      <c r="H15" t="s">
        <v>76</v>
      </c>
      <c r="I15">
        <v>9</v>
      </c>
      <c r="J15" s="30"/>
    </row>
    <row r="16" spans="1:13" x14ac:dyDescent="0.25">
      <c r="A16">
        <v>10</v>
      </c>
      <c r="B16" t="s">
        <v>81</v>
      </c>
      <c r="C16">
        <v>12</v>
      </c>
      <c r="D16" t="s">
        <v>20</v>
      </c>
      <c r="E16">
        <v>0.5</v>
      </c>
      <c r="F16">
        <v>1</v>
      </c>
      <c r="G16" t="s">
        <v>83</v>
      </c>
      <c r="H16" t="s">
        <v>76</v>
      </c>
      <c r="I16">
        <v>9</v>
      </c>
      <c r="J16" s="30"/>
    </row>
    <row r="17" spans="1:10" x14ac:dyDescent="0.25">
      <c r="A17">
        <v>10</v>
      </c>
      <c r="B17" t="s">
        <v>81</v>
      </c>
      <c r="C17">
        <v>15</v>
      </c>
      <c r="D17" t="s">
        <v>41</v>
      </c>
      <c r="E17">
        <v>0.5</v>
      </c>
      <c r="F17">
        <v>1</v>
      </c>
      <c r="G17" t="s">
        <v>83</v>
      </c>
      <c r="H17" t="s">
        <v>76</v>
      </c>
      <c r="I17">
        <v>9</v>
      </c>
      <c r="J17" s="30"/>
    </row>
    <row r="18" spans="1:10" x14ac:dyDescent="0.25">
      <c r="A18">
        <v>10</v>
      </c>
      <c r="B18" t="s">
        <v>81</v>
      </c>
      <c r="C18">
        <v>14</v>
      </c>
      <c r="D18" t="s">
        <v>38</v>
      </c>
      <c r="E18">
        <v>0.5</v>
      </c>
      <c r="F18">
        <v>1</v>
      </c>
      <c r="G18" t="s">
        <v>83</v>
      </c>
      <c r="H18" t="s">
        <v>76</v>
      </c>
      <c r="I18">
        <v>9</v>
      </c>
      <c r="J18" s="30"/>
    </row>
    <row r="19" spans="1:10" x14ac:dyDescent="0.25">
      <c r="A19">
        <v>10</v>
      </c>
      <c r="B19" t="s">
        <v>81</v>
      </c>
      <c r="C19">
        <v>53</v>
      </c>
      <c r="D19" t="s">
        <v>21</v>
      </c>
      <c r="E19">
        <v>1</v>
      </c>
      <c r="F19">
        <v>1</v>
      </c>
      <c r="G19" t="s">
        <v>83</v>
      </c>
      <c r="H19" t="s">
        <v>76</v>
      </c>
      <c r="I19">
        <v>9</v>
      </c>
      <c r="J19" s="30"/>
    </row>
    <row r="20" spans="1:10" x14ac:dyDescent="0.25">
      <c r="A20">
        <v>9</v>
      </c>
      <c r="B20" t="s">
        <v>84</v>
      </c>
      <c r="C20">
        <v>51</v>
      </c>
      <c r="D20" t="s">
        <v>82</v>
      </c>
      <c r="E20">
        <v>1.5</v>
      </c>
      <c r="F20">
        <v>1</v>
      </c>
      <c r="G20" t="s">
        <v>85</v>
      </c>
      <c r="H20" t="s">
        <v>86</v>
      </c>
      <c r="I20">
        <v>8.5</v>
      </c>
      <c r="J20" s="28"/>
    </row>
    <row r="21" spans="1:10" x14ac:dyDescent="0.25">
      <c r="A21">
        <v>9</v>
      </c>
      <c r="B21" t="s">
        <v>84</v>
      </c>
      <c r="C21">
        <v>49</v>
      </c>
      <c r="D21" t="s">
        <v>54</v>
      </c>
      <c r="E21">
        <v>2</v>
      </c>
      <c r="F21">
        <v>1</v>
      </c>
      <c r="G21" t="s">
        <v>85</v>
      </c>
      <c r="H21" t="s">
        <v>86</v>
      </c>
      <c r="I21">
        <v>8.5</v>
      </c>
      <c r="J21" s="30"/>
    </row>
    <row r="22" spans="1:10" x14ac:dyDescent="0.25">
      <c r="A22">
        <v>9</v>
      </c>
      <c r="B22" t="s">
        <v>84</v>
      </c>
      <c r="C22">
        <v>47</v>
      </c>
      <c r="D22" t="s">
        <v>80</v>
      </c>
      <c r="E22">
        <v>2.5</v>
      </c>
      <c r="F22">
        <v>1</v>
      </c>
      <c r="G22" t="s">
        <v>85</v>
      </c>
      <c r="H22" t="s">
        <v>86</v>
      </c>
      <c r="I22">
        <v>8.5</v>
      </c>
      <c r="J22" s="30"/>
    </row>
    <row r="23" spans="1:10" x14ac:dyDescent="0.25">
      <c r="A23">
        <v>9</v>
      </c>
      <c r="B23" t="s">
        <v>84</v>
      </c>
      <c r="C23">
        <v>4</v>
      </c>
      <c r="D23" t="s">
        <v>53</v>
      </c>
      <c r="E23">
        <v>2.5</v>
      </c>
      <c r="F23">
        <v>1</v>
      </c>
      <c r="G23" t="s">
        <v>85</v>
      </c>
      <c r="H23" t="s">
        <v>86</v>
      </c>
      <c r="I23">
        <v>8.5</v>
      </c>
      <c r="J23" s="30"/>
    </row>
    <row r="24" spans="1:10" x14ac:dyDescent="0.25">
      <c r="A24">
        <v>8</v>
      </c>
      <c r="B24" t="s">
        <v>87</v>
      </c>
      <c r="C24">
        <v>4</v>
      </c>
      <c r="D24" t="s">
        <v>53</v>
      </c>
      <c r="E24">
        <v>5</v>
      </c>
      <c r="F24">
        <v>2</v>
      </c>
      <c r="G24" t="s">
        <v>88</v>
      </c>
      <c r="H24" t="s">
        <v>86</v>
      </c>
      <c r="I24">
        <v>8</v>
      </c>
      <c r="J24" s="28"/>
    </row>
    <row r="25" spans="1:10" x14ac:dyDescent="0.25">
      <c r="A25">
        <v>8</v>
      </c>
      <c r="B25" t="s">
        <v>87</v>
      </c>
      <c r="C25">
        <v>51</v>
      </c>
      <c r="D25" t="s">
        <v>82</v>
      </c>
      <c r="E25">
        <v>1.5</v>
      </c>
      <c r="F25">
        <v>1</v>
      </c>
      <c r="G25" t="s">
        <v>88</v>
      </c>
      <c r="H25" t="s">
        <v>86</v>
      </c>
      <c r="I25">
        <v>8</v>
      </c>
      <c r="J25" s="30"/>
    </row>
    <row r="26" spans="1:10" x14ac:dyDescent="0.25">
      <c r="A26">
        <v>8</v>
      </c>
      <c r="B26" t="s">
        <v>87</v>
      </c>
      <c r="C26">
        <v>52</v>
      </c>
      <c r="D26" t="s">
        <v>51</v>
      </c>
      <c r="E26">
        <v>1.5</v>
      </c>
      <c r="F26">
        <v>1</v>
      </c>
      <c r="G26" t="s">
        <v>88</v>
      </c>
      <c r="H26" t="s">
        <v>86</v>
      </c>
      <c r="I26">
        <v>8</v>
      </c>
      <c r="J26" s="30"/>
    </row>
    <row r="27" spans="1:10" x14ac:dyDescent="0.25">
      <c r="J27" s="27"/>
    </row>
    <row r="28" spans="1:10" x14ac:dyDescent="0.25">
      <c r="F28" s="15"/>
      <c r="J28" s="27"/>
    </row>
    <row r="29" spans="1:10" x14ac:dyDescent="0.25">
      <c r="F29" s="15"/>
      <c r="J29" s="27"/>
    </row>
    <row r="30" spans="1:10" x14ac:dyDescent="0.25">
      <c r="F30" s="15"/>
      <c r="J30" s="27"/>
    </row>
    <row r="31" spans="1:10" x14ac:dyDescent="0.25">
      <c r="F31" s="15"/>
      <c r="J31" s="27"/>
    </row>
    <row r="32" spans="1:10" x14ac:dyDescent="0.25">
      <c r="F32" s="15"/>
      <c r="J32" s="27"/>
    </row>
    <row r="33" spans="6:10" x14ac:dyDescent="0.25">
      <c r="F33" s="15"/>
      <c r="J33" s="27"/>
    </row>
    <row r="34" spans="6:10" x14ac:dyDescent="0.25">
      <c r="F34" s="15"/>
      <c r="J34" s="27"/>
    </row>
    <row r="35" spans="6:10" x14ac:dyDescent="0.25">
      <c r="F35" s="15"/>
      <c r="J35" s="27"/>
    </row>
    <row r="36" spans="6:10" x14ac:dyDescent="0.25">
      <c r="F36" s="15"/>
      <c r="J36" s="27"/>
    </row>
    <row r="37" spans="6:10" x14ac:dyDescent="0.25">
      <c r="F37" s="15"/>
      <c r="J37" s="27"/>
    </row>
    <row r="38" spans="6:10" x14ac:dyDescent="0.25">
      <c r="F38" s="15"/>
      <c r="J38" s="27"/>
    </row>
    <row r="39" spans="6:10" x14ac:dyDescent="0.25">
      <c r="F39" s="15"/>
      <c r="J39" s="27"/>
    </row>
    <row r="40" spans="6:10" x14ac:dyDescent="0.25">
      <c r="F40" s="15"/>
      <c r="J40" s="27"/>
    </row>
    <row r="41" spans="6:10" x14ac:dyDescent="0.25">
      <c r="F41" s="15"/>
      <c r="J41" s="27"/>
    </row>
    <row r="42" spans="6:10" x14ac:dyDescent="0.25">
      <c r="F42" s="15"/>
      <c r="J42" s="27"/>
    </row>
    <row r="43" spans="6:10" x14ac:dyDescent="0.25">
      <c r="F43" s="15"/>
      <c r="J43" s="27"/>
    </row>
    <row r="44" spans="6:10" x14ac:dyDescent="0.25">
      <c r="F44" s="15"/>
      <c r="J44" s="27"/>
    </row>
    <row r="45" spans="6:10" x14ac:dyDescent="0.25">
      <c r="F45" s="15"/>
      <c r="J45" s="27"/>
    </row>
    <row r="46" spans="6:10" x14ac:dyDescent="0.25">
      <c r="F46" s="15"/>
      <c r="J46" s="27"/>
    </row>
    <row r="47" spans="6:10" x14ac:dyDescent="0.25">
      <c r="F47" s="15"/>
      <c r="J47" s="27"/>
    </row>
    <row r="48" spans="6:10" x14ac:dyDescent="0.25">
      <c r="F48" s="15"/>
      <c r="J48" s="27"/>
    </row>
    <row r="49" spans="6:10" x14ac:dyDescent="0.25">
      <c r="F49" s="15"/>
      <c r="J49" s="27"/>
    </row>
    <row r="50" spans="6:10" x14ac:dyDescent="0.25">
      <c r="F50" s="15"/>
      <c r="J50" s="27"/>
    </row>
    <row r="51" spans="6:10" x14ac:dyDescent="0.25">
      <c r="F51" s="15"/>
      <c r="J51" s="27"/>
    </row>
    <row r="52" spans="6:10" x14ac:dyDescent="0.25">
      <c r="F52" s="15"/>
      <c r="J52" s="27"/>
    </row>
    <row r="53" spans="6:10" x14ac:dyDescent="0.25">
      <c r="F53" s="15"/>
      <c r="J53" s="27"/>
    </row>
    <row r="54" spans="6:10" x14ac:dyDescent="0.25">
      <c r="F54" s="15"/>
      <c r="J54" s="27"/>
    </row>
    <row r="55" spans="6:10" x14ac:dyDescent="0.25">
      <c r="F55" s="15"/>
      <c r="J55" s="27"/>
    </row>
    <row r="56" spans="6:10" x14ac:dyDescent="0.25">
      <c r="J56" s="28"/>
    </row>
    <row r="57" spans="6:10" x14ac:dyDescent="0.25">
      <c r="J57" s="28"/>
    </row>
    <row r="58" spans="6:10" x14ac:dyDescent="0.25">
      <c r="J58" s="28"/>
    </row>
    <row r="59" spans="6:10" x14ac:dyDescent="0.25">
      <c r="J59" s="28"/>
    </row>
    <row r="60" spans="6:10" x14ac:dyDescent="0.25">
      <c r="J60" s="28"/>
    </row>
    <row r="61" spans="6:10" x14ac:dyDescent="0.25">
      <c r="J61" s="28"/>
    </row>
    <row r="62" spans="6:10" x14ac:dyDescent="0.25">
      <c r="J62" s="28"/>
    </row>
    <row r="63" spans="6:10" x14ac:dyDescent="0.25">
      <c r="J63" s="28"/>
    </row>
    <row r="64" spans="6:10" x14ac:dyDescent="0.25">
      <c r="J64" s="28"/>
    </row>
    <row r="65" spans="10:10" x14ac:dyDescent="0.25">
      <c r="J65" s="28"/>
    </row>
    <row r="66" spans="10:10" x14ac:dyDescent="0.25">
      <c r="J66" s="28"/>
    </row>
    <row r="67" spans="10:10" x14ac:dyDescent="0.25">
      <c r="J67" s="28"/>
    </row>
    <row r="68" spans="10:10" x14ac:dyDescent="0.25">
      <c r="J68" s="28"/>
    </row>
    <row r="69" spans="10:10" x14ac:dyDescent="0.25">
      <c r="J69" s="28"/>
    </row>
    <row r="70" spans="10:10" x14ac:dyDescent="0.25">
      <c r="J70" s="28"/>
    </row>
    <row r="71" spans="10:10" x14ac:dyDescent="0.25">
      <c r="J71" s="28"/>
    </row>
    <row r="72" spans="10:10" x14ac:dyDescent="0.25">
      <c r="J72" s="28"/>
    </row>
    <row r="73" spans="10:10" x14ac:dyDescent="0.25">
      <c r="J73" s="28"/>
    </row>
    <row r="74" spans="10:10" x14ac:dyDescent="0.25">
      <c r="J74" s="28"/>
    </row>
    <row r="75" spans="10:10" x14ac:dyDescent="0.25">
      <c r="J75" s="28"/>
    </row>
    <row r="76" spans="10:10" x14ac:dyDescent="0.25">
      <c r="J76" s="28"/>
    </row>
    <row r="77" spans="10:10" x14ac:dyDescent="0.25">
      <c r="J77" s="28"/>
    </row>
    <row r="78" spans="10:10" x14ac:dyDescent="0.25">
      <c r="J78" s="28"/>
    </row>
    <row r="79" spans="10:10" x14ac:dyDescent="0.25">
      <c r="J79" s="28"/>
    </row>
    <row r="80" spans="10:10" x14ac:dyDescent="0.25">
      <c r="J80" s="28"/>
    </row>
    <row r="81" spans="10:10" x14ac:dyDescent="0.25">
      <c r="J81" s="28"/>
    </row>
    <row r="82" spans="10:10" x14ac:dyDescent="0.25">
      <c r="J82" s="28"/>
    </row>
    <row r="83" spans="10:10" x14ac:dyDescent="0.25">
      <c r="J83" s="28"/>
    </row>
    <row r="84" spans="10:10" x14ac:dyDescent="0.25">
      <c r="J84" s="28"/>
    </row>
    <row r="85" spans="10:10" x14ac:dyDescent="0.25">
      <c r="J85" s="28"/>
    </row>
    <row r="86" spans="10:10" x14ac:dyDescent="0.25">
      <c r="J86" s="28"/>
    </row>
    <row r="87" spans="10:10" x14ac:dyDescent="0.25">
      <c r="J87" s="28"/>
    </row>
    <row r="88" spans="10:10" x14ac:dyDescent="0.25">
      <c r="J88" s="28"/>
    </row>
    <row r="89" spans="10:10" x14ac:dyDescent="0.25">
      <c r="J89" s="28"/>
    </row>
    <row r="90" spans="10:10" x14ac:dyDescent="0.25">
      <c r="J90" s="28"/>
    </row>
    <row r="91" spans="10:10" x14ac:dyDescent="0.25">
      <c r="J91" s="28"/>
    </row>
    <row r="92" spans="10:10" x14ac:dyDescent="0.25">
      <c r="J92" s="28"/>
    </row>
    <row r="93" spans="10:10" x14ac:dyDescent="0.25">
      <c r="J93" s="28"/>
    </row>
    <row r="94" spans="10:10" x14ac:dyDescent="0.25">
      <c r="J94" s="28"/>
    </row>
    <row r="95" spans="10:10" x14ac:dyDescent="0.25">
      <c r="J95" s="28"/>
    </row>
    <row r="96" spans="10:10" x14ac:dyDescent="0.25">
      <c r="J96" s="28"/>
    </row>
    <row r="97" spans="10:10" x14ac:dyDescent="0.25">
      <c r="J97" s="28"/>
    </row>
    <row r="98" spans="10:10" x14ac:dyDescent="0.25">
      <c r="J98" s="28"/>
    </row>
    <row r="99" spans="10:10" x14ac:dyDescent="0.25">
      <c r="J99" s="28"/>
    </row>
    <row r="100" spans="10:10" x14ac:dyDescent="0.25">
      <c r="J100" s="28"/>
    </row>
    <row r="101" spans="10:10" x14ac:dyDescent="0.25">
      <c r="J101" s="28"/>
    </row>
    <row r="102" spans="10:10" x14ac:dyDescent="0.25">
      <c r="J102" s="28"/>
    </row>
    <row r="103" spans="10:10" x14ac:dyDescent="0.25">
      <c r="J103" s="28"/>
    </row>
    <row r="104" spans="10:10" x14ac:dyDescent="0.25">
      <c r="J104" s="28"/>
    </row>
    <row r="105" spans="10:10" x14ac:dyDescent="0.25">
      <c r="J105" s="28"/>
    </row>
    <row r="106" spans="10:10" x14ac:dyDescent="0.25">
      <c r="J106" s="28"/>
    </row>
    <row r="107" spans="10:10" x14ac:dyDescent="0.25">
      <c r="J107" s="28"/>
    </row>
    <row r="108" spans="10:10" x14ac:dyDescent="0.25">
      <c r="J108" s="28"/>
    </row>
    <row r="109" spans="10:10" x14ac:dyDescent="0.25">
      <c r="J109" s="28"/>
    </row>
    <row r="110" spans="10:10" x14ac:dyDescent="0.25">
      <c r="J110" s="28"/>
    </row>
    <row r="111" spans="10:10" x14ac:dyDescent="0.25">
      <c r="J111" s="28"/>
    </row>
    <row r="112" spans="10:10" x14ac:dyDescent="0.25">
      <c r="J112" s="28"/>
    </row>
    <row r="113" spans="10:10" x14ac:dyDescent="0.25">
      <c r="J113" s="28"/>
    </row>
    <row r="114" spans="10:10" x14ac:dyDescent="0.25">
      <c r="J114" s="28"/>
    </row>
    <row r="115" spans="10:10" x14ac:dyDescent="0.25">
      <c r="J115" s="28"/>
    </row>
    <row r="116" spans="10:10" x14ac:dyDescent="0.25">
      <c r="J116" s="28"/>
    </row>
    <row r="117" spans="10:10" x14ac:dyDescent="0.25">
      <c r="J117" s="28"/>
    </row>
    <row r="118" spans="10:10" x14ac:dyDescent="0.25">
      <c r="J118" s="28"/>
    </row>
    <row r="119" spans="10:10" x14ac:dyDescent="0.25">
      <c r="J119" s="28"/>
    </row>
    <row r="120" spans="10:10" x14ac:dyDescent="0.25">
      <c r="J120" s="28"/>
    </row>
    <row r="121" spans="10:10" x14ac:dyDescent="0.25">
      <c r="J121" s="28"/>
    </row>
    <row r="122" spans="10:10" x14ac:dyDescent="0.25">
      <c r="J122" s="28"/>
    </row>
    <row r="123" spans="10:10" x14ac:dyDescent="0.25">
      <c r="J123" s="28"/>
    </row>
    <row r="124" spans="10:10" x14ac:dyDescent="0.25">
      <c r="J124" s="28"/>
    </row>
    <row r="125" spans="10:10" x14ac:dyDescent="0.25">
      <c r="J125" s="28"/>
    </row>
    <row r="126" spans="10:10" x14ac:dyDescent="0.25">
      <c r="J126" s="28"/>
    </row>
    <row r="127" spans="10:10" x14ac:dyDescent="0.25">
      <c r="J127" s="28"/>
    </row>
    <row r="128" spans="10:10" x14ac:dyDescent="0.25">
      <c r="J128" s="28"/>
    </row>
    <row r="129" spans="10:10" x14ac:dyDescent="0.25">
      <c r="J129" s="28"/>
    </row>
    <row r="130" spans="10:10" x14ac:dyDescent="0.25">
      <c r="J130" s="28"/>
    </row>
    <row r="131" spans="10:10" x14ac:dyDescent="0.25">
      <c r="J131" s="28"/>
    </row>
    <row r="132" spans="10:10" x14ac:dyDescent="0.25">
      <c r="J132" s="28"/>
    </row>
    <row r="133" spans="10:10" x14ac:dyDescent="0.25">
      <c r="J133" s="28"/>
    </row>
    <row r="134" spans="10:10" x14ac:dyDescent="0.25">
      <c r="J134" s="28"/>
    </row>
    <row r="135" spans="10:10" x14ac:dyDescent="0.25">
      <c r="J135" s="28"/>
    </row>
    <row r="136" spans="10:10" x14ac:dyDescent="0.25">
      <c r="J136" s="28"/>
    </row>
    <row r="137" spans="10:10" x14ac:dyDescent="0.25">
      <c r="J137" s="28"/>
    </row>
    <row r="138" spans="10:10" x14ac:dyDescent="0.25">
      <c r="J138" s="28"/>
    </row>
    <row r="139" spans="10:10" x14ac:dyDescent="0.25">
      <c r="J139" s="28"/>
    </row>
    <row r="140" spans="10:10" x14ac:dyDescent="0.25">
      <c r="J140" s="28"/>
    </row>
    <row r="141" spans="10:10" x14ac:dyDescent="0.25">
      <c r="J141" s="28"/>
    </row>
    <row r="142" spans="10:10" x14ac:dyDescent="0.25">
      <c r="J142" s="28"/>
    </row>
    <row r="143" spans="10:10" x14ac:dyDescent="0.25">
      <c r="J143" s="28"/>
    </row>
    <row r="144" spans="10:10" x14ac:dyDescent="0.25">
      <c r="J144" s="28"/>
    </row>
    <row r="145" spans="10:10" x14ac:dyDescent="0.25">
      <c r="J145" s="28"/>
    </row>
    <row r="146" spans="10:10" x14ac:dyDescent="0.25">
      <c r="J146" s="28"/>
    </row>
    <row r="147" spans="10:10" x14ac:dyDescent="0.25">
      <c r="J147" s="28"/>
    </row>
    <row r="148" spans="10:10" x14ac:dyDescent="0.25">
      <c r="J148" s="28"/>
    </row>
    <row r="149" spans="10:10" x14ac:dyDescent="0.25">
      <c r="J149" s="28"/>
    </row>
    <row r="150" spans="10:10" x14ac:dyDescent="0.25">
      <c r="J150" s="28"/>
    </row>
    <row r="151" spans="10:10" x14ac:dyDescent="0.25">
      <c r="J151" s="28"/>
    </row>
    <row r="152" spans="10:10" x14ac:dyDescent="0.25">
      <c r="J152" s="28"/>
    </row>
    <row r="153" spans="10:10" x14ac:dyDescent="0.25">
      <c r="J153" s="28"/>
    </row>
    <row r="154" spans="10:10" x14ac:dyDescent="0.25">
      <c r="J154" s="28"/>
    </row>
    <row r="155" spans="10:10" x14ac:dyDescent="0.25">
      <c r="J155" s="28"/>
    </row>
    <row r="156" spans="10:10" x14ac:dyDescent="0.25">
      <c r="J156" s="28"/>
    </row>
    <row r="157" spans="10:10" x14ac:dyDescent="0.25">
      <c r="J157" s="28"/>
    </row>
    <row r="158" spans="10:10" x14ac:dyDescent="0.25">
      <c r="J158" s="28"/>
    </row>
    <row r="159" spans="10:10" x14ac:dyDescent="0.25">
      <c r="J159" s="28"/>
    </row>
    <row r="160" spans="10:10" x14ac:dyDescent="0.25">
      <c r="J160" s="28"/>
    </row>
    <row r="161" spans="10:10" x14ac:dyDescent="0.25">
      <c r="J161" s="28"/>
    </row>
    <row r="162" spans="10:10" x14ac:dyDescent="0.25">
      <c r="J162" s="28"/>
    </row>
    <row r="163" spans="10:10" x14ac:dyDescent="0.25">
      <c r="J163" s="28"/>
    </row>
    <row r="164" spans="10:10" x14ac:dyDescent="0.25">
      <c r="J164" s="28"/>
    </row>
    <row r="165" spans="10:10" x14ac:dyDescent="0.25">
      <c r="J165" s="28"/>
    </row>
    <row r="166" spans="10:10" x14ac:dyDescent="0.25">
      <c r="J166" s="28"/>
    </row>
    <row r="167" spans="10:10" x14ac:dyDescent="0.25">
      <c r="J167" s="28"/>
    </row>
    <row r="168" spans="10:10" x14ac:dyDescent="0.25">
      <c r="J168" s="28"/>
    </row>
    <row r="169" spans="10:10" x14ac:dyDescent="0.25">
      <c r="J169" s="28"/>
    </row>
    <row r="170" spans="10:10" x14ac:dyDescent="0.25">
      <c r="J170" s="28"/>
    </row>
    <row r="171" spans="10:10" x14ac:dyDescent="0.25">
      <c r="J171" s="28"/>
    </row>
    <row r="172" spans="10:10" x14ac:dyDescent="0.25">
      <c r="J172" s="28"/>
    </row>
    <row r="173" spans="10:10" x14ac:dyDescent="0.25">
      <c r="J173" s="28"/>
    </row>
    <row r="174" spans="10:10" x14ac:dyDescent="0.25">
      <c r="J174" s="28"/>
    </row>
    <row r="175" spans="10:10" x14ac:dyDescent="0.25">
      <c r="J175" s="28"/>
    </row>
    <row r="176" spans="10:10" x14ac:dyDescent="0.25">
      <c r="J176" s="28"/>
    </row>
    <row r="177" spans="10:10" x14ac:dyDescent="0.25">
      <c r="J177" s="28"/>
    </row>
    <row r="178" spans="10:10" x14ac:dyDescent="0.25">
      <c r="J178" s="28"/>
    </row>
    <row r="179" spans="10:10" x14ac:dyDescent="0.25">
      <c r="J179" s="28"/>
    </row>
    <row r="180" spans="10:10" x14ac:dyDescent="0.25">
      <c r="J180" s="28"/>
    </row>
    <row r="181" spans="10:10" x14ac:dyDescent="0.25">
      <c r="J181" s="28"/>
    </row>
    <row r="182" spans="10:10" x14ac:dyDescent="0.25">
      <c r="J182" s="28"/>
    </row>
    <row r="183" spans="10:10" x14ac:dyDescent="0.25">
      <c r="J183" s="28"/>
    </row>
    <row r="184" spans="10:10" x14ac:dyDescent="0.25">
      <c r="J184" s="28"/>
    </row>
    <row r="185" spans="10:10" x14ac:dyDescent="0.25">
      <c r="J185" s="28"/>
    </row>
    <row r="186" spans="10:10" x14ac:dyDescent="0.25">
      <c r="J186" s="28"/>
    </row>
    <row r="187" spans="10:10" x14ac:dyDescent="0.25">
      <c r="J187" s="28"/>
    </row>
    <row r="188" spans="10:10" x14ac:dyDescent="0.25">
      <c r="J188" s="28"/>
    </row>
    <row r="189" spans="10:10" x14ac:dyDescent="0.25">
      <c r="J189" s="28"/>
    </row>
    <row r="190" spans="10:10" x14ac:dyDescent="0.25">
      <c r="J190" s="28"/>
    </row>
    <row r="191" spans="10:10" x14ac:dyDescent="0.25">
      <c r="J191" s="28"/>
    </row>
    <row r="192" spans="10:10" x14ac:dyDescent="0.25">
      <c r="J192" s="28"/>
    </row>
    <row r="193" spans="10:10" x14ac:dyDescent="0.25">
      <c r="J193" s="28"/>
    </row>
    <row r="194" spans="10:10" x14ac:dyDescent="0.25">
      <c r="J194" s="28"/>
    </row>
    <row r="195" spans="10:10" x14ac:dyDescent="0.25">
      <c r="J195" s="28"/>
    </row>
    <row r="196" spans="10:10" x14ac:dyDescent="0.25">
      <c r="J196" s="28"/>
    </row>
    <row r="197" spans="10:10" x14ac:dyDescent="0.25">
      <c r="J197" s="28"/>
    </row>
    <row r="198" spans="10:10" x14ac:dyDescent="0.25">
      <c r="J198" s="28"/>
    </row>
    <row r="199" spans="10:10" x14ac:dyDescent="0.25">
      <c r="J199" s="28"/>
    </row>
    <row r="200" spans="10:10" x14ac:dyDescent="0.25">
      <c r="J200" s="29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workbookViewId="0">
      <selection activeCell="J1" sqref="J1"/>
    </sheetView>
  </sheetViews>
  <sheetFormatPr baseColWidth="10" defaultRowHeight="15" x14ac:dyDescent="0.25"/>
  <cols>
    <col min="1" max="1" width="14.28515625" customWidth="1"/>
    <col min="2" max="2" width="34" customWidth="1"/>
    <col min="3" max="3" width="6.42578125" customWidth="1"/>
    <col min="4" max="4" width="24.42578125" customWidth="1"/>
    <col min="6" max="6" width="9.140625" customWidth="1"/>
    <col min="7" max="7" width="19.7109375" customWidth="1"/>
    <col min="8" max="8" width="22.2851562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A2">
        <v>23</v>
      </c>
      <c r="B2" t="s">
        <v>78</v>
      </c>
      <c r="C2">
        <v>39</v>
      </c>
      <c r="D2" t="s">
        <v>26</v>
      </c>
      <c r="E2">
        <v>5.7</v>
      </c>
      <c r="F2">
        <v>2</v>
      </c>
      <c r="G2" t="s">
        <v>182</v>
      </c>
      <c r="H2" t="s">
        <v>76</v>
      </c>
      <c r="I2">
        <v>28.9</v>
      </c>
      <c r="J2" s="25"/>
    </row>
    <row r="3" spans="1:13" x14ac:dyDescent="0.25">
      <c r="A3">
        <v>23</v>
      </c>
      <c r="B3" t="s">
        <v>78</v>
      </c>
      <c r="C3">
        <v>38</v>
      </c>
      <c r="D3" t="s">
        <v>140</v>
      </c>
      <c r="E3">
        <v>5.7</v>
      </c>
      <c r="F3">
        <v>2</v>
      </c>
      <c r="G3" t="s">
        <v>182</v>
      </c>
      <c r="H3" t="s">
        <v>76</v>
      </c>
      <c r="I3">
        <v>28.9</v>
      </c>
      <c r="J3" s="21"/>
    </row>
    <row r="4" spans="1:13" x14ac:dyDescent="0.25">
      <c r="A4">
        <v>23</v>
      </c>
      <c r="B4" t="s">
        <v>78</v>
      </c>
      <c r="C4">
        <v>37</v>
      </c>
      <c r="D4" t="s">
        <v>44</v>
      </c>
      <c r="E4">
        <v>2.95</v>
      </c>
      <c r="F4">
        <v>1</v>
      </c>
      <c r="G4" t="s">
        <v>182</v>
      </c>
      <c r="H4" t="s">
        <v>76</v>
      </c>
      <c r="I4">
        <v>28.9</v>
      </c>
      <c r="J4" s="21"/>
    </row>
    <row r="5" spans="1:13" ht="21" x14ac:dyDescent="0.35">
      <c r="A5">
        <v>23</v>
      </c>
      <c r="B5" t="s">
        <v>78</v>
      </c>
      <c r="C5">
        <v>36</v>
      </c>
      <c r="D5" t="s">
        <v>58</v>
      </c>
      <c r="E5">
        <v>3.15</v>
      </c>
      <c r="F5">
        <v>1</v>
      </c>
      <c r="G5" t="s">
        <v>182</v>
      </c>
      <c r="H5" t="s">
        <v>76</v>
      </c>
      <c r="I5">
        <v>28.9</v>
      </c>
      <c r="J5" s="21"/>
      <c r="K5" s="10">
        <f>SUM(J2:J55)</f>
        <v>0</v>
      </c>
      <c r="L5" s="11" t="s">
        <v>62</v>
      </c>
      <c r="M5" s="8"/>
    </row>
    <row r="6" spans="1:13" ht="21" x14ac:dyDescent="0.35">
      <c r="A6">
        <v>23</v>
      </c>
      <c r="B6" t="s">
        <v>78</v>
      </c>
      <c r="C6">
        <v>97</v>
      </c>
      <c r="D6" t="s">
        <v>183</v>
      </c>
      <c r="E6">
        <v>0.9</v>
      </c>
      <c r="F6">
        <v>6</v>
      </c>
      <c r="G6" t="s">
        <v>182</v>
      </c>
      <c r="H6" t="s">
        <v>76</v>
      </c>
      <c r="I6">
        <v>28.9</v>
      </c>
      <c r="J6" s="21"/>
      <c r="K6" s="12">
        <f>SUM(F2:F135)</f>
        <v>97</v>
      </c>
      <c r="L6" s="13" t="s">
        <v>63</v>
      </c>
      <c r="M6" s="7"/>
    </row>
    <row r="7" spans="1:13" x14ac:dyDescent="0.25">
      <c r="A7">
        <v>23</v>
      </c>
      <c r="B7" t="s">
        <v>78</v>
      </c>
      <c r="C7">
        <v>45</v>
      </c>
      <c r="D7" t="s">
        <v>184</v>
      </c>
      <c r="E7">
        <v>2</v>
      </c>
      <c r="F7">
        <v>1</v>
      </c>
      <c r="G7" t="s">
        <v>182</v>
      </c>
      <c r="H7" t="s">
        <v>76</v>
      </c>
      <c r="I7">
        <v>28.9</v>
      </c>
      <c r="J7" s="25"/>
    </row>
    <row r="8" spans="1:13" x14ac:dyDescent="0.25">
      <c r="A8">
        <v>23</v>
      </c>
      <c r="B8" t="s">
        <v>78</v>
      </c>
      <c r="C8">
        <v>48</v>
      </c>
      <c r="D8" t="s">
        <v>77</v>
      </c>
      <c r="E8">
        <v>2.5</v>
      </c>
      <c r="F8">
        <v>1</v>
      </c>
      <c r="G8" t="s">
        <v>182</v>
      </c>
      <c r="H8" t="s">
        <v>76</v>
      </c>
      <c r="I8">
        <v>28.9</v>
      </c>
      <c r="J8" s="21"/>
    </row>
    <row r="9" spans="1:13" x14ac:dyDescent="0.25">
      <c r="A9">
        <v>23</v>
      </c>
      <c r="B9" t="s">
        <v>78</v>
      </c>
      <c r="C9">
        <v>49</v>
      </c>
      <c r="D9" t="s">
        <v>54</v>
      </c>
      <c r="E9">
        <v>2</v>
      </c>
      <c r="F9">
        <v>1</v>
      </c>
      <c r="G9" t="s">
        <v>182</v>
      </c>
      <c r="H9" t="s">
        <v>76</v>
      </c>
      <c r="I9">
        <v>28.9</v>
      </c>
      <c r="J9" s="21"/>
    </row>
    <row r="10" spans="1:13" x14ac:dyDescent="0.25">
      <c r="A10">
        <v>23</v>
      </c>
      <c r="B10" t="s">
        <v>78</v>
      </c>
      <c r="C10">
        <v>15</v>
      </c>
      <c r="D10" t="s">
        <v>41</v>
      </c>
      <c r="E10">
        <v>1</v>
      </c>
      <c r="F10">
        <v>2</v>
      </c>
      <c r="G10" t="s">
        <v>182</v>
      </c>
      <c r="H10" t="s">
        <v>76</v>
      </c>
      <c r="I10">
        <v>28.9</v>
      </c>
      <c r="J10" s="21"/>
    </row>
    <row r="11" spans="1:13" x14ac:dyDescent="0.25">
      <c r="A11">
        <v>23</v>
      </c>
      <c r="B11" t="s">
        <v>78</v>
      </c>
      <c r="C11">
        <v>17</v>
      </c>
      <c r="D11" t="s">
        <v>57</v>
      </c>
      <c r="E11">
        <v>0.5</v>
      </c>
      <c r="F11">
        <v>1</v>
      </c>
      <c r="G11" t="s">
        <v>182</v>
      </c>
      <c r="H11" t="s">
        <v>76</v>
      </c>
      <c r="I11">
        <v>28.9</v>
      </c>
      <c r="J11" s="21"/>
    </row>
    <row r="12" spans="1:13" x14ac:dyDescent="0.25">
      <c r="A12">
        <v>23</v>
      </c>
      <c r="B12" t="s">
        <v>78</v>
      </c>
      <c r="C12">
        <v>53</v>
      </c>
      <c r="D12" t="s">
        <v>185</v>
      </c>
      <c r="E12">
        <v>1</v>
      </c>
      <c r="F12">
        <v>1</v>
      </c>
      <c r="G12" t="s">
        <v>182</v>
      </c>
      <c r="H12" t="s">
        <v>76</v>
      </c>
      <c r="I12">
        <v>28.9</v>
      </c>
      <c r="J12" s="21"/>
    </row>
    <row r="13" spans="1:13" x14ac:dyDescent="0.25">
      <c r="A13">
        <v>23</v>
      </c>
      <c r="B13" t="s">
        <v>78</v>
      </c>
      <c r="C13">
        <v>57</v>
      </c>
      <c r="D13" t="s">
        <v>144</v>
      </c>
      <c r="E13">
        <v>1.5</v>
      </c>
      <c r="F13">
        <v>3</v>
      </c>
      <c r="G13" t="s">
        <v>182</v>
      </c>
      <c r="H13" t="s">
        <v>76</v>
      </c>
      <c r="I13">
        <v>28.9</v>
      </c>
      <c r="J13" s="21"/>
    </row>
    <row r="14" spans="1:13" x14ac:dyDescent="0.25">
      <c r="A14">
        <v>22</v>
      </c>
      <c r="B14" t="s">
        <v>186</v>
      </c>
      <c r="C14">
        <v>100</v>
      </c>
      <c r="D14" t="s">
        <v>187</v>
      </c>
      <c r="E14">
        <v>7.5</v>
      </c>
      <c r="F14">
        <v>3</v>
      </c>
      <c r="G14" t="s">
        <v>188</v>
      </c>
      <c r="H14" t="s">
        <v>189</v>
      </c>
      <c r="I14">
        <v>21.5</v>
      </c>
      <c r="J14" s="25"/>
    </row>
    <row r="15" spans="1:13" x14ac:dyDescent="0.25">
      <c r="A15">
        <v>22</v>
      </c>
      <c r="B15" t="s">
        <v>186</v>
      </c>
      <c r="C15">
        <v>97</v>
      </c>
      <c r="D15" t="s">
        <v>183</v>
      </c>
      <c r="E15">
        <v>1.5</v>
      </c>
      <c r="F15">
        <v>10</v>
      </c>
      <c r="G15" t="s">
        <v>188</v>
      </c>
      <c r="H15" t="s">
        <v>189</v>
      </c>
      <c r="I15">
        <v>21.5</v>
      </c>
      <c r="J15" s="21"/>
    </row>
    <row r="16" spans="1:13" x14ac:dyDescent="0.25">
      <c r="A16">
        <v>22</v>
      </c>
      <c r="B16" t="s">
        <v>186</v>
      </c>
      <c r="C16">
        <v>46</v>
      </c>
      <c r="D16" t="s">
        <v>190</v>
      </c>
      <c r="E16">
        <v>5</v>
      </c>
      <c r="F16">
        <v>1</v>
      </c>
      <c r="G16" t="s">
        <v>188</v>
      </c>
      <c r="H16" t="s">
        <v>189</v>
      </c>
      <c r="I16">
        <v>21.5</v>
      </c>
      <c r="J16" s="21"/>
    </row>
    <row r="17" spans="1:10" x14ac:dyDescent="0.25">
      <c r="A17">
        <v>22</v>
      </c>
      <c r="B17" t="s">
        <v>186</v>
      </c>
      <c r="C17">
        <v>48</v>
      </c>
      <c r="D17" t="s">
        <v>77</v>
      </c>
      <c r="E17">
        <v>2.5</v>
      </c>
      <c r="F17">
        <v>1</v>
      </c>
      <c r="G17" t="s">
        <v>188</v>
      </c>
      <c r="H17" t="s">
        <v>189</v>
      </c>
      <c r="I17">
        <v>21.5</v>
      </c>
      <c r="J17" s="21"/>
    </row>
    <row r="18" spans="1:10" x14ac:dyDescent="0.25">
      <c r="A18">
        <v>22</v>
      </c>
      <c r="B18" t="s">
        <v>186</v>
      </c>
      <c r="C18">
        <v>49</v>
      </c>
      <c r="D18" t="s">
        <v>54</v>
      </c>
      <c r="E18">
        <v>2</v>
      </c>
      <c r="F18">
        <v>1</v>
      </c>
      <c r="G18" t="s">
        <v>188</v>
      </c>
      <c r="H18" t="s">
        <v>189</v>
      </c>
      <c r="I18">
        <v>21.5</v>
      </c>
      <c r="J18" s="21"/>
    </row>
    <row r="19" spans="1:10" x14ac:dyDescent="0.25">
      <c r="A19">
        <v>22</v>
      </c>
      <c r="B19" t="s">
        <v>186</v>
      </c>
      <c r="C19">
        <v>98</v>
      </c>
      <c r="D19" t="s">
        <v>191</v>
      </c>
      <c r="E19">
        <v>3</v>
      </c>
      <c r="F19">
        <v>2</v>
      </c>
      <c r="G19" t="s">
        <v>188</v>
      </c>
      <c r="H19" t="s">
        <v>189</v>
      </c>
      <c r="I19">
        <v>21.5</v>
      </c>
      <c r="J19" s="21"/>
    </row>
    <row r="20" spans="1:10" x14ac:dyDescent="0.25">
      <c r="A20">
        <v>21</v>
      </c>
      <c r="B20" t="s">
        <v>74</v>
      </c>
      <c r="C20">
        <v>100</v>
      </c>
      <c r="D20" t="s">
        <v>192</v>
      </c>
      <c r="E20">
        <v>6</v>
      </c>
      <c r="F20">
        <v>1</v>
      </c>
      <c r="G20" t="s">
        <v>193</v>
      </c>
      <c r="H20" t="s">
        <v>76</v>
      </c>
      <c r="I20">
        <v>13.7</v>
      </c>
      <c r="J20" s="25"/>
    </row>
    <row r="21" spans="1:10" x14ac:dyDescent="0.25">
      <c r="A21">
        <v>21</v>
      </c>
      <c r="B21" t="s">
        <v>74</v>
      </c>
      <c r="C21">
        <v>97</v>
      </c>
      <c r="D21" t="s">
        <v>183</v>
      </c>
      <c r="E21">
        <v>1.2</v>
      </c>
      <c r="F21">
        <v>8</v>
      </c>
      <c r="G21" t="s">
        <v>193</v>
      </c>
      <c r="H21" t="s">
        <v>76</v>
      </c>
      <c r="I21">
        <v>13.7</v>
      </c>
      <c r="J21" s="21"/>
    </row>
    <row r="22" spans="1:10" x14ac:dyDescent="0.25">
      <c r="A22">
        <v>21</v>
      </c>
      <c r="B22" t="s">
        <v>74</v>
      </c>
      <c r="C22">
        <v>47</v>
      </c>
      <c r="D22" t="s">
        <v>80</v>
      </c>
      <c r="E22">
        <v>2.5</v>
      </c>
      <c r="F22">
        <v>1</v>
      </c>
      <c r="G22" t="s">
        <v>193</v>
      </c>
      <c r="H22" t="s">
        <v>76</v>
      </c>
      <c r="I22">
        <v>13.7</v>
      </c>
      <c r="J22" s="21"/>
    </row>
    <row r="23" spans="1:10" x14ac:dyDescent="0.25">
      <c r="A23">
        <v>21</v>
      </c>
      <c r="B23" t="s">
        <v>74</v>
      </c>
      <c r="C23">
        <v>98</v>
      </c>
      <c r="D23" t="s">
        <v>191</v>
      </c>
      <c r="E23">
        <v>3</v>
      </c>
      <c r="F23">
        <v>2</v>
      </c>
      <c r="G23" t="s">
        <v>193</v>
      </c>
      <c r="H23" t="s">
        <v>76</v>
      </c>
      <c r="I23">
        <v>13.7</v>
      </c>
      <c r="J23" s="21"/>
    </row>
    <row r="24" spans="1:10" x14ac:dyDescent="0.25">
      <c r="A24">
        <v>21</v>
      </c>
      <c r="B24" t="s">
        <v>74</v>
      </c>
      <c r="C24">
        <v>14</v>
      </c>
      <c r="D24" t="s">
        <v>38</v>
      </c>
      <c r="E24">
        <v>0.5</v>
      </c>
      <c r="F24">
        <v>1</v>
      </c>
      <c r="G24" t="s">
        <v>193</v>
      </c>
      <c r="H24" t="s">
        <v>76</v>
      </c>
      <c r="I24">
        <v>13.7</v>
      </c>
      <c r="J24" s="25"/>
    </row>
    <row r="25" spans="1:10" x14ac:dyDescent="0.25">
      <c r="A25">
        <v>21</v>
      </c>
      <c r="B25" t="s">
        <v>74</v>
      </c>
      <c r="C25">
        <v>57</v>
      </c>
      <c r="D25" t="s">
        <v>144</v>
      </c>
      <c r="E25">
        <v>0.5</v>
      </c>
      <c r="F25">
        <v>1</v>
      </c>
      <c r="G25" t="s">
        <v>193</v>
      </c>
      <c r="H25" t="s">
        <v>76</v>
      </c>
      <c r="I25">
        <v>13.7</v>
      </c>
      <c r="J25" s="21"/>
    </row>
    <row r="26" spans="1:10" x14ac:dyDescent="0.25">
      <c r="A26">
        <v>19</v>
      </c>
      <c r="B26" t="s">
        <v>194</v>
      </c>
      <c r="C26">
        <v>36</v>
      </c>
      <c r="D26" t="s">
        <v>58</v>
      </c>
      <c r="E26">
        <v>6.3</v>
      </c>
      <c r="F26">
        <v>2</v>
      </c>
      <c r="G26" t="s">
        <v>195</v>
      </c>
      <c r="H26" t="s">
        <v>189</v>
      </c>
      <c r="I26">
        <v>26.15</v>
      </c>
      <c r="J26" s="21"/>
    </row>
    <row r="27" spans="1:10" x14ac:dyDescent="0.25">
      <c r="A27">
        <v>19</v>
      </c>
      <c r="B27" t="s">
        <v>194</v>
      </c>
      <c r="C27">
        <v>38</v>
      </c>
      <c r="D27" t="s">
        <v>140</v>
      </c>
      <c r="E27">
        <v>2.85</v>
      </c>
      <c r="F27">
        <v>1</v>
      </c>
      <c r="G27" t="s">
        <v>195</v>
      </c>
      <c r="H27" t="s">
        <v>189</v>
      </c>
      <c r="I27">
        <v>26.15</v>
      </c>
      <c r="J27" s="22"/>
    </row>
    <row r="28" spans="1:10" x14ac:dyDescent="0.25">
      <c r="A28">
        <v>19</v>
      </c>
      <c r="B28" t="s">
        <v>194</v>
      </c>
      <c r="C28">
        <v>95</v>
      </c>
      <c r="D28" t="s">
        <v>196</v>
      </c>
      <c r="E28">
        <v>1.5</v>
      </c>
      <c r="F28">
        <v>1</v>
      </c>
      <c r="G28" t="s">
        <v>195</v>
      </c>
      <c r="H28" t="s">
        <v>189</v>
      </c>
      <c r="I28">
        <v>26.15</v>
      </c>
      <c r="J28" s="22"/>
    </row>
    <row r="29" spans="1:10" x14ac:dyDescent="0.25">
      <c r="A29">
        <v>19</v>
      </c>
      <c r="B29" t="s">
        <v>194</v>
      </c>
      <c r="C29">
        <v>47</v>
      </c>
      <c r="D29" t="s">
        <v>80</v>
      </c>
      <c r="E29">
        <v>2.5</v>
      </c>
      <c r="F29">
        <v>1</v>
      </c>
      <c r="G29" t="s">
        <v>195</v>
      </c>
      <c r="H29" t="s">
        <v>189</v>
      </c>
      <c r="I29">
        <v>26.15</v>
      </c>
      <c r="J29" s="22"/>
    </row>
    <row r="30" spans="1:10" x14ac:dyDescent="0.25">
      <c r="A30">
        <v>19</v>
      </c>
      <c r="B30" t="s">
        <v>194</v>
      </c>
      <c r="C30">
        <v>48</v>
      </c>
      <c r="D30" t="s">
        <v>77</v>
      </c>
      <c r="E30">
        <v>2.5</v>
      </c>
      <c r="F30">
        <v>1</v>
      </c>
      <c r="G30" t="s">
        <v>195</v>
      </c>
      <c r="H30" t="s">
        <v>189</v>
      </c>
      <c r="I30">
        <v>26.15</v>
      </c>
      <c r="J30" s="22"/>
    </row>
    <row r="31" spans="1:10" x14ac:dyDescent="0.25">
      <c r="A31">
        <v>19</v>
      </c>
      <c r="B31" t="s">
        <v>194</v>
      </c>
      <c r="C31">
        <v>49</v>
      </c>
      <c r="D31" t="s">
        <v>54</v>
      </c>
      <c r="E31">
        <v>2</v>
      </c>
      <c r="F31">
        <v>1</v>
      </c>
      <c r="G31" t="s">
        <v>195</v>
      </c>
      <c r="H31" t="s">
        <v>189</v>
      </c>
      <c r="I31">
        <v>26.15</v>
      </c>
      <c r="J31" s="22"/>
    </row>
    <row r="32" spans="1:10" x14ac:dyDescent="0.25">
      <c r="A32">
        <v>19</v>
      </c>
      <c r="B32" t="s">
        <v>194</v>
      </c>
      <c r="C32">
        <v>96</v>
      </c>
      <c r="D32" t="s">
        <v>197</v>
      </c>
      <c r="E32">
        <v>4</v>
      </c>
      <c r="F32">
        <v>1</v>
      </c>
      <c r="G32" t="s">
        <v>195</v>
      </c>
      <c r="H32" t="s">
        <v>189</v>
      </c>
      <c r="I32">
        <v>26.15</v>
      </c>
      <c r="J32" s="22"/>
    </row>
    <row r="33" spans="1:10" x14ac:dyDescent="0.25">
      <c r="A33">
        <v>19</v>
      </c>
      <c r="B33" t="s">
        <v>194</v>
      </c>
      <c r="C33">
        <v>98</v>
      </c>
      <c r="D33" t="s">
        <v>191</v>
      </c>
      <c r="E33">
        <v>4.5</v>
      </c>
      <c r="F33">
        <v>3</v>
      </c>
      <c r="G33" t="s">
        <v>195</v>
      </c>
      <c r="H33" t="s">
        <v>189</v>
      </c>
      <c r="I33">
        <v>26.15</v>
      </c>
      <c r="J33" s="22"/>
    </row>
    <row r="34" spans="1:10" x14ac:dyDescent="0.25">
      <c r="A34">
        <v>18</v>
      </c>
      <c r="B34" t="s">
        <v>198</v>
      </c>
      <c r="C34">
        <v>101</v>
      </c>
      <c r="D34" t="s">
        <v>192</v>
      </c>
      <c r="E34">
        <v>6</v>
      </c>
      <c r="F34">
        <v>1</v>
      </c>
      <c r="G34" t="s">
        <v>199</v>
      </c>
      <c r="H34" t="s">
        <v>76</v>
      </c>
      <c r="I34">
        <v>11.15</v>
      </c>
      <c r="J34" s="22"/>
    </row>
    <row r="35" spans="1:10" x14ac:dyDescent="0.25">
      <c r="A35">
        <v>18</v>
      </c>
      <c r="B35" t="s">
        <v>198</v>
      </c>
      <c r="C35">
        <v>97</v>
      </c>
      <c r="D35" t="s">
        <v>183</v>
      </c>
      <c r="E35">
        <v>0.15</v>
      </c>
      <c r="F35">
        <v>1</v>
      </c>
      <c r="G35" t="s">
        <v>199</v>
      </c>
      <c r="H35" t="s">
        <v>76</v>
      </c>
      <c r="I35">
        <v>11.15</v>
      </c>
      <c r="J35" s="22"/>
    </row>
    <row r="36" spans="1:10" x14ac:dyDescent="0.25">
      <c r="A36">
        <v>18</v>
      </c>
      <c r="B36" t="s">
        <v>198</v>
      </c>
      <c r="C36">
        <v>46</v>
      </c>
      <c r="D36" t="s">
        <v>190</v>
      </c>
      <c r="E36">
        <v>5</v>
      </c>
      <c r="F36">
        <v>1</v>
      </c>
      <c r="G36" t="s">
        <v>199</v>
      </c>
      <c r="H36" t="s">
        <v>76</v>
      </c>
      <c r="I36">
        <v>11.15</v>
      </c>
      <c r="J36" s="22"/>
    </row>
    <row r="37" spans="1:10" x14ac:dyDescent="0.25">
      <c r="A37">
        <v>17</v>
      </c>
      <c r="B37" t="s">
        <v>200</v>
      </c>
      <c r="C37">
        <v>101</v>
      </c>
      <c r="D37" t="s">
        <v>192</v>
      </c>
      <c r="E37">
        <v>6</v>
      </c>
      <c r="F37">
        <v>1</v>
      </c>
      <c r="G37" t="s">
        <v>201</v>
      </c>
      <c r="H37" t="s">
        <v>189</v>
      </c>
      <c r="I37">
        <v>6</v>
      </c>
      <c r="J37" s="22"/>
    </row>
    <row r="38" spans="1:10" x14ac:dyDescent="0.25">
      <c r="A38">
        <v>16</v>
      </c>
      <c r="B38" t="s">
        <v>81</v>
      </c>
      <c r="C38">
        <v>101</v>
      </c>
      <c r="D38" t="s">
        <v>192</v>
      </c>
      <c r="E38">
        <v>12</v>
      </c>
      <c r="F38">
        <v>2</v>
      </c>
      <c r="G38" t="s">
        <v>202</v>
      </c>
      <c r="H38" t="s">
        <v>76</v>
      </c>
      <c r="I38">
        <v>29.25</v>
      </c>
      <c r="J38" s="22"/>
    </row>
    <row r="39" spans="1:10" x14ac:dyDescent="0.25">
      <c r="A39">
        <v>16</v>
      </c>
      <c r="B39" t="s">
        <v>81</v>
      </c>
      <c r="C39">
        <v>97</v>
      </c>
      <c r="D39" t="s">
        <v>183</v>
      </c>
      <c r="E39">
        <v>0.75</v>
      </c>
      <c r="F39">
        <v>5</v>
      </c>
      <c r="G39" t="s">
        <v>202</v>
      </c>
      <c r="H39" t="s">
        <v>76</v>
      </c>
      <c r="I39">
        <v>29.25</v>
      </c>
      <c r="J39" s="22"/>
    </row>
    <row r="40" spans="1:10" x14ac:dyDescent="0.25">
      <c r="A40">
        <v>16</v>
      </c>
      <c r="B40" t="s">
        <v>81</v>
      </c>
      <c r="C40">
        <v>95</v>
      </c>
      <c r="D40" t="s">
        <v>196</v>
      </c>
      <c r="E40">
        <v>1.5</v>
      </c>
      <c r="F40">
        <v>1</v>
      </c>
      <c r="G40" t="s">
        <v>202</v>
      </c>
      <c r="H40" t="s">
        <v>76</v>
      </c>
      <c r="I40">
        <v>29.25</v>
      </c>
      <c r="J40" s="22"/>
    </row>
    <row r="41" spans="1:10" x14ac:dyDescent="0.25">
      <c r="A41">
        <v>16</v>
      </c>
      <c r="B41" t="s">
        <v>81</v>
      </c>
      <c r="C41">
        <v>47</v>
      </c>
      <c r="D41" t="s">
        <v>80</v>
      </c>
      <c r="E41">
        <v>5</v>
      </c>
      <c r="F41">
        <v>2</v>
      </c>
      <c r="G41" t="s">
        <v>202</v>
      </c>
      <c r="H41" t="s">
        <v>76</v>
      </c>
      <c r="I41">
        <v>29.25</v>
      </c>
      <c r="J41" s="22"/>
    </row>
    <row r="42" spans="1:10" x14ac:dyDescent="0.25">
      <c r="A42">
        <v>16</v>
      </c>
      <c r="B42" t="s">
        <v>81</v>
      </c>
      <c r="C42">
        <v>96</v>
      </c>
      <c r="D42" t="s">
        <v>197</v>
      </c>
      <c r="E42">
        <v>8</v>
      </c>
      <c r="F42">
        <v>2</v>
      </c>
      <c r="G42" t="s">
        <v>202</v>
      </c>
      <c r="H42" t="s">
        <v>76</v>
      </c>
      <c r="I42">
        <v>29.25</v>
      </c>
      <c r="J42" s="22"/>
    </row>
    <row r="43" spans="1:10" x14ac:dyDescent="0.25">
      <c r="A43">
        <v>16</v>
      </c>
      <c r="B43" t="s">
        <v>81</v>
      </c>
      <c r="C43">
        <v>98</v>
      </c>
      <c r="D43" t="s">
        <v>191</v>
      </c>
      <c r="E43">
        <v>1.5</v>
      </c>
      <c r="F43">
        <v>1</v>
      </c>
      <c r="G43" t="s">
        <v>202</v>
      </c>
      <c r="H43" t="s">
        <v>76</v>
      </c>
      <c r="I43">
        <v>29.25</v>
      </c>
      <c r="J43" s="22"/>
    </row>
    <row r="44" spans="1:10" x14ac:dyDescent="0.25">
      <c r="A44">
        <v>16</v>
      </c>
      <c r="B44" t="s">
        <v>81</v>
      </c>
      <c r="C44">
        <v>8</v>
      </c>
      <c r="D44" t="s">
        <v>40</v>
      </c>
      <c r="E44">
        <v>0.5</v>
      </c>
      <c r="F44">
        <v>1</v>
      </c>
      <c r="G44" t="s">
        <v>202</v>
      </c>
      <c r="H44" t="s">
        <v>76</v>
      </c>
      <c r="I44">
        <v>29.25</v>
      </c>
      <c r="J44" s="22"/>
    </row>
    <row r="45" spans="1:10" x14ac:dyDescent="0.25">
      <c r="A45">
        <v>15</v>
      </c>
      <c r="B45" t="s">
        <v>87</v>
      </c>
      <c r="C45">
        <v>4</v>
      </c>
      <c r="D45" t="s">
        <v>53</v>
      </c>
      <c r="E45">
        <v>7.5</v>
      </c>
      <c r="F45">
        <v>3</v>
      </c>
      <c r="G45" t="s">
        <v>203</v>
      </c>
      <c r="H45" t="s">
        <v>76</v>
      </c>
      <c r="I45">
        <v>17.5</v>
      </c>
      <c r="J45" s="22"/>
    </row>
    <row r="46" spans="1:10" x14ac:dyDescent="0.25">
      <c r="A46">
        <v>15</v>
      </c>
      <c r="B46" t="s">
        <v>87</v>
      </c>
      <c r="C46">
        <v>101</v>
      </c>
      <c r="D46" t="s">
        <v>192</v>
      </c>
      <c r="E46">
        <v>6</v>
      </c>
      <c r="F46">
        <v>1</v>
      </c>
      <c r="G46" t="s">
        <v>203</v>
      </c>
      <c r="H46" t="s">
        <v>76</v>
      </c>
      <c r="I46">
        <v>17.5</v>
      </c>
      <c r="J46" s="22"/>
    </row>
    <row r="47" spans="1:10" x14ac:dyDescent="0.25">
      <c r="A47">
        <v>15</v>
      </c>
      <c r="B47" t="s">
        <v>87</v>
      </c>
      <c r="C47">
        <v>57</v>
      </c>
      <c r="D47" t="s">
        <v>144</v>
      </c>
      <c r="E47">
        <v>0.5</v>
      </c>
      <c r="F47">
        <v>1</v>
      </c>
      <c r="G47" t="s">
        <v>203</v>
      </c>
      <c r="H47" t="s">
        <v>76</v>
      </c>
      <c r="I47">
        <v>17.5</v>
      </c>
      <c r="J47" s="22"/>
    </row>
    <row r="48" spans="1:10" x14ac:dyDescent="0.25">
      <c r="A48">
        <v>15</v>
      </c>
      <c r="B48" t="s">
        <v>87</v>
      </c>
      <c r="C48">
        <v>45</v>
      </c>
      <c r="D48" t="s">
        <v>184</v>
      </c>
      <c r="E48">
        <v>2</v>
      </c>
      <c r="F48">
        <v>1</v>
      </c>
      <c r="G48" t="s">
        <v>203</v>
      </c>
      <c r="H48" t="s">
        <v>76</v>
      </c>
      <c r="I48">
        <v>17.5</v>
      </c>
      <c r="J48" s="22"/>
    </row>
    <row r="49" spans="1:10" x14ac:dyDescent="0.25">
      <c r="A49">
        <v>15</v>
      </c>
      <c r="B49" t="s">
        <v>87</v>
      </c>
      <c r="C49">
        <v>98</v>
      </c>
      <c r="D49" t="s">
        <v>191</v>
      </c>
      <c r="E49">
        <v>1.5</v>
      </c>
      <c r="F49">
        <v>1</v>
      </c>
      <c r="G49" t="s">
        <v>203</v>
      </c>
      <c r="H49" t="s">
        <v>76</v>
      </c>
      <c r="I49">
        <v>17.5</v>
      </c>
      <c r="J49" s="22"/>
    </row>
    <row r="50" spans="1:10" x14ac:dyDescent="0.25">
      <c r="A50">
        <v>14</v>
      </c>
      <c r="B50" t="s">
        <v>204</v>
      </c>
      <c r="C50">
        <v>101</v>
      </c>
      <c r="D50" t="s">
        <v>192</v>
      </c>
      <c r="E50">
        <v>6</v>
      </c>
      <c r="F50">
        <v>1</v>
      </c>
      <c r="G50" t="s">
        <v>205</v>
      </c>
      <c r="H50" t="s">
        <v>189</v>
      </c>
      <c r="I50">
        <v>22.8</v>
      </c>
      <c r="J50" s="22"/>
    </row>
    <row r="51" spans="1:10" x14ac:dyDescent="0.25">
      <c r="A51">
        <v>14</v>
      </c>
      <c r="B51" t="s">
        <v>204</v>
      </c>
      <c r="C51">
        <v>47</v>
      </c>
      <c r="D51" t="s">
        <v>80</v>
      </c>
      <c r="E51">
        <v>2.5</v>
      </c>
      <c r="F51">
        <v>1</v>
      </c>
      <c r="G51" t="s">
        <v>205</v>
      </c>
      <c r="H51" t="s">
        <v>189</v>
      </c>
      <c r="I51">
        <v>22.8</v>
      </c>
      <c r="J51" s="22"/>
    </row>
    <row r="52" spans="1:10" x14ac:dyDescent="0.25">
      <c r="A52">
        <v>14</v>
      </c>
      <c r="B52" t="s">
        <v>204</v>
      </c>
      <c r="C52">
        <v>48</v>
      </c>
      <c r="D52" t="s">
        <v>77</v>
      </c>
      <c r="E52">
        <v>2.5</v>
      </c>
      <c r="F52">
        <v>1</v>
      </c>
      <c r="G52" t="s">
        <v>205</v>
      </c>
      <c r="H52" t="s">
        <v>189</v>
      </c>
      <c r="I52">
        <v>22.8</v>
      </c>
      <c r="J52" s="22"/>
    </row>
    <row r="53" spans="1:10" x14ac:dyDescent="0.25">
      <c r="A53">
        <v>14</v>
      </c>
      <c r="B53" t="s">
        <v>204</v>
      </c>
      <c r="C53">
        <v>39</v>
      </c>
      <c r="D53" t="s">
        <v>26</v>
      </c>
      <c r="E53">
        <v>2.85</v>
      </c>
      <c r="F53">
        <v>1</v>
      </c>
      <c r="G53" t="s">
        <v>205</v>
      </c>
      <c r="H53" t="s">
        <v>189</v>
      </c>
      <c r="I53">
        <v>22.8</v>
      </c>
      <c r="J53" s="22"/>
    </row>
    <row r="54" spans="1:10" x14ac:dyDescent="0.25">
      <c r="A54">
        <v>14</v>
      </c>
      <c r="B54" t="s">
        <v>204</v>
      </c>
      <c r="C54">
        <v>36</v>
      </c>
      <c r="D54" t="s">
        <v>58</v>
      </c>
      <c r="E54">
        <v>3.15</v>
      </c>
      <c r="F54">
        <v>1</v>
      </c>
      <c r="G54" t="s">
        <v>205</v>
      </c>
      <c r="H54" t="s">
        <v>189</v>
      </c>
      <c r="I54">
        <v>22.8</v>
      </c>
      <c r="J54" s="22"/>
    </row>
    <row r="55" spans="1:10" ht="15.75" thickBot="1" x14ac:dyDescent="0.3">
      <c r="A55">
        <v>14</v>
      </c>
      <c r="B55" t="s">
        <v>204</v>
      </c>
      <c r="C55">
        <v>37</v>
      </c>
      <c r="D55" t="s">
        <v>44</v>
      </c>
      <c r="E55">
        <v>2.95</v>
      </c>
      <c r="F55">
        <v>1</v>
      </c>
      <c r="G55" t="s">
        <v>205</v>
      </c>
      <c r="H55" t="s">
        <v>189</v>
      </c>
      <c r="I55">
        <v>22.8</v>
      </c>
      <c r="J55" s="23"/>
    </row>
    <row r="56" spans="1:10" x14ac:dyDescent="0.25">
      <c r="A56">
        <v>14</v>
      </c>
      <c r="B56" t="s">
        <v>204</v>
      </c>
      <c r="C56">
        <v>38</v>
      </c>
      <c r="D56" t="s">
        <v>140</v>
      </c>
      <c r="E56">
        <v>2.85</v>
      </c>
      <c r="F56">
        <v>1</v>
      </c>
      <c r="G56" t="s">
        <v>205</v>
      </c>
      <c r="H56" t="s">
        <v>189</v>
      </c>
      <c r="I56">
        <v>22.8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sqref="A1:XFD1048576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activeCell="H30" sqref="H30"/>
    </sheetView>
  </sheetViews>
  <sheetFormatPr baseColWidth="10" defaultRowHeight="15" x14ac:dyDescent="0.25"/>
  <cols>
    <col min="1" max="1" width="14.28515625" customWidth="1"/>
    <col min="2" max="2" width="35" customWidth="1"/>
    <col min="3" max="3" width="6.42578125" customWidth="1"/>
    <col min="4" max="4" width="26.5703125" customWidth="1"/>
    <col min="7" max="7" width="22.28515625" customWidth="1"/>
    <col min="8" max="8" width="18.85546875" customWidth="1"/>
    <col min="10" max="10" width="7.28515625" customWidth="1"/>
  </cols>
  <sheetData>
    <row r="1" spans="1:13" ht="16.5" thickBot="1" x14ac:dyDescent="0.3">
      <c r="A1" s="17" t="s">
        <v>65</v>
      </c>
      <c r="B1" s="17" t="s">
        <v>66</v>
      </c>
      <c r="C1" s="17" t="s">
        <v>67</v>
      </c>
      <c r="D1" s="17" t="s">
        <v>68</v>
      </c>
      <c r="E1" s="17" t="s">
        <v>69</v>
      </c>
      <c r="F1" s="18" t="s">
        <v>70</v>
      </c>
      <c r="G1" s="17" t="s">
        <v>71</v>
      </c>
      <c r="H1" s="17" t="s">
        <v>72</v>
      </c>
      <c r="I1" s="19" t="s">
        <v>73</v>
      </c>
      <c r="J1" s="20" t="s">
        <v>89</v>
      </c>
    </row>
    <row r="2" spans="1:13" x14ac:dyDescent="0.25">
      <c r="F2" s="15"/>
      <c r="J2" s="25"/>
    </row>
    <row r="3" spans="1:13" x14ac:dyDescent="0.25">
      <c r="F3" s="15"/>
      <c r="J3" s="21"/>
    </row>
    <row r="4" spans="1:13" x14ac:dyDescent="0.25">
      <c r="F4" s="15"/>
      <c r="J4" s="21"/>
    </row>
    <row r="5" spans="1:13" ht="21" x14ac:dyDescent="0.35">
      <c r="F5" s="15"/>
      <c r="J5" s="21"/>
      <c r="K5" s="10">
        <f>SUM(J2:J55)</f>
        <v>0</v>
      </c>
      <c r="L5" s="11" t="s">
        <v>62</v>
      </c>
      <c r="M5" s="8"/>
    </row>
    <row r="6" spans="1:13" ht="21" x14ac:dyDescent="0.35">
      <c r="F6" s="15"/>
      <c r="J6" s="21"/>
      <c r="K6" s="12">
        <f>SUM(F2:F55)</f>
        <v>0</v>
      </c>
      <c r="L6" s="13" t="s">
        <v>63</v>
      </c>
      <c r="M6" s="7"/>
    </row>
    <row r="7" spans="1:13" x14ac:dyDescent="0.25">
      <c r="F7" s="15"/>
      <c r="J7" s="25"/>
    </row>
    <row r="8" spans="1:13" x14ac:dyDescent="0.25">
      <c r="F8" s="15"/>
      <c r="J8" s="21"/>
    </row>
    <row r="9" spans="1:13" x14ac:dyDescent="0.25">
      <c r="F9" s="15"/>
      <c r="J9" s="21"/>
    </row>
    <row r="10" spans="1:13" x14ac:dyDescent="0.25">
      <c r="F10" s="15"/>
      <c r="J10" s="21"/>
    </row>
    <row r="11" spans="1:13" x14ac:dyDescent="0.25">
      <c r="F11" s="15"/>
      <c r="J11" s="21"/>
    </row>
    <row r="12" spans="1:13" x14ac:dyDescent="0.25">
      <c r="F12" s="15"/>
      <c r="J12" s="21"/>
    </row>
    <row r="13" spans="1:13" x14ac:dyDescent="0.25">
      <c r="F13" s="15"/>
      <c r="J13" s="21"/>
    </row>
    <row r="14" spans="1:13" x14ac:dyDescent="0.25">
      <c r="F14" s="15"/>
      <c r="J14" s="25"/>
    </row>
    <row r="15" spans="1:13" x14ac:dyDescent="0.25">
      <c r="F15" s="15"/>
      <c r="J15" s="21"/>
    </row>
    <row r="16" spans="1:13" x14ac:dyDescent="0.25">
      <c r="F16" s="15"/>
      <c r="J16" s="21"/>
    </row>
    <row r="17" spans="6:10" x14ac:dyDescent="0.25">
      <c r="F17" s="15"/>
      <c r="J17" s="21"/>
    </row>
    <row r="18" spans="6:10" x14ac:dyDescent="0.25">
      <c r="F18" s="15"/>
      <c r="J18" s="21"/>
    </row>
    <row r="19" spans="6:10" x14ac:dyDescent="0.25">
      <c r="F19" s="15"/>
      <c r="J19" s="21"/>
    </row>
    <row r="20" spans="6:10" x14ac:dyDescent="0.25">
      <c r="F20" s="15"/>
      <c r="J20" s="25"/>
    </row>
    <row r="21" spans="6:10" x14ac:dyDescent="0.25">
      <c r="F21" s="15"/>
      <c r="J21" s="21"/>
    </row>
    <row r="22" spans="6:10" x14ac:dyDescent="0.25">
      <c r="F22" s="15"/>
      <c r="J22" s="21"/>
    </row>
    <row r="23" spans="6:10" x14ac:dyDescent="0.25">
      <c r="F23" s="15"/>
      <c r="J23" s="21"/>
    </row>
    <row r="24" spans="6:10" x14ac:dyDescent="0.25">
      <c r="F24" s="15"/>
      <c r="J24" s="25"/>
    </row>
    <row r="25" spans="6:10" x14ac:dyDescent="0.25">
      <c r="F25" s="15"/>
      <c r="J25" s="21"/>
    </row>
    <row r="26" spans="6:10" x14ac:dyDescent="0.25">
      <c r="F26" s="15"/>
      <c r="J26" s="21"/>
    </row>
    <row r="27" spans="6:10" x14ac:dyDescent="0.25">
      <c r="F27" s="15"/>
      <c r="J27" s="22"/>
    </row>
    <row r="28" spans="6:10" x14ac:dyDescent="0.25">
      <c r="F28" s="15"/>
      <c r="J28" s="22"/>
    </row>
    <row r="29" spans="6:10" x14ac:dyDescent="0.25">
      <c r="F29" s="15"/>
      <c r="J29" s="22"/>
    </row>
    <row r="30" spans="6:10" x14ac:dyDescent="0.25">
      <c r="F30" s="15"/>
      <c r="J30" s="22"/>
    </row>
    <row r="31" spans="6:10" x14ac:dyDescent="0.25">
      <c r="F31" s="15"/>
      <c r="J31" s="22"/>
    </row>
    <row r="32" spans="6:10" x14ac:dyDescent="0.25">
      <c r="F32" s="15"/>
      <c r="J32" s="22"/>
    </row>
    <row r="33" spans="6:10" x14ac:dyDescent="0.25">
      <c r="F33" s="15"/>
      <c r="J33" s="22"/>
    </row>
    <row r="34" spans="6:10" x14ac:dyDescent="0.25">
      <c r="F34" s="15"/>
      <c r="J34" s="22"/>
    </row>
    <row r="35" spans="6:10" x14ac:dyDescent="0.25">
      <c r="F35" s="15"/>
      <c r="J35" s="22"/>
    </row>
    <row r="36" spans="6:10" x14ac:dyDescent="0.25">
      <c r="F36" s="15"/>
      <c r="J36" s="22"/>
    </row>
    <row r="37" spans="6:10" x14ac:dyDescent="0.25">
      <c r="F37" s="15"/>
      <c r="J37" s="22"/>
    </row>
    <row r="38" spans="6:10" x14ac:dyDescent="0.25">
      <c r="F38" s="15"/>
      <c r="J38" s="22"/>
    </row>
    <row r="39" spans="6:10" x14ac:dyDescent="0.25">
      <c r="F39" s="15"/>
      <c r="J39" s="22"/>
    </row>
    <row r="40" spans="6:10" x14ac:dyDescent="0.25">
      <c r="F40" s="15"/>
      <c r="J40" s="22"/>
    </row>
    <row r="41" spans="6:10" x14ac:dyDescent="0.25">
      <c r="F41" s="15"/>
      <c r="J41" s="22"/>
    </row>
    <row r="42" spans="6:10" x14ac:dyDescent="0.25">
      <c r="F42" s="15"/>
      <c r="J42" s="22"/>
    </row>
    <row r="43" spans="6:10" x14ac:dyDescent="0.25">
      <c r="F43" s="15"/>
      <c r="J43" s="22"/>
    </row>
    <row r="44" spans="6:10" x14ac:dyDescent="0.25">
      <c r="F44" s="15"/>
      <c r="J44" s="22"/>
    </row>
    <row r="45" spans="6:10" x14ac:dyDescent="0.25">
      <c r="F45" s="15"/>
      <c r="J45" s="22"/>
    </row>
    <row r="46" spans="6:10" x14ac:dyDescent="0.25">
      <c r="F46" s="15"/>
      <c r="J46" s="22"/>
    </row>
    <row r="47" spans="6:10" x14ac:dyDescent="0.25">
      <c r="F47" s="15"/>
      <c r="J47" s="22"/>
    </row>
    <row r="48" spans="6:10" x14ac:dyDescent="0.25">
      <c r="F48" s="15"/>
      <c r="J48" s="22"/>
    </row>
    <row r="49" spans="6:10" x14ac:dyDescent="0.25">
      <c r="F49" s="15"/>
      <c r="J49" s="22"/>
    </row>
    <row r="50" spans="6:10" x14ac:dyDescent="0.25">
      <c r="F50" s="15"/>
      <c r="J50" s="22"/>
    </row>
    <row r="51" spans="6:10" x14ac:dyDescent="0.25">
      <c r="F51" s="15"/>
      <c r="J51" s="22"/>
    </row>
    <row r="52" spans="6:10" x14ac:dyDescent="0.25">
      <c r="F52" s="15"/>
      <c r="J52" s="22"/>
    </row>
    <row r="53" spans="6:10" x14ac:dyDescent="0.25">
      <c r="F53" s="15"/>
      <c r="J53" s="22"/>
    </row>
    <row r="54" spans="6:10" x14ac:dyDescent="0.25">
      <c r="F54" s="15"/>
      <c r="J54" s="22"/>
    </row>
    <row r="55" spans="6:10" ht="15.75" thickBot="1" x14ac:dyDescent="0.3">
      <c r="F55" s="15"/>
      <c r="J55" s="2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Compilation total</vt:lpstr>
      <vt:lpstr>Produits</vt:lpstr>
      <vt:lpstr>Semaine 1</vt:lpstr>
      <vt:lpstr>Semaine 2</vt:lpstr>
      <vt:lpstr>Semaine 3</vt:lpstr>
      <vt:lpstr>Semaine 4</vt:lpstr>
      <vt:lpstr>Semaine 5</vt:lpstr>
      <vt:lpstr>Semaine 6</vt:lpstr>
      <vt:lpstr>Semaine 7</vt:lpstr>
      <vt:lpstr>Semaine 8</vt:lpstr>
      <vt:lpstr>Semaine 9</vt:lpstr>
      <vt:lpstr>Semaine 10</vt:lpstr>
      <vt:lpstr>Semaine 11</vt:lpstr>
      <vt:lpstr>Semaine 12</vt:lpstr>
      <vt:lpstr>Semaine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2017-06-26T03:27:25Z</dcterms:created>
  <dcterms:modified xsi:type="dcterms:W3CDTF">2017-07-19T14:33:08Z</dcterms:modified>
</cp:coreProperties>
</file>