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scal.wicht\Downloads\"/>
    </mc:Choice>
  </mc:AlternateContent>
  <xr:revisionPtr revIDLastSave="0" documentId="8_{9693C428-C19E-4F2D-B9F1-A8D3D50CBC07}" xr6:coauthVersionLast="45" xr6:coauthVersionMax="45" xr10:uidLastSave="{00000000-0000-0000-0000-000000000000}"/>
  <bookViews>
    <workbookView xWindow="-25320" yWindow="240" windowWidth="25440" windowHeight="15390" xr2:uid="{3F383AC2-3F76-4687-A951-8D1514BC2DBE}"/>
  </bookViews>
  <sheets>
    <sheet name="data" sheetId="3" r:id="rId1"/>
    <sheet name="tools" sheetId="2" r:id="rId2"/>
    <sheet name="fiche" sheetId="4" r:id="rId3"/>
  </sheets>
  <definedNames>
    <definedName name="_xlnm._FilterDatabase" localSheetId="0" hidden="1">data!$A$1:$O$14</definedName>
    <definedName name="_xlnm._FilterDatabase" localSheetId="1" hidden="1">tools!#REF!</definedName>
    <definedName name="Catégorie">tools!#REF!</definedName>
    <definedName name="Dispositif">tools!#REF!</definedName>
    <definedName name="École">#REF!</definedName>
    <definedName name="EPCI">#REF!</definedName>
    <definedName name="EPCI_Ciné">tools!#REF!</definedName>
    <definedName name="EPCI_école">tools!#REF!</definedName>
    <definedName name="_xlnm.Extract" localSheetId="1">tools!#REF!</definedName>
    <definedName name="Films">#REF!</definedName>
    <definedName name="Informations">tools!#REF!</definedName>
    <definedName name="Nb_Accomp">tools!#REF!</definedName>
    <definedName name="Nb_classe">tools!#REF!</definedName>
    <definedName name="Nb_élèves">tools!#REF!</definedName>
    <definedName name="Nb_séances">tools!#REF!</definedName>
    <definedName name="Nb_Total">tools!#REF!</definedName>
    <definedName name="Nom_Ciné">tools!#REF!</definedName>
    <definedName name="Nom_École">tools!#REF!</definedName>
    <definedName name="Nvx_classe">tools!#REF!</definedName>
    <definedName name="Période">tools!#REF!</definedName>
    <definedName name="Public_Privé">tools!#REF!</definedName>
    <definedName name="Ville_Ciné">tools!#REF!</definedName>
    <definedName name="Ville_École">tools!#REF!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4" l="1"/>
  <c r="P2" i="3"/>
  <c r="P3" i="3"/>
  <c r="P4" i="3"/>
  <c r="P5" i="3"/>
  <c r="P6" i="3"/>
  <c r="P7" i="3"/>
  <c r="P8" i="3"/>
  <c r="P9" i="3"/>
  <c r="P10" i="3"/>
  <c r="P11" i="3"/>
  <c r="P12" i="3"/>
  <c r="P13" i="3"/>
  <c r="P14" i="3"/>
  <c r="G2" i="4" l="1"/>
  <c r="G5" i="4"/>
  <c r="E5" i="4"/>
  <c r="C5" i="4"/>
  <c r="B5" i="4"/>
  <c r="E8" i="4"/>
  <c r="C8" i="4"/>
  <c r="B8" i="4"/>
  <c r="E2" i="4"/>
  <c r="C2" i="4"/>
  <c r="B2" i="4"/>
  <c r="O3" i="3"/>
  <c r="O4" i="3"/>
  <c r="O5" i="3"/>
  <c r="O6" i="3"/>
  <c r="O7" i="3"/>
  <c r="O8" i="3"/>
  <c r="O9" i="3"/>
  <c r="O10" i="3"/>
  <c r="O11" i="3"/>
  <c r="O12" i="3"/>
  <c r="O13" i="3"/>
  <c r="O14" i="3"/>
  <c r="O2" i="3"/>
  <c r="D5" i="4" l="1"/>
  <c r="D2" i="4"/>
  <c r="D8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8E4434-5C48-45B0-BA22-78EE9B4829A6}" keepAlive="1" name="Requête - Choix" description="Connexion à la requête « Choix » dans le classeur." type="5" refreshedVersion="6" background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<sst xmlns="http://schemas.openxmlformats.org/spreadsheetml/2006/main" count="191" uniqueCount="72">
  <si>
    <t>Mayenne Communauté</t>
  </si>
  <si>
    <t>Laval Agglo</t>
  </si>
  <si>
    <t>EPCI_école</t>
  </si>
  <si>
    <t>EPCI_Ciné</t>
  </si>
  <si>
    <t>Nom_Ciné</t>
  </si>
  <si>
    <t>Ville_Ciné</t>
  </si>
  <si>
    <t>Nom_École</t>
  </si>
  <si>
    <t>Ville_École</t>
  </si>
  <si>
    <t>Dispositif</t>
  </si>
  <si>
    <t>Période</t>
  </si>
  <si>
    <t>Nb_séances</t>
  </si>
  <si>
    <t>Public</t>
  </si>
  <si>
    <t>Privé</t>
  </si>
  <si>
    <t>Nvx_classe</t>
  </si>
  <si>
    <t>Nb_classe</t>
  </si>
  <si>
    <t>Nb_élèves</t>
  </si>
  <si>
    <t>Nb_Accomp</t>
  </si>
  <si>
    <t>Nb_Total</t>
  </si>
  <si>
    <t>Pays de Meslay-Grez</t>
  </si>
  <si>
    <t>Pays de Château-Gontier</t>
  </si>
  <si>
    <t>Mayenne</t>
  </si>
  <si>
    <t>Laval</t>
  </si>
  <si>
    <t>Bourgneuf</t>
  </si>
  <si>
    <t>Château-gontier</t>
  </si>
  <si>
    <t>Réaumur</t>
  </si>
  <si>
    <t>Maurice Genevoix</t>
  </si>
  <si>
    <t>Jean Rostand</t>
  </si>
  <si>
    <t>Jules Ferry</t>
  </si>
  <si>
    <t>Meslay-du-maine</t>
  </si>
  <si>
    <t>CAC</t>
  </si>
  <si>
    <t>CE</t>
  </si>
  <si>
    <t>CL</t>
  </si>
  <si>
    <t>Printemps</t>
  </si>
  <si>
    <t>Automne</t>
  </si>
  <si>
    <t>Reflets</t>
  </si>
  <si>
    <t>Public/Privé</t>
  </si>
  <si>
    <t>6e</t>
  </si>
  <si>
    <t>CM</t>
  </si>
  <si>
    <t>CP</t>
  </si>
  <si>
    <t>1ère</t>
  </si>
  <si>
    <t>2nd</t>
  </si>
  <si>
    <t>4e</t>
  </si>
  <si>
    <t>Nombre d'élèves ayant été au cinéma dans cet EPCI</t>
  </si>
  <si>
    <t>Liste EPCI</t>
  </si>
  <si>
    <t>Monts des Avaloirs</t>
  </si>
  <si>
    <t>Bocage Mayennais</t>
  </si>
  <si>
    <t>Pays de Craon</t>
  </si>
  <si>
    <t>Commune de l'Ernée</t>
  </si>
  <si>
    <t>Commune des Coëvrons</t>
  </si>
  <si>
    <t>Nombre d'accompagnateurs ayant été au cinéma dans cet EPCI</t>
  </si>
  <si>
    <t>Nombre total de personnes ayant été au cinéma dans cet EPCI</t>
  </si>
  <si>
    <t>Privé ou public</t>
  </si>
  <si>
    <t>Nombre total d'établissement participant dans l'EPCI</t>
  </si>
  <si>
    <t>Nombre de séances organisées dans l'EPCI</t>
  </si>
  <si>
    <t>Établissement voulu</t>
  </si>
  <si>
    <t>Cinéma voulu</t>
  </si>
  <si>
    <t>Liste cinéma</t>
  </si>
  <si>
    <t>Nombre d'élèves ayant été dans ce cinéma</t>
  </si>
  <si>
    <t>Communauté de communes du cinéma voulue</t>
  </si>
  <si>
    <t>Nombre d'accompagnateurs ayant été dans ce cinéma</t>
  </si>
  <si>
    <t>Nombre total de personnes ayant été dans ce cinéma</t>
  </si>
  <si>
    <t>Nombre de séances organisées dans ce cinéma</t>
  </si>
  <si>
    <t>Cinéville (Laval)</t>
  </si>
  <si>
    <t>Le Trianon (Le Bourgneuf-la-forêt)</t>
  </si>
  <si>
    <t>Le Vox (Mayenne)</t>
  </si>
  <si>
    <t>Le Palace (Château-Gontier)</t>
  </si>
  <si>
    <t>Liste établissement</t>
  </si>
  <si>
    <t>Nombre d'élèves de l'établissement ayant été au cinéma</t>
  </si>
  <si>
    <t>Nombre d'accompagnateurs de l'établissement ayant été au cinéma</t>
  </si>
  <si>
    <t>Nombre total de personnes de l'établissement ayant été au cinéma</t>
  </si>
  <si>
    <t>Nombre de séances organisées pour cette établissement</t>
  </si>
  <si>
    <t>TestDoublon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</si>
</sst>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20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E02756-9549-46CD-AF93-531CD8D45A04}" name="data" displayName="data" ref="A1:P14" totalsRowShown="0" headerRowDxfId="19" headerRowBorderDxfId="18" tableBorderDxfId="17" totalsRowBorderDxfId="16">
  <autoFilter ref="A1:P14" xr:uid="{D688B544-A504-42A9-8407-28A379F91714}"/>
  <tableColumns count="16">
    <tableColumn id="1" xr3:uid="{11F959B9-19FB-467E-BD56-40BEA44A6149}" name="EPCI_école" dataDxfId="15"/>
    <tableColumn id="2" xr3:uid="{5192F2BF-3C4B-460A-90FF-83FBCA9A5050}" name="EPCI_Ciné" dataDxfId="14"/>
    <tableColumn id="3" xr3:uid="{2F262869-110B-4436-8657-530AD53D751A}" name="Nom_Ciné" dataDxfId="13"/>
    <tableColumn id="4" xr3:uid="{BFDD4174-6A13-4E38-A97B-A0134CD39631}" name="Ville_Ciné" dataDxfId="12"/>
    <tableColumn id="5" xr3:uid="{36E436D8-C65F-4A4B-B41C-0DD87F112DDF}" name="Nom_École" dataDxfId="11"/>
    <tableColumn id="6" xr3:uid="{D2DF091C-7321-48A1-87FB-719145C72A96}" name="Ville_École" dataDxfId="10"/>
    <tableColumn id="7" xr3:uid="{744EB381-EF86-42EB-832F-7F45B83FC47B}" name="Dispositif" dataDxfId="9"/>
    <tableColumn id="8" xr3:uid="{E9D743EE-3118-497B-92FD-51ED45745949}" name="Période" dataDxfId="8"/>
    <tableColumn id="9" xr3:uid="{40F2A25A-47E8-4B31-A661-16469CAAC3FB}" name="Nb_séances" dataDxfId="7"/>
    <tableColumn id="10" xr3:uid="{5665D2A7-3C31-4284-A7A5-5B826D3845F4}" name="Public/Privé" dataDxfId="6"/>
    <tableColumn id="11" xr3:uid="{E1DD32DB-8BA8-4357-8FEC-47A8C4D74216}" name="Nvx_classe" dataDxfId="5"/>
    <tableColumn id="12" xr3:uid="{8B934F4F-847B-43BE-A391-E16F53254E26}" name="Nb_classe" dataDxfId="4"/>
    <tableColumn id="13" xr3:uid="{C77F6FDA-7DAA-4D91-8F08-F99B3C8CE34B}" name="Nb_élèves" dataDxfId="3"/>
    <tableColumn id="14" xr3:uid="{F8BED54C-0E24-4D14-9B92-7E3041CAE0B0}" name="Nb_Accomp" dataDxfId="2"/>
    <tableColumn id="15" xr3:uid="{0DDC5540-9448-4A94-A552-283C006DA9BC}" name="Nb_Total" dataDxfId="1">
      <calculatedColumnFormula>SUM(M2:N2)</calculatedColumnFormula>
    </tableColumn>
    <tableColumn id="16" xr3:uid="{69D69BEB-9195-40A5-BC72-8F8A82DBB2C1}" name="TestDoublon" dataDxfId="0">
      <calculatedColumnFormula>IF(COUNTIFS($A$1:A1,A2,$E$1:E1,E2)&gt;0,"Doublon","")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5A90ED-32A0-4EE1-93D9-BCB55D876413}">
  <sheetPr codeName="Feuil1"/>
  <dimension ref="A1:Q23"/>
  <sheetViews>
    <sheetView tabSelected="1" zoomScale="55" zoomScaleNormal="55" workbookViewId="0">
      <selection activeCell="J32" sqref="J32"/>
    </sheetView>
  </sheetViews>
  <sheetFormatPr baseColWidth="10" defaultColWidth="11.42578125" defaultRowHeight="15" x14ac:dyDescent="0.25"/>
  <cols>
    <col min="1" max="2" width="23.140625" bestFit="1" customWidth="1"/>
    <col min="3" max="3" width="31.7109375" bestFit="1" customWidth="1"/>
    <col min="4" max="4" width="15.42578125" bestFit="1" customWidth="1"/>
    <col min="5" max="5" width="17.140625" bestFit="1" customWidth="1"/>
    <col min="6" max="6" width="19.140625" customWidth="1"/>
    <col min="7" max="7" width="14.28515625" customWidth="1"/>
    <col min="8" max="8" width="15.28515625" customWidth="1"/>
    <col min="9" max="9" width="15.42578125" customWidth="1"/>
    <col min="10" max="10" width="17.7109375" customWidth="1"/>
    <col min="11" max="11" width="16.140625" customWidth="1"/>
    <col min="12" max="12" width="14.140625" customWidth="1"/>
    <col min="13" max="13" width="15.140625" customWidth="1"/>
    <col min="14" max="14" width="13.7109375" customWidth="1"/>
    <col min="15" max="15" width="15.28515625" customWidth="1"/>
    <col min="16" max="16" width="22.7109375" style="5" bestFit="1" customWidth="1"/>
    <col min="17" max="17" width="11.42578125" style="5"/>
    <col min="19" max="19" width="23.140625" bestFit="1" customWidth="1"/>
  </cols>
  <sheetData>
    <row r="1" spans="1:17" ht="39.75" customHeight="1" x14ac:dyDescent="0.25">
      <c r="A1" s="8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35</v>
      </c>
      <c r="K1" s="9" t="s">
        <v>13</v>
      </c>
      <c r="L1" s="9" t="s">
        <v>14</v>
      </c>
      <c r="M1" s="9" t="s">
        <v>15</v>
      </c>
      <c r="N1" s="9" t="s">
        <v>16</v>
      </c>
      <c r="O1" s="10" t="s">
        <v>17</v>
      </c>
      <c r="P1" s="9" t="s">
        <v>71</v>
      </c>
      <c r="Q1"/>
    </row>
    <row r="2" spans="1:17" x14ac:dyDescent="0.25">
      <c r="A2" s="6" t="s">
        <v>0</v>
      </c>
      <c r="B2" s="1" t="s">
        <v>0</v>
      </c>
      <c r="C2" s="15" t="s">
        <v>64</v>
      </c>
      <c r="D2" s="1" t="s">
        <v>20</v>
      </c>
      <c r="E2" s="1" t="s">
        <v>27</v>
      </c>
      <c r="F2" s="1" t="s">
        <v>20</v>
      </c>
      <c r="G2" s="1" t="s">
        <v>29</v>
      </c>
      <c r="H2" s="1" t="s">
        <v>32</v>
      </c>
      <c r="I2" s="1">
        <v>2</v>
      </c>
      <c r="J2" s="1" t="s">
        <v>11</v>
      </c>
      <c r="K2" s="1" t="s">
        <v>36</v>
      </c>
      <c r="L2" s="1">
        <v>2</v>
      </c>
      <c r="M2" s="1">
        <v>25</v>
      </c>
      <c r="N2" s="1">
        <v>2</v>
      </c>
      <c r="O2" s="7">
        <f>SUM(M2:N2)</f>
        <v>27</v>
      </c>
      <c r="P2" s="1" t="str">
        <f>IF(COUNTIFS($A$1:A1,A2,$E$1:E1,E2)&gt;0,"Doublon","")</f>
        <v/>
      </c>
      <c r="Q2"/>
    </row>
    <row r="3" spans="1:17" x14ac:dyDescent="0.25">
      <c r="A3" s="6" t="s">
        <v>1</v>
      </c>
      <c r="B3" s="1" t="s">
        <v>1</v>
      </c>
      <c r="C3" s="16" t="s">
        <v>62</v>
      </c>
      <c r="D3" s="1" t="s">
        <v>21</v>
      </c>
      <c r="E3" s="1" t="s">
        <v>24</v>
      </c>
      <c r="F3" s="1" t="s">
        <v>21</v>
      </c>
      <c r="G3" s="1" t="s">
        <v>30</v>
      </c>
      <c r="H3" s="1" t="s">
        <v>32</v>
      </c>
      <c r="I3" s="1">
        <v>3</v>
      </c>
      <c r="J3" s="1" t="s">
        <v>12</v>
      </c>
      <c r="K3" s="1" t="s">
        <v>37</v>
      </c>
      <c r="L3" s="1">
        <v>1</v>
      </c>
      <c r="M3" s="1">
        <v>24</v>
      </c>
      <c r="N3" s="1">
        <v>1</v>
      </c>
      <c r="O3" s="7">
        <f t="shared" ref="O3:O14" si="0">SUM(M3:N3)</f>
        <v>25</v>
      </c>
      <c r="P3" s="1" t="str">
        <f>IF(COUNTIFS($A$1:A2,A3,$E$1:E2,E3)&gt;0,"Doublon","")</f>
        <v/>
      </c>
      <c r="Q3"/>
    </row>
    <row r="4" spans="1:17" x14ac:dyDescent="0.25">
      <c r="A4" s="6" t="s">
        <v>18</v>
      </c>
      <c r="B4" s="1" t="s">
        <v>0</v>
      </c>
      <c r="C4" s="15" t="s">
        <v>63</v>
      </c>
      <c r="D4" s="1" t="s">
        <v>22</v>
      </c>
      <c r="E4" s="1" t="s">
        <v>25</v>
      </c>
      <c r="F4" s="1" t="s">
        <v>28</v>
      </c>
      <c r="G4" s="1" t="s">
        <v>30</v>
      </c>
      <c r="H4" s="1" t="s">
        <v>33</v>
      </c>
      <c r="I4" s="1">
        <v>1</v>
      </c>
      <c r="J4" s="1" t="s">
        <v>12</v>
      </c>
      <c r="K4" s="1" t="s">
        <v>38</v>
      </c>
      <c r="L4" s="1">
        <v>1</v>
      </c>
      <c r="M4" s="1">
        <v>35</v>
      </c>
      <c r="N4" s="1">
        <v>2</v>
      </c>
      <c r="O4" s="7">
        <f t="shared" si="0"/>
        <v>37</v>
      </c>
      <c r="P4" s="1" t="str">
        <f>IF(COUNTIFS($A$1:A3,A4,$E$1:E3,E4)&gt;0,"Doublon","")</f>
        <v/>
      </c>
      <c r="Q4"/>
    </row>
    <row r="5" spans="1:17" x14ac:dyDescent="0.25">
      <c r="A5" s="6" t="s">
        <v>19</v>
      </c>
      <c r="B5" s="1" t="s">
        <v>19</v>
      </c>
      <c r="C5" s="16" t="s">
        <v>65</v>
      </c>
      <c r="D5" s="1" t="s">
        <v>23</v>
      </c>
      <c r="E5" s="1" t="s">
        <v>26</v>
      </c>
      <c r="F5" s="1" t="s">
        <v>23</v>
      </c>
      <c r="G5" s="1" t="s">
        <v>31</v>
      </c>
      <c r="H5" s="1" t="s">
        <v>34</v>
      </c>
      <c r="I5" s="1">
        <v>1</v>
      </c>
      <c r="J5" s="1" t="s">
        <v>11</v>
      </c>
      <c r="K5" s="1" t="s">
        <v>39</v>
      </c>
      <c r="L5" s="1">
        <v>3</v>
      </c>
      <c r="M5" s="1">
        <v>67</v>
      </c>
      <c r="N5" s="1">
        <v>4</v>
      </c>
      <c r="O5" s="7">
        <f t="shared" si="0"/>
        <v>71</v>
      </c>
      <c r="P5" s="1" t="str">
        <f>IF(COUNTIFS($A$1:A4,A5,$E$1:E4,E5)&gt;0,"Doublon","")</f>
        <v/>
      </c>
      <c r="Q5"/>
    </row>
    <row r="6" spans="1:17" x14ac:dyDescent="0.25">
      <c r="A6" s="6" t="s">
        <v>0</v>
      </c>
      <c r="B6" s="1" t="s">
        <v>0</v>
      </c>
      <c r="C6" s="15" t="s">
        <v>64</v>
      </c>
      <c r="D6" s="1" t="s">
        <v>20</v>
      </c>
      <c r="E6" s="1" t="s">
        <v>27</v>
      </c>
      <c r="F6" s="1" t="s">
        <v>20</v>
      </c>
      <c r="G6" s="1" t="s">
        <v>29</v>
      </c>
      <c r="H6" s="1" t="s">
        <v>32</v>
      </c>
      <c r="I6" s="1">
        <v>2</v>
      </c>
      <c r="J6" s="1" t="s">
        <v>11</v>
      </c>
      <c r="K6" s="1" t="s">
        <v>36</v>
      </c>
      <c r="L6" s="1">
        <v>5</v>
      </c>
      <c r="M6" s="1">
        <v>25</v>
      </c>
      <c r="N6" s="1">
        <v>3</v>
      </c>
      <c r="O6" s="7">
        <f t="shared" si="0"/>
        <v>28</v>
      </c>
      <c r="P6" s="1" t="str">
        <f>IF(COUNTIFS($A$1:A5,A6,$E$1:E5,E6)&gt;0,"Doublon","")</f>
        <v>Doublon</v>
      </c>
      <c r="Q6"/>
    </row>
    <row r="7" spans="1:17" x14ac:dyDescent="0.25">
      <c r="A7" s="6" t="s">
        <v>1</v>
      </c>
      <c r="B7" s="1" t="s">
        <v>1</v>
      </c>
      <c r="C7" s="16" t="s">
        <v>62</v>
      </c>
      <c r="D7" s="1" t="s">
        <v>21</v>
      </c>
      <c r="E7" s="1" t="s">
        <v>24</v>
      </c>
      <c r="F7" s="1" t="s">
        <v>21</v>
      </c>
      <c r="G7" s="1" t="s">
        <v>30</v>
      </c>
      <c r="H7" s="1" t="s">
        <v>32</v>
      </c>
      <c r="I7" s="1">
        <v>3</v>
      </c>
      <c r="J7" s="1" t="s">
        <v>12</v>
      </c>
      <c r="K7" s="1" t="s">
        <v>37</v>
      </c>
      <c r="L7" s="1">
        <v>2</v>
      </c>
      <c r="M7" s="1">
        <v>85</v>
      </c>
      <c r="N7" s="1">
        <v>1</v>
      </c>
      <c r="O7" s="7">
        <f t="shared" si="0"/>
        <v>86</v>
      </c>
      <c r="P7" s="1" t="str">
        <f>IF(COUNTIFS($A$1:A6,A7,$E$1:E6,E7)&gt;0,"Doublon","")</f>
        <v>Doublon</v>
      </c>
      <c r="Q7"/>
    </row>
    <row r="8" spans="1:17" x14ac:dyDescent="0.25">
      <c r="A8" s="6" t="s">
        <v>18</v>
      </c>
      <c r="B8" s="1" t="s">
        <v>0</v>
      </c>
      <c r="C8" s="15" t="s">
        <v>63</v>
      </c>
      <c r="D8" s="1" t="s">
        <v>22</v>
      </c>
      <c r="E8" s="1" t="s">
        <v>25</v>
      </c>
      <c r="F8" s="1" t="s">
        <v>28</v>
      </c>
      <c r="G8" s="1" t="s">
        <v>30</v>
      </c>
      <c r="H8" s="1" t="s">
        <v>33</v>
      </c>
      <c r="I8" s="1">
        <v>1</v>
      </c>
      <c r="J8" s="1" t="s">
        <v>12</v>
      </c>
      <c r="K8" s="1" t="s">
        <v>38</v>
      </c>
      <c r="L8" s="1">
        <v>1</v>
      </c>
      <c r="M8" s="1">
        <v>125</v>
      </c>
      <c r="N8" s="1">
        <v>1</v>
      </c>
      <c r="O8" s="7">
        <f t="shared" si="0"/>
        <v>126</v>
      </c>
      <c r="P8" s="1" t="str">
        <f>IF(COUNTIFS($A$1:A7,A8,$E$1:E7,E8)&gt;0,"Doublon","")</f>
        <v>Doublon</v>
      </c>
      <c r="Q8"/>
    </row>
    <row r="9" spans="1:17" x14ac:dyDescent="0.25">
      <c r="A9" s="6" t="s">
        <v>1</v>
      </c>
      <c r="B9" s="1" t="s">
        <v>19</v>
      </c>
      <c r="C9" s="16" t="s">
        <v>65</v>
      </c>
      <c r="D9" s="1" t="s">
        <v>23</v>
      </c>
      <c r="E9" s="1" t="s">
        <v>26</v>
      </c>
      <c r="F9" s="1" t="s">
        <v>23</v>
      </c>
      <c r="G9" s="1" t="s">
        <v>31</v>
      </c>
      <c r="H9" s="1" t="s">
        <v>34</v>
      </c>
      <c r="I9" s="1">
        <v>1</v>
      </c>
      <c r="J9" s="1" t="s">
        <v>11</v>
      </c>
      <c r="K9" s="1" t="s">
        <v>39</v>
      </c>
      <c r="L9" s="1">
        <v>1</v>
      </c>
      <c r="M9" s="1">
        <v>20</v>
      </c>
      <c r="N9" s="1">
        <v>5</v>
      </c>
      <c r="O9" s="7">
        <f t="shared" si="0"/>
        <v>25</v>
      </c>
      <c r="P9" s="1" t="str">
        <f>IF(COUNTIFS($A$1:A8,A9,$E$1:E8,E9)&gt;0,"Doublon","")</f>
        <v/>
      </c>
      <c r="Q9"/>
    </row>
    <row r="10" spans="1:17" x14ac:dyDescent="0.25">
      <c r="A10" s="6" t="s">
        <v>0</v>
      </c>
      <c r="B10" s="1" t="s">
        <v>0</v>
      </c>
      <c r="C10" s="15" t="s">
        <v>64</v>
      </c>
      <c r="D10" s="1" t="s">
        <v>20</v>
      </c>
      <c r="E10" s="1" t="s">
        <v>27</v>
      </c>
      <c r="F10" s="1" t="s">
        <v>20</v>
      </c>
      <c r="G10" s="1" t="s">
        <v>29</v>
      </c>
      <c r="H10" s="1" t="s">
        <v>32</v>
      </c>
      <c r="I10" s="1">
        <v>2</v>
      </c>
      <c r="J10" s="1" t="s">
        <v>11</v>
      </c>
      <c r="K10" s="1" t="s">
        <v>41</v>
      </c>
      <c r="L10" s="1">
        <v>1</v>
      </c>
      <c r="M10" s="1">
        <v>45</v>
      </c>
      <c r="N10" s="1">
        <v>5</v>
      </c>
      <c r="O10" s="7">
        <f t="shared" si="0"/>
        <v>50</v>
      </c>
      <c r="P10" s="1" t="str">
        <f>IF(COUNTIFS($A$1:A9,A10,$E$1:E9,E10)&gt;0,"Doublon","")</f>
        <v>Doublon</v>
      </c>
      <c r="Q10"/>
    </row>
    <row r="11" spans="1:17" x14ac:dyDescent="0.25">
      <c r="A11" s="6" t="s">
        <v>18</v>
      </c>
      <c r="B11" s="1" t="s">
        <v>18</v>
      </c>
      <c r="C11" s="16" t="s">
        <v>62</v>
      </c>
      <c r="D11" s="1" t="s">
        <v>21</v>
      </c>
      <c r="E11" s="1" t="s">
        <v>24</v>
      </c>
      <c r="F11" s="1" t="s">
        <v>21</v>
      </c>
      <c r="G11" s="1" t="s">
        <v>30</v>
      </c>
      <c r="H11" s="1" t="s">
        <v>32</v>
      </c>
      <c r="I11" s="1">
        <v>3</v>
      </c>
      <c r="J11" s="1" t="s">
        <v>12</v>
      </c>
      <c r="K11" s="1" t="s">
        <v>37</v>
      </c>
      <c r="L11" s="1">
        <v>4</v>
      </c>
      <c r="M11" s="1">
        <v>24</v>
      </c>
      <c r="N11" s="1">
        <v>1</v>
      </c>
      <c r="O11" s="7">
        <f t="shared" si="0"/>
        <v>25</v>
      </c>
      <c r="P11" s="1" t="str">
        <f>IF(COUNTIFS($A$1:A10,A11,$E$1:E10,E11)&gt;0,"Doublon","")</f>
        <v/>
      </c>
      <c r="Q11"/>
    </row>
    <row r="12" spans="1:17" x14ac:dyDescent="0.25">
      <c r="A12" s="6" t="s">
        <v>1</v>
      </c>
      <c r="B12" s="1" t="s">
        <v>1</v>
      </c>
      <c r="C12" s="15" t="s">
        <v>63</v>
      </c>
      <c r="D12" s="1" t="s">
        <v>22</v>
      </c>
      <c r="E12" s="1" t="s">
        <v>25</v>
      </c>
      <c r="F12" s="1" t="s">
        <v>28</v>
      </c>
      <c r="G12" s="1" t="s">
        <v>30</v>
      </c>
      <c r="H12" s="1" t="s">
        <v>33</v>
      </c>
      <c r="I12" s="1">
        <v>1</v>
      </c>
      <c r="J12" s="1" t="s">
        <v>12</v>
      </c>
      <c r="K12" s="1" t="s">
        <v>38</v>
      </c>
      <c r="L12" s="1">
        <v>5</v>
      </c>
      <c r="M12" s="1">
        <v>12</v>
      </c>
      <c r="N12" s="1">
        <v>8</v>
      </c>
      <c r="O12" s="7">
        <f t="shared" si="0"/>
        <v>20</v>
      </c>
      <c r="P12" s="1" t="str">
        <f>IF(COUNTIFS($A$1:A11,A12,$E$1:E11,E12)&gt;0,"Doublon","")</f>
        <v/>
      </c>
      <c r="Q12"/>
    </row>
    <row r="13" spans="1:17" x14ac:dyDescent="0.25">
      <c r="A13" s="11" t="s">
        <v>0</v>
      </c>
      <c r="B13" s="12" t="s">
        <v>1</v>
      </c>
      <c r="C13" s="16" t="s">
        <v>65</v>
      </c>
      <c r="D13" s="12" t="s">
        <v>23</v>
      </c>
      <c r="E13" s="12" t="s">
        <v>26</v>
      </c>
      <c r="F13" s="12" t="s">
        <v>23</v>
      </c>
      <c r="G13" s="12" t="s">
        <v>31</v>
      </c>
      <c r="H13" s="12" t="s">
        <v>34</v>
      </c>
      <c r="I13" s="12">
        <v>1</v>
      </c>
      <c r="J13" s="12" t="s">
        <v>11</v>
      </c>
      <c r="K13" s="12" t="s">
        <v>40</v>
      </c>
      <c r="L13" s="12">
        <v>3</v>
      </c>
      <c r="M13" s="12">
        <v>147</v>
      </c>
      <c r="N13" s="12">
        <v>7</v>
      </c>
      <c r="O13" s="7">
        <f t="shared" si="0"/>
        <v>154</v>
      </c>
      <c r="P13" s="1" t="str">
        <f>IF(COUNTIFS($A$1:A12,A13,$E$1:E12,E13)&gt;0,"Doublon","")</f>
        <v/>
      </c>
      <c r="Q13"/>
    </row>
    <row r="14" spans="1:17" x14ac:dyDescent="0.25">
      <c r="A14" s="11" t="s">
        <v>19</v>
      </c>
      <c r="B14" s="12" t="s">
        <v>19</v>
      </c>
      <c r="C14" s="16" t="s">
        <v>65</v>
      </c>
      <c r="D14" s="12" t="s">
        <v>23</v>
      </c>
      <c r="E14" s="12" t="s">
        <v>26</v>
      </c>
      <c r="F14" s="12" t="s">
        <v>23</v>
      </c>
      <c r="G14" s="12" t="s">
        <v>31</v>
      </c>
      <c r="H14" s="12" t="s">
        <v>34</v>
      </c>
      <c r="I14" s="12">
        <v>1</v>
      </c>
      <c r="J14" s="12" t="s">
        <v>11</v>
      </c>
      <c r="K14" s="12" t="s">
        <v>39</v>
      </c>
      <c r="L14" s="12">
        <v>3</v>
      </c>
      <c r="M14" s="12">
        <v>100</v>
      </c>
      <c r="N14" s="12">
        <v>4</v>
      </c>
      <c r="O14" s="7">
        <f t="shared" si="0"/>
        <v>104</v>
      </c>
      <c r="P14" s="1" t="str">
        <f>IF(COUNTIFS($A$1:A13,A14,$E$1:E13,E14)&gt;0,"Doublon","")</f>
        <v>Doublon</v>
      </c>
    </row>
    <row r="21" spans="15:17" x14ac:dyDescent="0.25">
      <c r="O21" s="5"/>
      <c r="Q21"/>
    </row>
    <row r="23" spans="15:17" x14ac:dyDescent="0.25">
      <c r="O23" s="5"/>
      <c r="Q23"/>
    </row>
  </sheetData>
  <pageMargins left="0.7" right="0.7" top="0.75" bottom="0.75" header="0.3" footer="0.3"/>
  <ignoredErrors>
    <ignoredError sqref="O2:O14" formulaRange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5B0DC-B0AD-4494-B375-932CE59CDCA7}">
  <sheetPr codeName="Feuil3">
    <tabColor rgb="FFC00000"/>
  </sheetPr>
  <dimension ref="A1:I15"/>
  <sheetViews>
    <sheetView workbookViewId="0">
      <selection activeCell="D5" sqref="A1:D5"/>
    </sheetView>
  </sheetViews>
  <sheetFormatPr baseColWidth="10" defaultColWidth="11.42578125" defaultRowHeight="15" x14ac:dyDescent="0.25"/>
  <cols>
    <col min="1" max="2" width="23.140625" bestFit="1" customWidth="1"/>
    <col min="3" max="3" width="31.7109375" bestFit="1" customWidth="1"/>
    <col min="4" max="4" width="18.42578125" bestFit="1" customWidth="1"/>
    <col min="5" max="5" width="17.140625" bestFit="1" customWidth="1"/>
    <col min="6" max="6" width="16.7109375" bestFit="1" customWidth="1"/>
    <col min="9" max="9" width="11.5703125" bestFit="1" customWidth="1"/>
    <col min="10" max="10" width="11.85546875" bestFit="1" customWidth="1"/>
    <col min="14" max="14" width="11.5703125" bestFit="1" customWidth="1"/>
  </cols>
  <sheetData>
    <row r="1" spans="1:9" x14ac:dyDescent="0.25">
      <c r="A1" s="13" t="s">
        <v>43</v>
      </c>
      <c r="B1" s="14" t="s">
        <v>51</v>
      </c>
      <c r="C1" s="13" t="s">
        <v>56</v>
      </c>
      <c r="D1" s="13" t="s">
        <v>66</v>
      </c>
    </row>
    <row r="2" spans="1:9" s="3" customFormat="1" x14ac:dyDescent="0.25">
      <c r="A2" s="17" t="s">
        <v>0</v>
      </c>
      <c r="B2" s="20" t="s">
        <v>12</v>
      </c>
      <c r="C2" s="17" t="s">
        <v>64</v>
      </c>
      <c r="D2" s="17" t="s">
        <v>27</v>
      </c>
    </row>
    <row r="3" spans="1:9" s="3" customFormat="1" x14ac:dyDescent="0.25">
      <c r="A3" s="18" t="s">
        <v>1</v>
      </c>
      <c r="B3" s="21" t="s">
        <v>11</v>
      </c>
      <c r="C3" s="18" t="s">
        <v>62</v>
      </c>
      <c r="D3" s="18" t="s">
        <v>24</v>
      </c>
    </row>
    <row r="4" spans="1:9" s="3" customFormat="1" x14ac:dyDescent="0.25">
      <c r="A4" s="17" t="s">
        <v>18</v>
      </c>
      <c r="C4" s="17" t="s">
        <v>63</v>
      </c>
      <c r="D4" s="17" t="s">
        <v>25</v>
      </c>
    </row>
    <row r="5" spans="1:9" s="3" customFormat="1" x14ac:dyDescent="0.25">
      <c r="A5" s="18" t="s">
        <v>19</v>
      </c>
      <c r="C5" s="18" t="s">
        <v>65</v>
      </c>
      <c r="D5" s="18" t="s">
        <v>26</v>
      </c>
    </row>
    <row r="6" spans="1:9" x14ac:dyDescent="0.25">
      <c r="A6" s="17" t="s">
        <v>44</v>
      </c>
    </row>
    <row r="7" spans="1:9" x14ac:dyDescent="0.25">
      <c r="A7" s="19" t="s">
        <v>45</v>
      </c>
    </row>
    <row r="8" spans="1:9" x14ac:dyDescent="0.25">
      <c r="A8" s="17" t="s">
        <v>46</v>
      </c>
    </row>
    <row r="9" spans="1:9" x14ac:dyDescent="0.25">
      <c r="A9" s="14" t="s">
        <v>47</v>
      </c>
    </row>
    <row r="10" spans="1:9" x14ac:dyDescent="0.25">
      <c r="A10" s="17" t="s">
        <v>48</v>
      </c>
    </row>
    <row r="13" spans="1:9" x14ac:dyDescent="0.25">
      <c r="H13" s="4"/>
    </row>
    <row r="14" spans="1:9" x14ac:dyDescent="0.25">
      <c r="I14" s="4"/>
    </row>
    <row r="15" spans="1:9" x14ac:dyDescent="0.25">
      <c r="I1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A3C8D-E4F6-4049-8DF6-64C75BEE73B8}">
  <sheetPr codeName="Feuil2"/>
  <dimension ref="A1:G8"/>
  <sheetViews>
    <sheetView topLeftCell="D1" workbookViewId="0">
      <selection activeCell="F2" sqref="F2"/>
    </sheetView>
  </sheetViews>
  <sheetFormatPr baseColWidth="10" defaultColWidth="11.42578125" defaultRowHeight="15" x14ac:dyDescent="0.25"/>
  <cols>
    <col min="1" max="1" width="42.85546875" bestFit="1" customWidth="1"/>
    <col min="2" max="2" width="52.5703125" bestFit="1" customWidth="1"/>
    <col min="3" max="3" width="62.42578125" bestFit="1" customWidth="1"/>
    <col min="4" max="4" width="61.7109375" bestFit="1" customWidth="1"/>
    <col min="5" max="5" width="52.28515625" bestFit="1" customWidth="1"/>
    <col min="6" max="6" width="48.7109375" bestFit="1" customWidth="1"/>
    <col min="7" max="7" width="31.42578125" customWidth="1"/>
  </cols>
  <sheetData>
    <row r="1" spans="1:7" x14ac:dyDescent="0.25">
      <c r="A1" s="2" t="s">
        <v>58</v>
      </c>
      <c r="B1" s="2" t="s">
        <v>42</v>
      </c>
      <c r="C1" s="2" t="s">
        <v>49</v>
      </c>
      <c r="D1" s="2" t="s">
        <v>50</v>
      </c>
      <c r="E1" s="2" t="s">
        <v>53</v>
      </c>
      <c r="F1" s="2" t="s">
        <v>52</v>
      </c>
      <c r="G1" s="2" t="s">
        <v>11</v>
      </c>
    </row>
    <row r="2" spans="1:7" x14ac:dyDescent="0.25">
      <c r="A2" s="13" t="s">
        <v>1</v>
      </c>
      <c r="B2" s="13">
        <f>SUMIF(data[EPCI_Ciné],A2,data[Nb_élèves])</f>
        <v>268</v>
      </c>
      <c r="C2" s="13">
        <f>SUMIF(data[EPCI_Ciné],A2,data[Nb_Accomp])</f>
        <v>17</v>
      </c>
      <c r="D2" s="13">
        <f>SUMIF(data[EPCI_Ciné],A2,data[Nb_Total])</f>
        <v>285</v>
      </c>
      <c r="E2" s="13">
        <f>SUMIF(data[EPCI_Ciné],A2,data[Nb_séances])</f>
        <v>8</v>
      </c>
      <c r="F2" s="13">
        <f>COUNTIFS(data[EPCI_école],A2,data[Nom_École],"*",data[TestDoublon],"")</f>
        <v>3</v>
      </c>
      <c r="G2" s="13">
        <f>COUNTIFS(data[EPCI_école],A2,data[Public/Privé],G1)</f>
        <v>1</v>
      </c>
    </row>
    <row r="4" spans="1:7" x14ac:dyDescent="0.25">
      <c r="A4" s="2" t="s">
        <v>55</v>
      </c>
      <c r="B4" s="2" t="s">
        <v>57</v>
      </c>
      <c r="C4" s="2" t="s">
        <v>59</v>
      </c>
      <c r="D4" s="2" t="s">
        <v>60</v>
      </c>
      <c r="E4" s="2" t="s">
        <v>61</v>
      </c>
      <c r="F4" s="2" t="s">
        <v>52</v>
      </c>
      <c r="G4" s="2" t="s">
        <v>12</v>
      </c>
    </row>
    <row r="5" spans="1:7" x14ac:dyDescent="0.25">
      <c r="A5" s="13" t="s">
        <v>62</v>
      </c>
      <c r="B5" s="13">
        <f>SUMIF(data[Nom_Ciné],A5,data[Nb_élèves])</f>
        <v>133</v>
      </c>
      <c r="C5" s="13">
        <f>SUMIF(data[Nom_Ciné],A5,data[Nb_Accomp])</f>
        <v>3</v>
      </c>
      <c r="D5" s="13">
        <f>SUMIF(data[Nom_Ciné],A5,data[Nb_Total])</f>
        <v>136</v>
      </c>
      <c r="E5" s="13">
        <f>SUMIF(data[Nom_Ciné],A5,data[Nb_séances])</f>
        <v>9</v>
      </c>
      <c r="F5" s="13"/>
      <c r="G5" s="13">
        <f>COUNTIF(data[Public/Privé],G4)</f>
        <v>6</v>
      </c>
    </row>
    <row r="7" spans="1:7" x14ac:dyDescent="0.25">
      <c r="A7" s="2" t="s">
        <v>54</v>
      </c>
      <c r="B7" s="2" t="s">
        <v>67</v>
      </c>
      <c r="C7" s="2" t="s">
        <v>68</v>
      </c>
      <c r="D7" s="2" t="s">
        <v>69</v>
      </c>
      <c r="E7" s="2" t="s">
        <v>70</v>
      </c>
    </row>
    <row r="8" spans="1:7" x14ac:dyDescent="0.25">
      <c r="A8" s="13" t="s">
        <v>24</v>
      </c>
      <c r="B8" s="13">
        <f>SUMIF(data[Nom_École],A8,data[Nb_élèves])</f>
        <v>133</v>
      </c>
      <c r="C8" s="13">
        <f>SUMIF(data[Nom_École],A8,data[Nb_Accomp])</f>
        <v>3</v>
      </c>
      <c r="D8" s="13">
        <f>SUMIF(data[Nom_École],A8,data[Nb_Total])</f>
        <v>136</v>
      </c>
      <c r="E8" s="13">
        <f>SUMIF(data[Nom_École],A8,data[Nb_séances])</f>
        <v>9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FB6C9CF-B428-4DF8-BA2E-EA3868921F1E}">
          <x14:formula1>
            <xm:f>tools!$A$2:$A$10</xm:f>
          </x14:formula1>
          <xm:sqref>A2</xm:sqref>
        </x14:dataValidation>
        <x14:dataValidation type="list" allowBlank="1" showInputMessage="1" showErrorMessage="1" xr:uid="{C42BC78B-ED21-49D7-94C5-127A38F28765}">
          <x14:formula1>
            <xm:f>tools!$B$2:$B$3</xm:f>
          </x14:formula1>
          <xm:sqref>G1 G4</xm:sqref>
        </x14:dataValidation>
        <x14:dataValidation type="list" allowBlank="1" showInputMessage="1" showErrorMessage="1" xr:uid="{B39C38EE-C653-49EC-B8AC-7B94835AE043}">
          <x14:formula1>
            <xm:f>tools!$C$2:$C$5</xm:f>
          </x14:formula1>
          <xm:sqref>A5</xm:sqref>
        </x14:dataValidation>
        <x14:dataValidation type="list" allowBlank="1" showInputMessage="1" showErrorMessage="1" xr:uid="{CBED6C95-E760-482C-9694-7D60305405F6}">
          <x14:formula1>
            <xm:f>tools!$D$2:$D$5</xm:f>
          </x14:formula1>
          <xm:sqref>A8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AD40C7-1AE5-4C0E-935E-EDE9430B71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tools</vt:lpstr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Wicht Pascal</cp:lastModifiedBy>
  <dcterms:created xsi:type="dcterms:W3CDTF">2021-03-10T10:49:44Z</dcterms:created>
  <dcterms:modified xsi:type="dcterms:W3CDTF">2021-03-23T10:58:08Z</dcterms:modified>
</cp:coreProperties>
</file>