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filterPrivacy="1" codeName="ThisWorkbook"/>
  <bookViews>
    <workbookView xWindow="-15" yWindow="0" windowWidth="12120" windowHeight="9120"/>
  </bookViews>
  <sheets>
    <sheet name="Calendar" sheetId="1" r:id="rId1"/>
    <sheet name="Data" sheetId="2" r:id="rId2"/>
    <sheet name="ChritCal" sheetId="3" r:id="rId3"/>
    <sheet name="Copie" sheetId="4" r:id="rId4"/>
    <sheet name="copy" sheetId="6" r:id="rId5"/>
  </sheets>
  <functionGroups/>
  <definedNames>
    <definedName name="_Apr01" localSheetId="3">Copie!#REF!</definedName>
    <definedName name="_Apr01">Calendar!$A$41</definedName>
    <definedName name="_Aug01" localSheetId="3">Copie!#REF!</definedName>
    <definedName name="_Aug01">Calendar!$I$77</definedName>
    <definedName name="_Col2" localSheetId="3">Copie!$J$5:$J$33,Copie!$R$5:$R$35,Copie!$B$41:$B$70,Copie!$J$41:$J$71,Copie!$R$41:$R$70,Copie!#REF!,Copie!#REF!,Copie!#REF!,Copie!#REF!,Copie!#REF!,Copie!#REF!,Copie!$B$5:$B$35</definedName>
    <definedName name="_Col2">Calendar!$J$5:$J$33,Calendar!$R$5:$R$35,Calendar!$B$41:$B$70,Calendar!$J$41:$J$71,Calendar!$R$41:$R$70,Calendar!$B$77:$B$107,Calendar!$J$77:$J$107,Calendar!$R$77:$R$106,Calendar!$B$113:$B$143,Calendar!$J$113:$J$142,Calendar!$R$113:$R$143,Calendar!$B$5:$B$35</definedName>
    <definedName name="_Col3" localSheetId="3">Copie!$K$5:$K$33,Copie!$S$5:$S$35,Copie!$C$41:$C$70,Copie!$K$41:$K$71,Copie!$S$41:$S$70,Copie!#REF!,Copie!#REF!,Copie!#REF!,Copie!#REF!,Copie!#REF!,Copie!#REF!,Copie!$C$5:$C$35</definedName>
    <definedName name="_Col3">Calendar!$K$5:$K$33,Calendar!$S$5:$S$35,Calendar!$C$41:$C$70,Calendar!$K$41:$K$71,Calendar!$S$41:$S$70,Calendar!$C$77:$C$107,Calendar!$K$77:$K$107,Calendar!$S$77:$S$106,Calendar!$C$113:$C$143,Calendar!$K$113:$K$142,Calendar!$S$113:$S$143,Calendar!$C$5:$C$35</definedName>
    <definedName name="_Col4" localSheetId="3">Copie!$L$5:$L$33,Copie!$T$5:$T$35,Copie!$D$41:$D$70,Copie!$L$41:$L$71,Copie!$T$41:$T$70,Copie!#REF!,Copie!#REF!,Copie!#REF!,Copie!#REF!,Copie!#REF!,Copie!#REF!,Copie!$D$5:$D$35</definedName>
    <definedName name="_Col4">Calendar!$L$5:$L$33,Calendar!$T$5:$T$35,Calendar!$D$41:$D$70,Calendar!$L$41:$L$71,Calendar!$T$41:$T$70,Calendar!$D$77:$D$107,Calendar!$L$77:$L$107,Calendar!$T$77:$T$106,Calendar!$D$113:$D$143,Calendar!$L$113:$L$142,Calendar!$T$113:$T$143,Calendar!$D$5:$D$35</definedName>
    <definedName name="_Col5" localSheetId="3">Copie!$M$5:$M$33,Copie!$U$5:$U$35,Copie!$E$41:$E$70,Copie!$M$41:$M$71,Copie!$U$41:$U$70,Copie!#REF!,Copie!#REF!,Copie!#REF!,Copie!#REF!,Copie!#REF!,Copie!#REF!,Copie!$E$5:$E$35</definedName>
    <definedName name="_Col5">Calendar!$M$5:$M$33,Calendar!$U$5:$U$35,Calendar!$E$41:$E$70,Calendar!$M$41:$M$71,Calendar!$U$41:$U$70,Calendar!$E$77:$E$107,Calendar!$M$77:$M$107,Calendar!$U$77:$U$106,Calendar!$E$113:$E$143,Calendar!$M$113:$M$142,Calendar!$U$113:$U$143,Calendar!$E$5:$E$35</definedName>
    <definedName name="_Col6" localSheetId="3">Copie!$N$5:$N$33,Copie!$V$5:$V$35,Copie!$F$41:$F$70,Copie!$N$41:$N$71,Copie!$V$41:$V$70,Copie!#REF!,Copie!#REF!,Copie!#REF!,Copie!#REF!,Copie!#REF!,Copie!#REF!,Copie!$F$5:$F$35</definedName>
    <definedName name="_Col6">Calendar!$N$5:$N$33,Calendar!$V$5:$V$35,Calendar!$F$41:$F$70,Calendar!$N$41:$N$71,Calendar!$V$41:$V$70,Calendar!$F$77:$F$107,Calendar!$N$77:$N$107,Calendar!$V$77:$V$106,Calendar!$F$113:$F$143,Calendar!$N$113:$N$142,Calendar!$V$113:$V$143,Calendar!$F$5:$F$35</definedName>
    <definedName name="_Col7" localSheetId="3">Copie!$O$5:$O$33,Copie!$W$5:$W$35,Copie!$G$41:$G$70,Copie!$O$41:$O$71,Copie!$W$41:$W$70,Copie!#REF!,Copie!#REF!,Copie!#REF!,Copie!#REF!,Copie!#REF!,Copie!#REF!,Copie!$G$5:$G$35</definedName>
    <definedName name="_Col7">Calendar!$O$5:$O$33,Calendar!$W$5:$W$35,Calendar!$G$41:$G$70,Calendar!$O$41:$O$71,Calendar!$W$41:$W$70,Calendar!$G$77:$G$107,Calendar!$O$77:$O$107,Calendar!$W$77:$W$106,Calendar!$G$113:$G$143,Calendar!$O$113:$O$142,Calendar!$W$113:$W$143,Calendar!$G$5:$G$35</definedName>
    <definedName name="_Dec01" localSheetId="3">Copie!#REF!</definedName>
    <definedName name="_Dec01">Calendar!$Q$113</definedName>
    <definedName name="_Feb01" localSheetId="3">Copie!$I$5</definedName>
    <definedName name="_Feb01">Calendar!$I$5</definedName>
    <definedName name="_Feb29" localSheetId="3">Copie!$J$33:$O$33</definedName>
    <definedName name="_Feb29">Calendar!$J$33:$O$33</definedName>
    <definedName name="_Jan01" localSheetId="3">Copie!#REF!</definedName>
    <definedName name="_Jan01">Calendar!$A$5</definedName>
    <definedName name="_Jul01" localSheetId="3">Copie!#REF!</definedName>
    <definedName name="_Jul01">Calendar!$A$77</definedName>
    <definedName name="_Jun01" localSheetId="3">Copie!$Q$41</definedName>
    <definedName name="_Jun01">Calendar!$Q$41</definedName>
    <definedName name="_Mar01" localSheetId="3">Copie!$Q$5</definedName>
    <definedName name="_Mar01">Calendar!$Q$5</definedName>
    <definedName name="_May01" localSheetId="3">Copie!$I$41</definedName>
    <definedName name="_May01">Calendar!$I$41</definedName>
    <definedName name="_Nov01" localSheetId="3">Copie!#REF!</definedName>
    <definedName name="_Nov01">Calendar!$I$113</definedName>
    <definedName name="_Oct01" localSheetId="3">Copie!#REF!</definedName>
    <definedName name="_Oct01">Calendar!$A$113</definedName>
    <definedName name="_Sep01" localSheetId="3">Copie!#REF!</definedName>
    <definedName name="_Sep01">Calendar!$Q$77</definedName>
    <definedName name="AllJulDays" localSheetId="3">Copie!#REF!,Copie!$I$5:$I$33,Copie!#REF!</definedName>
    <definedName name="AllJulDays">Calendar!$A$5:$A$35,Calendar!$I$5:$I$33,Calendar!$A$5</definedName>
    <definedName name="April" localSheetId="3">Copie!#REF!</definedName>
    <definedName name="April">Calendar!$A$41:$A$70</definedName>
    <definedName name="August" localSheetId="3">Copie!#REF!</definedName>
    <definedName name="August">Calendar!$I$77:$I$107</definedName>
    <definedName name="CalendarData" localSheetId="3">Copie!$E$41:$G$70,Copie!$M$41:$O$71,Copie!$U$41:$W$70,Copie!#REF!,Copie!#REF!,Copie!#REF!,Copie!#REF!,Copie!#REF!,Copie!#REF!,Copie!$E$5:$G$35,Copie!$M$5:$O$33,Copie!$U$5:$W$35,Copie!$E$5</definedName>
    <definedName name="CalendarData">Calendar!$E$41:$G$70,Calendar!$M$41:$O$71,Calendar!$U$41:$W$70,Calendar!$E$77:$G$107,Calendar!$M$77:$O$107,Calendar!$U$77:$W$106,Calendar!$E$113:$G$143,Calendar!$M$113:$O$142,Calendar!$U$113:$W$143,Calendar!$E$5:$G$35,Calendar!$M$5:$O$33,Calendar!$U$5:$W$35,Calendar!$E$5</definedName>
    <definedName name="DaysOff">Data!$A$26:$F$32</definedName>
    <definedName name="December" localSheetId="3">Copie!#REF!</definedName>
    <definedName name="December">Calendar!$Q$113:$Q$143</definedName>
    <definedName name="FebDays">Data!$D$3</definedName>
    <definedName name="February" localSheetId="3">Copie!$I$5:$I$33</definedName>
    <definedName name="February">Calendar!$I$5:$I$33</definedName>
    <definedName name="FirstGregorian">Data!$C$9</definedName>
    <definedName name="GregEaster">Data!$C$13</definedName>
    <definedName name="ItsaLeapYear">Data!$C$3</definedName>
    <definedName name="Jan1B" localSheetId="3">Copie!$B$5</definedName>
    <definedName name="Jan1B">Calendar!$B$5</definedName>
    <definedName name="Jan1C" localSheetId="3">Copie!$C$5</definedName>
    <definedName name="Jan1C">Calendar!$C$5</definedName>
    <definedName name="Jan1D" localSheetId="3">Copie!$D$5</definedName>
    <definedName name="Jan1D">Calendar!$D$5</definedName>
    <definedName name="Jan1E" localSheetId="3">Copie!$E$5</definedName>
    <definedName name="Jan1E">Calendar!$E$5</definedName>
    <definedName name="Jan1F" localSheetId="3">Copie!$F$5</definedName>
    <definedName name="Jan1F">Calendar!$F$5</definedName>
    <definedName name="Jan1G" localSheetId="3">Copie!$G$5</definedName>
    <definedName name="Jan1G">Calendar!$G$5</definedName>
    <definedName name="January" localSheetId="3">Copie!#REF!</definedName>
    <definedName name="January">Calendar!$A$5:$A$35</definedName>
    <definedName name="JulLDay">Data!$C$7</definedName>
    <definedName name="JulLMonth">Data!$C$6</definedName>
    <definedName name="JulLYear">Data!$C$5</definedName>
    <definedName name="July" localSheetId="3">Copie!#REF!</definedName>
    <definedName name="July">Calendar!$A$77:$A$107</definedName>
    <definedName name="June" localSheetId="3">Copie!$Q$41:$Q$70</definedName>
    <definedName name="June">Calendar!$Q$41:$Q$70</definedName>
    <definedName name="LastJulian">Data!$C$8</definedName>
    <definedName name="LegalHolidays">Data!$A$33:$A$55</definedName>
    <definedName name="March" localSheetId="3">Copie!$Q$5:$Q$35</definedName>
    <definedName name="March">Calendar!$Q$5:$Q$35</definedName>
    <definedName name="May" localSheetId="3">Copie!$I$41:$I$71</definedName>
    <definedName name="May">Calendar!$I$41:$I$71</definedName>
    <definedName name="Message1">Data!$C$60</definedName>
    <definedName name="Message2">Data!$C$61</definedName>
    <definedName name="MessageCancel">Data!$C$62</definedName>
    <definedName name="Month01">Data!$C$14</definedName>
    <definedName name="Month02">Data!$C$15</definedName>
    <definedName name="Month03">Data!$C$16</definedName>
    <definedName name="Month04">Data!$C$17</definedName>
    <definedName name="Month05">Data!$C$18</definedName>
    <definedName name="Month06">Data!$C$19</definedName>
    <definedName name="Month07">Data!$C$20</definedName>
    <definedName name="Month08">Data!$C$21</definedName>
    <definedName name="Month09">Data!$C$22</definedName>
    <definedName name="Month10">Data!$C$23</definedName>
    <definedName name="Month11">Data!$C$24</definedName>
    <definedName name="Month12">Data!$C$25</definedName>
    <definedName name="November" localSheetId="3">Copie!#REF!</definedName>
    <definedName name="November">Calendar!$I$113:$I$142</definedName>
    <definedName name="October" localSheetId="3">Copie!#REF!</definedName>
    <definedName name="October">Calendar!$A$113:$A$143</definedName>
    <definedName name="OrthEaster">Data!$C$12</definedName>
    <definedName name="September" localSheetId="3">Copie!#REF!</definedName>
    <definedName name="September">Calendar!$Q$77:$Q$106</definedName>
    <definedName name="TheDays">Data!$C$26:$C$32</definedName>
    <definedName name="theMonths">Data!$B$14:$C$25</definedName>
    <definedName name="theYear">Data!$C$2</definedName>
    <definedName name="toClear" localSheetId="3">Copie!$B$5:$G$35,Copie!$J$5:$O$33,Copie!$R$5:$W$35,Copie!$B$41:$G$70,Copie!$J$41:$O$71,Copie!$R$41:$W$70,Copie!#REF!,Copie!#REF!,Copie!#REF!,Copie!#REF!,Copie!#REF!,Copie!#REF!,Copie!#REF!,Copie!$B$5</definedName>
    <definedName name="toClear">Calendar!$B$5:$G$35,Calendar!$J$5:$O$33,Calendar!$R$5:$W$35,Calendar!$B$41:$G$70,Calendar!$J$41:$O$71,Calendar!$R$41:$W$70,Calendar!$B$77:$G$107,Calendar!$J$77:$O$107,Calendar!$R$77:$W$106,Calendar!$B$113:$G$143,Calendar!$J$113:$O$113,Calendar!$J$114:$O$143,Calendar!$R$113:$W$143,Calendar!$B$5</definedName>
    <definedName name="UserDays">Data!$A$56:$A$59</definedName>
    <definedName name="YearMax">Data!$C$10</definedName>
    <definedName name="YearMin">Data!$C$11</definedName>
  </definedNames>
  <calcPr calcId="125725"/>
</workbook>
</file>

<file path=xl/calcChain.xml><?xml version="1.0" encoding="utf-8"?>
<calcChain xmlns="http://schemas.openxmlformats.org/spreadsheetml/2006/main">
  <c r="R111" i="6"/>
  <c r="J111"/>
  <c r="B111"/>
  <c r="U109"/>
  <c r="E109"/>
  <c r="R75"/>
  <c r="J75"/>
  <c r="B75"/>
  <c r="U73"/>
  <c r="E73"/>
  <c r="R39"/>
  <c r="J39"/>
  <c r="B39"/>
  <c r="U37"/>
  <c r="E37"/>
  <c r="R3"/>
  <c r="J3"/>
  <c r="B3"/>
  <c r="E1"/>
  <c r="A5"/>
  <c r="C5"/>
  <c r="B5" l="1"/>
  <c r="A6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U73" i="1"/>
  <c r="U37"/>
  <c r="U109"/>
  <c r="J3" i="4"/>
  <c r="B3"/>
  <c r="E37"/>
  <c r="E1"/>
  <c r="R111" i="1"/>
  <c r="J111"/>
  <c r="B111"/>
  <c r="R75"/>
  <c r="J75"/>
  <c r="B75"/>
  <c r="R39"/>
  <c r="J39"/>
  <c r="B39"/>
  <c r="R3"/>
  <c r="J3"/>
  <c r="B3"/>
  <c r="E109"/>
  <c r="E73"/>
  <c r="E37"/>
  <c r="E1"/>
  <c r="F47" i="2"/>
  <c r="D47"/>
  <c r="F53"/>
  <c r="D53"/>
  <c r="F52"/>
  <c r="D52"/>
  <c r="F46"/>
  <c r="D46"/>
  <c r="D43"/>
  <c r="F43"/>
  <c r="F42"/>
  <c r="D42"/>
  <c r="F35"/>
  <c r="D35"/>
  <c r="F39"/>
  <c r="D39"/>
  <c r="F45"/>
  <c r="D45"/>
  <c r="F44"/>
  <c r="D44"/>
  <c r="F38"/>
  <c r="D38"/>
  <c r="F37"/>
  <c r="D37"/>
  <c r="F36"/>
  <c r="D36"/>
  <c r="C61"/>
  <c r="B61"/>
  <c r="D59"/>
  <c r="D58"/>
  <c r="D57"/>
  <c r="D56"/>
  <c r="D55"/>
  <c r="F54"/>
  <c r="D54"/>
  <c r="F51"/>
  <c r="D51"/>
  <c r="F50"/>
  <c r="D50"/>
  <c r="F49"/>
  <c r="D49"/>
  <c r="F48"/>
  <c r="D48"/>
  <c r="F41"/>
  <c r="D41"/>
  <c r="F40"/>
  <c r="D40"/>
  <c r="F34"/>
  <c r="D34"/>
  <c r="D33"/>
  <c r="F32"/>
  <c r="E32"/>
  <c r="D32"/>
  <c r="F31"/>
  <c r="D31"/>
  <c r="D30"/>
  <c r="D29"/>
  <c r="D28"/>
  <c r="D27"/>
  <c r="D26"/>
  <c r="B17" i="3"/>
  <c r="C3" i="2"/>
  <c r="A40"/>
  <c r="C12"/>
  <c r="B21" i="3"/>
  <c r="A42" i="2"/>
  <c r="A53"/>
  <c r="A54"/>
  <c r="A41"/>
  <c r="A52"/>
  <c r="A51"/>
  <c r="A47"/>
  <c r="A5" i="1"/>
  <c r="B16" i="3"/>
  <c r="B15"/>
  <c r="A46" i="2"/>
  <c r="A49"/>
  <c r="C13"/>
  <c r="A39"/>
  <c r="A58"/>
  <c r="B24" i="3"/>
  <c r="A34" i="2"/>
  <c r="A50"/>
  <c r="B20" i="3"/>
  <c r="B22"/>
  <c r="B19"/>
  <c r="A48" i="2"/>
  <c r="B27" i="3"/>
  <c r="B14"/>
  <c r="B26"/>
  <c r="B23"/>
  <c r="A43" i="2"/>
  <c r="A57"/>
  <c r="B25" i="3"/>
  <c r="C6" i="6"/>
  <c r="D6" l="1"/>
  <c r="B6"/>
  <c r="B8" i="3"/>
  <c r="B5"/>
  <c r="B9"/>
  <c r="B13"/>
  <c r="B10"/>
  <c r="B12"/>
  <c r="B11"/>
  <c r="B4"/>
  <c r="B7"/>
  <c r="B3"/>
  <c r="B2"/>
  <c r="B6"/>
  <c r="A6" i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B5"/>
  <c r="D3" i="2"/>
  <c r="A44"/>
  <c r="A38"/>
  <c r="A45"/>
  <c r="A36"/>
  <c r="A35"/>
  <c r="A37"/>
  <c r="D13"/>
  <c r="C7" i="6"/>
  <c r="C5" i="1"/>
  <c r="D12" i="2"/>
  <c r="B18" i="3"/>
  <c r="D7" i="6" l="1"/>
  <c r="B7"/>
  <c r="C8"/>
  <c r="C6" i="1"/>
  <c r="B6" l="1"/>
  <c r="D6"/>
  <c r="D8" i="6"/>
  <c r="B8"/>
  <c r="C7" i="1"/>
  <c r="C9" i="6"/>
  <c r="B7" i="1" l="1"/>
  <c r="D7"/>
  <c r="D9" i="6"/>
  <c r="B9"/>
  <c r="C8" i="1"/>
  <c r="C10" i="6"/>
  <c r="D8" i="1" l="1"/>
  <c r="B8"/>
  <c r="D10" i="6"/>
  <c r="B10"/>
  <c r="C11"/>
  <c r="C9" i="1"/>
  <c r="B9" l="1"/>
  <c r="D9"/>
  <c r="D11" i="6"/>
  <c r="B11"/>
  <c r="C12"/>
  <c r="C10" i="1"/>
  <c r="B10" l="1"/>
  <c r="D10"/>
  <c r="D12" i="6"/>
  <c r="B12"/>
  <c r="C13"/>
  <c r="C11" i="1"/>
  <c r="B11" l="1"/>
  <c r="D11"/>
  <c r="D13" i="6"/>
  <c r="B13"/>
  <c r="C14"/>
  <c r="C12" i="1"/>
  <c r="D12" l="1"/>
  <c r="B12"/>
  <c r="D14" i="6"/>
  <c r="B14"/>
  <c r="C13" i="1"/>
  <c r="C15" i="6"/>
  <c r="B13" i="1" l="1"/>
  <c r="D13"/>
  <c r="D15" i="6"/>
  <c r="B15"/>
  <c r="C14" i="1"/>
  <c r="C16" i="6"/>
  <c r="B14" i="1" l="1"/>
  <c r="D14"/>
  <c r="D16" i="6"/>
  <c r="B16"/>
  <c r="C17"/>
  <c r="C15" i="1"/>
  <c r="B15" l="1"/>
  <c r="D15"/>
  <c r="D17" i="6"/>
  <c r="B17"/>
  <c r="C18"/>
  <c r="C16" i="1"/>
  <c r="D16" l="1"/>
  <c r="B16"/>
  <c r="D18" i="6"/>
  <c r="B18"/>
  <c r="C19"/>
  <c r="C17" i="1"/>
  <c r="B17" l="1"/>
  <c r="D17"/>
  <c r="D19" i="6"/>
  <c r="B19"/>
  <c r="C18" i="1"/>
  <c r="C20" i="6"/>
  <c r="B18" i="1" l="1"/>
  <c r="D18"/>
  <c r="D20" i="6"/>
  <c r="B20"/>
  <c r="C21"/>
  <c r="C19" i="1"/>
  <c r="D19" l="1"/>
  <c r="B19"/>
  <c r="D21" i="6"/>
  <c r="B21"/>
  <c r="C22"/>
  <c r="C20" i="1"/>
  <c r="D20" l="1"/>
  <c r="B20"/>
  <c r="D22" i="6"/>
  <c r="B22"/>
  <c r="C23"/>
  <c r="C21" i="1"/>
  <c r="B21" l="1"/>
  <c r="D21"/>
  <c r="D23" i="6"/>
  <c r="B23"/>
  <c r="C22" i="1"/>
  <c r="C24" i="6"/>
  <c r="B22" i="1" l="1"/>
  <c r="D22"/>
  <c r="D24" i="6"/>
  <c r="B24"/>
  <c r="C25"/>
  <c r="C23" i="1"/>
  <c r="B23" l="1"/>
  <c r="D23"/>
  <c r="D25" i="6"/>
  <c r="B25"/>
  <c r="C26"/>
  <c r="C24" i="1"/>
  <c r="D24" l="1"/>
  <c r="B24"/>
  <c r="D26" i="6"/>
  <c r="B26"/>
  <c r="C27"/>
  <c r="C25" i="1"/>
  <c r="B25" l="1"/>
  <c r="D25"/>
  <c r="D27" i="6"/>
  <c r="B27"/>
  <c r="C26" i="1"/>
  <c r="C28" i="6"/>
  <c r="B26" i="1" l="1"/>
  <c r="D26"/>
  <c r="D28" i="6"/>
  <c r="B28"/>
  <c r="C29"/>
  <c r="C27" i="1"/>
  <c r="B27" l="1"/>
  <c r="D27"/>
  <c r="D29" i="6"/>
  <c r="B29"/>
  <c r="C30"/>
  <c r="C28" i="1"/>
  <c r="D28" l="1"/>
  <c r="B28"/>
  <c r="D30" i="6"/>
  <c r="B30"/>
  <c r="C31"/>
  <c r="C29" i="1"/>
  <c r="B29" l="1"/>
  <c r="D29"/>
  <c r="D31" i="6"/>
  <c r="B31"/>
  <c r="C32"/>
  <c r="C30" i="1"/>
  <c r="B30" l="1"/>
  <c r="D30"/>
  <c r="D32" i="6"/>
  <c r="B32"/>
  <c r="C31" i="1"/>
  <c r="C33" i="6"/>
  <c r="D31" i="1" l="1"/>
  <c r="B31"/>
  <c r="D33" i="6"/>
  <c r="B33"/>
  <c r="C34"/>
  <c r="C32" i="1"/>
  <c r="B32" l="1"/>
  <c r="D32"/>
  <c r="D34" i="6"/>
  <c r="B34"/>
  <c r="C33" i="1"/>
  <c r="C35" i="6"/>
  <c r="D33" i="1" l="1"/>
  <c r="B33"/>
  <c r="D35" i="6"/>
  <c r="B35"/>
  <c r="I5"/>
  <c r="J5" s="1"/>
  <c r="C34" i="1"/>
  <c r="B34" l="1"/>
  <c r="D34"/>
  <c r="C35"/>
  <c r="B35" l="1"/>
  <c r="I5"/>
  <c r="J5" s="1"/>
  <c r="D35"/>
  <c r="K5" i="6"/>
  <c r="K5" i="1"/>
  <c r="L5" l="1"/>
  <c r="L5" i="6"/>
  <c r="I6"/>
  <c r="I6" i="1"/>
  <c r="I7"/>
  <c r="K6"/>
  <c r="K6" i="6"/>
  <c r="J6" i="1" l="1"/>
  <c r="L6"/>
  <c r="J6" i="6"/>
  <c r="L6"/>
  <c r="I7"/>
  <c r="I8" i="1"/>
  <c r="K7" i="6"/>
  <c r="K7" i="1"/>
  <c r="L7" i="6" l="1"/>
  <c r="J7"/>
  <c r="J7" i="1"/>
  <c r="L7"/>
  <c r="I8" i="6"/>
  <c r="I9" i="1"/>
  <c r="K8"/>
  <c r="K8" i="6"/>
  <c r="L8" i="1" l="1"/>
  <c r="J8"/>
  <c r="J8" i="6"/>
  <c r="L8"/>
  <c r="I9"/>
  <c r="I10" i="1"/>
  <c r="K9"/>
  <c r="K9" i="6"/>
  <c r="J9" i="1" l="1"/>
  <c r="L9"/>
  <c r="L9" i="6"/>
  <c r="J9"/>
  <c r="I10"/>
  <c r="I11" i="1"/>
  <c r="K10" i="6"/>
  <c r="K10" i="1"/>
  <c r="J10" i="6" l="1"/>
  <c r="L10"/>
  <c r="J10" i="1"/>
  <c r="L10"/>
  <c r="I11" i="6"/>
  <c r="I12" i="1"/>
  <c r="K11"/>
  <c r="K11" i="6"/>
  <c r="L11" i="1" l="1"/>
  <c r="J11"/>
  <c r="L11" i="6"/>
  <c r="J11"/>
  <c r="I12"/>
  <c r="I13" i="1"/>
  <c r="K12"/>
  <c r="K12" i="6"/>
  <c r="J12" i="1" l="1"/>
  <c r="L12"/>
  <c r="L12" i="6"/>
  <c r="J12"/>
  <c r="I13"/>
  <c r="I14" i="1"/>
  <c r="K13"/>
  <c r="K13" i="6"/>
  <c r="J13" i="1" l="1"/>
  <c r="L13"/>
  <c r="L13" i="6"/>
  <c r="J13"/>
  <c r="I14"/>
  <c r="I15" i="1"/>
  <c r="K14" i="6"/>
  <c r="K14" i="1"/>
  <c r="J14" l="1"/>
  <c r="L14"/>
  <c r="L14" i="6"/>
  <c r="J14"/>
  <c r="I15"/>
  <c r="I16" i="1"/>
  <c r="K15"/>
  <c r="K15" i="6"/>
  <c r="J15" i="1" l="1"/>
  <c r="L15"/>
  <c r="J15" i="6"/>
  <c r="L15"/>
  <c r="I16"/>
  <c r="I17" i="1"/>
  <c r="K16" i="6"/>
  <c r="K16" i="1"/>
  <c r="J16" i="6" l="1"/>
  <c r="L16"/>
  <c r="J16" i="1"/>
  <c r="L16"/>
  <c r="I17" i="6"/>
  <c r="I18" i="1"/>
  <c r="K17"/>
  <c r="K17" i="6"/>
  <c r="J17" i="1" l="1"/>
  <c r="L17"/>
  <c r="L17" i="6"/>
  <c r="J17"/>
  <c r="I18"/>
  <c r="I19" i="1"/>
  <c r="K18"/>
  <c r="K18" i="6"/>
  <c r="J18" i="1" l="1"/>
  <c r="L18"/>
  <c r="L18" i="6"/>
  <c r="J18"/>
  <c r="I19"/>
  <c r="I20" i="1"/>
  <c r="K19"/>
  <c r="K19" i="6"/>
  <c r="L19" i="1" l="1"/>
  <c r="J19"/>
  <c r="L19" i="6"/>
  <c r="J19"/>
  <c r="I20"/>
  <c r="I21" i="1"/>
  <c r="K20"/>
  <c r="K20" i="6"/>
  <c r="J20" i="1" l="1"/>
  <c r="L20"/>
  <c r="J20" i="6"/>
  <c r="L20"/>
  <c r="I21"/>
  <c r="I22" i="1"/>
  <c r="K21"/>
  <c r="K21" i="6"/>
  <c r="J21" i="1" l="1"/>
  <c r="L21"/>
  <c r="L21" i="6"/>
  <c r="J21"/>
  <c r="I22"/>
  <c r="I23" i="1"/>
  <c r="K22" i="6"/>
  <c r="K22" i="1"/>
  <c r="L22" i="6" l="1"/>
  <c r="J22"/>
  <c r="J22" i="1"/>
  <c r="L22"/>
  <c r="I23" i="6"/>
  <c r="I24" i="1"/>
  <c r="K23"/>
  <c r="K23" i="6"/>
  <c r="J23" i="1" l="1"/>
  <c r="L23"/>
  <c r="L23" i="6"/>
  <c r="J23"/>
  <c r="I24"/>
  <c r="I25" i="1"/>
  <c r="K24" i="6"/>
  <c r="K24" i="1"/>
  <c r="J24" i="6" l="1"/>
  <c r="L24"/>
  <c r="J24" i="1"/>
  <c r="L24"/>
  <c r="I25" i="6"/>
  <c r="I26" i="1"/>
  <c r="K25" i="6"/>
  <c r="K25" i="1"/>
  <c r="J25" i="6" l="1"/>
  <c r="L25"/>
  <c r="J25" i="1"/>
  <c r="L25"/>
  <c r="I26" i="6"/>
  <c r="I27" i="1"/>
  <c r="K26" i="6"/>
  <c r="K26" i="1"/>
  <c r="J26" i="6" l="1"/>
  <c r="L26"/>
  <c r="J26" i="1"/>
  <c r="L26"/>
  <c r="I27" i="6"/>
  <c r="I28" i="1"/>
  <c r="K27"/>
  <c r="K27" i="6"/>
  <c r="L27" i="1" l="1"/>
  <c r="J27"/>
  <c r="J27" i="6"/>
  <c r="L27"/>
  <c r="I28"/>
  <c r="I29" i="1"/>
  <c r="K28" i="6"/>
  <c r="K28" i="1"/>
  <c r="J28" i="6" l="1"/>
  <c r="L28"/>
  <c r="J28" i="1"/>
  <c r="L28"/>
  <c r="I29" i="6"/>
  <c r="I30" i="1"/>
  <c r="K29"/>
  <c r="K29" i="6"/>
  <c r="J29" i="1" l="1"/>
  <c r="L29"/>
  <c r="L29" i="6"/>
  <c r="J29"/>
  <c r="I30"/>
  <c r="I31" i="1"/>
  <c r="K30" i="6"/>
  <c r="K30" i="1"/>
  <c r="L30" i="6" l="1"/>
  <c r="J30"/>
  <c r="J30" i="1"/>
  <c r="L30"/>
  <c r="I31" i="6"/>
  <c r="I32" i="1"/>
  <c r="K31" i="6"/>
  <c r="K31" i="1"/>
  <c r="J31" i="6" l="1"/>
  <c r="L31"/>
  <c r="J31" i="1"/>
  <c r="L31"/>
  <c r="I32" i="6"/>
  <c r="I33" i="1"/>
  <c r="K32" i="6"/>
  <c r="K32" i="1"/>
  <c r="J32" i="6" l="1"/>
  <c r="L32"/>
  <c r="J32" i="1"/>
  <c r="L32"/>
  <c r="I33" i="6"/>
  <c r="K33" i="1"/>
  <c r="K33" i="6"/>
  <c r="L33" i="1" l="1"/>
  <c r="Q5"/>
  <c r="Q6" s="1"/>
  <c r="J33"/>
  <c r="L33" i="6"/>
  <c r="J33"/>
  <c r="Q5"/>
  <c r="S5" i="1"/>
  <c r="S5" i="6"/>
  <c r="R5" i="1" l="1"/>
  <c r="T5" i="6"/>
  <c r="R5"/>
  <c r="Q6"/>
  <c r="T5" i="1"/>
  <c r="Q7"/>
  <c r="S6"/>
  <c r="S6" i="6"/>
  <c r="R6" i="1" l="1"/>
  <c r="T6"/>
  <c r="R6" i="6"/>
  <c r="T6"/>
  <c r="Q7"/>
  <c r="Q8" i="1"/>
  <c r="S7"/>
  <c r="S7" i="6"/>
  <c r="R7" i="1" l="1"/>
  <c r="T7"/>
  <c r="R7" i="6"/>
  <c r="T7"/>
  <c r="Q8"/>
  <c r="Q9" i="1"/>
  <c r="S8"/>
  <c r="S8" i="6"/>
  <c r="T8" i="1" l="1"/>
  <c r="R8"/>
  <c r="R8" i="6"/>
  <c r="T8"/>
  <c r="Q9"/>
  <c r="Q10" i="1"/>
  <c r="S9"/>
  <c r="S9" i="6"/>
  <c r="T9" i="1" l="1"/>
  <c r="R9"/>
  <c r="T9" i="6"/>
  <c r="R9"/>
  <c r="Q10"/>
  <c r="Q11" i="1"/>
  <c r="S10"/>
  <c r="S10" i="6"/>
  <c r="T10" i="1" l="1"/>
  <c r="R10"/>
  <c r="T10" i="6"/>
  <c r="R10"/>
  <c r="Q11"/>
  <c r="Q12" i="1"/>
  <c r="S11" i="6"/>
  <c r="S11" i="1"/>
  <c r="R11" i="6" l="1"/>
  <c r="T11"/>
  <c r="T11" i="1"/>
  <c r="R11"/>
  <c r="Q12" i="6"/>
  <c r="Q13" i="1"/>
  <c r="S12" i="6"/>
  <c r="S12" i="1"/>
  <c r="R12" i="6" l="1"/>
  <c r="T12"/>
  <c r="T12" i="1"/>
  <c r="R12"/>
  <c r="Q13" i="6"/>
  <c r="Q14" i="1"/>
  <c r="S13"/>
  <c r="S13" i="6"/>
  <c r="R13" i="1" l="1"/>
  <c r="T13"/>
  <c r="R13" i="6"/>
  <c r="T13"/>
  <c r="Q14"/>
  <c r="Q15" i="1"/>
  <c r="S14"/>
  <c r="S14" i="6"/>
  <c r="T14" i="1" l="1"/>
  <c r="R14"/>
  <c r="T14" i="6"/>
  <c r="R14"/>
  <c r="Q15"/>
  <c r="Q16" i="1"/>
  <c r="S15"/>
  <c r="S15" i="6"/>
  <c r="R15" i="1" l="1"/>
  <c r="T15"/>
  <c r="T15" i="6"/>
  <c r="R15"/>
  <c r="Q16"/>
  <c r="Q17" i="1"/>
  <c r="S16" i="6"/>
  <c r="S16" i="1"/>
  <c r="R16" i="6" l="1"/>
  <c r="T16"/>
  <c r="T16" i="1"/>
  <c r="R16"/>
  <c r="Q17" i="6"/>
  <c r="Q18" i="1"/>
  <c r="S17" i="6"/>
  <c r="S17" i="1"/>
  <c r="T17" i="6" l="1"/>
  <c r="R17"/>
  <c r="T17" i="1"/>
  <c r="R17"/>
  <c r="Q18" i="6"/>
  <c r="Q19" i="1"/>
  <c r="S18"/>
  <c r="S18" i="6"/>
  <c r="T18" i="1" l="1"/>
  <c r="R18"/>
  <c r="R18" i="6"/>
  <c r="T18"/>
  <c r="Q19"/>
  <c r="Q20" i="1"/>
  <c r="S19"/>
  <c r="S19" i="6"/>
  <c r="T19" i="1" l="1"/>
  <c r="R19"/>
  <c r="T19" i="6"/>
  <c r="R19"/>
  <c r="Q20"/>
  <c r="Q21" i="1"/>
  <c r="S20" i="6"/>
  <c r="S20" i="1"/>
  <c r="T20" i="6" l="1"/>
  <c r="R20"/>
  <c r="T20" i="1"/>
  <c r="R20"/>
  <c r="Q21" i="6"/>
  <c r="Q22" i="1"/>
  <c r="S21" i="6"/>
  <c r="S21" i="1"/>
  <c r="T21" i="6" l="1"/>
  <c r="R21"/>
  <c r="T21" i="1"/>
  <c r="R21"/>
  <c r="Q22" i="6"/>
  <c r="Q23" i="1"/>
  <c r="S22"/>
  <c r="S22" i="6"/>
  <c r="R22" i="1" l="1"/>
  <c r="T22"/>
  <c r="R22" i="6"/>
  <c r="T22"/>
  <c r="Q23"/>
  <c r="Q24" i="1"/>
  <c r="S23"/>
  <c r="S23" i="6"/>
  <c r="R23" i="1" l="1"/>
  <c r="T23"/>
  <c r="T23" i="6"/>
  <c r="R23"/>
  <c r="Q24"/>
  <c r="Q25" i="1"/>
  <c r="S24"/>
  <c r="S24" i="6"/>
  <c r="T24" i="1" l="1"/>
  <c r="R24"/>
  <c r="T24" i="6"/>
  <c r="R24"/>
  <c r="Q25"/>
  <c r="Q26" i="1"/>
  <c r="S25"/>
  <c r="S25" i="6"/>
  <c r="R25" i="1" l="1"/>
  <c r="T25"/>
  <c r="T25" i="6"/>
  <c r="R25"/>
  <c r="Q26"/>
  <c r="Q27" i="1"/>
  <c r="S26" i="6"/>
  <c r="S26" i="1"/>
  <c r="T26" i="6" l="1"/>
  <c r="R26"/>
  <c r="T26" i="1"/>
  <c r="R26"/>
  <c r="Q27" i="6"/>
  <c r="Q28" i="1"/>
  <c r="S27" i="6"/>
  <c r="S27" i="1"/>
  <c r="T27" i="6" l="1"/>
  <c r="R27"/>
  <c r="T27" i="1"/>
  <c r="R27"/>
  <c r="Q28" i="6"/>
  <c r="Q29" i="1"/>
  <c r="S28"/>
  <c r="S28" i="6"/>
  <c r="R28" i="1" l="1"/>
  <c r="T28"/>
  <c r="T28" i="6"/>
  <c r="R28"/>
  <c r="Q29"/>
  <c r="Q30" i="1"/>
  <c r="S29"/>
  <c r="S29" i="6"/>
  <c r="R29" i="1" l="1"/>
  <c r="T29"/>
  <c r="R29" i="6"/>
  <c r="T29"/>
  <c r="Q30"/>
  <c r="Q31" i="1"/>
  <c r="S30"/>
  <c r="S30" i="6"/>
  <c r="T30" i="1" l="1"/>
  <c r="R30"/>
  <c r="R30" i="6"/>
  <c r="T30"/>
  <c r="Q31"/>
  <c r="Q32" i="1"/>
  <c r="S31"/>
  <c r="S31" i="6"/>
  <c r="T31" i="1" l="1"/>
  <c r="R31"/>
  <c r="T31" i="6"/>
  <c r="R31"/>
  <c r="Q32"/>
  <c r="Q33" i="1"/>
  <c r="S32"/>
  <c r="S32" i="6"/>
  <c r="T32" i="1" l="1"/>
  <c r="R32"/>
  <c r="R32" i="6"/>
  <c r="T32"/>
  <c r="Q33"/>
  <c r="Q34" i="1"/>
  <c r="S33" i="6"/>
  <c r="S33" i="1"/>
  <c r="R33" i="6" l="1"/>
  <c r="T33"/>
  <c r="R33" i="1"/>
  <c r="T33"/>
  <c r="Q34" i="6"/>
  <c r="Q35" i="1"/>
  <c r="S34"/>
  <c r="S34" i="6"/>
  <c r="R34" i="1" l="1"/>
  <c r="T34"/>
  <c r="R34" i="6"/>
  <c r="T34"/>
  <c r="Q35"/>
  <c r="S35" i="1"/>
  <c r="S35" i="6"/>
  <c r="R35" i="1" l="1"/>
  <c r="A41"/>
  <c r="D41" s="1"/>
  <c r="T35"/>
  <c r="T35" i="6"/>
  <c r="R35"/>
  <c r="A41"/>
  <c r="C41" i="1"/>
  <c r="C41" i="6"/>
  <c r="B41" i="1" l="1"/>
  <c r="D41" i="6"/>
  <c r="A42"/>
  <c r="B41"/>
  <c r="A42" i="1"/>
  <c r="A43" s="1"/>
  <c r="C42"/>
  <c r="C42" i="6"/>
  <c r="D42" i="1" l="1"/>
  <c r="B42"/>
  <c r="B42" i="6"/>
  <c r="D42"/>
  <c r="A43"/>
  <c r="A44" i="1"/>
  <c r="C43" i="6"/>
  <c r="C43" i="1"/>
  <c r="D43" i="6" l="1"/>
  <c r="B43"/>
  <c r="D43" i="1"/>
  <c r="B43"/>
  <c r="A44" i="6"/>
  <c r="A45" i="1"/>
  <c r="C44"/>
  <c r="C44" i="6"/>
  <c r="B44" i="1" l="1"/>
  <c r="D44"/>
  <c r="B44" i="6"/>
  <c r="D44"/>
  <c r="A45"/>
  <c r="A46" i="1"/>
  <c r="C45"/>
  <c r="C45" i="6"/>
  <c r="D45" i="1" l="1"/>
  <c r="B45"/>
  <c r="D45" i="6"/>
  <c r="B45"/>
  <c r="A46"/>
  <c r="A47" i="1"/>
  <c r="C46" i="6"/>
  <c r="C46" i="1"/>
  <c r="D46" i="6" l="1"/>
  <c r="B46"/>
  <c r="D46" i="1"/>
  <c r="B46"/>
  <c r="A47" i="6"/>
  <c r="A48" i="1"/>
  <c r="C47"/>
  <c r="C47" i="6"/>
  <c r="D47" i="1" l="1"/>
  <c r="B47"/>
  <c r="D47" i="6"/>
  <c r="B47"/>
  <c r="A48"/>
  <c r="A49" i="1"/>
  <c r="C48" i="6"/>
  <c r="C48" i="1"/>
  <c r="D48" l="1"/>
  <c r="B48"/>
  <c r="D48" i="6"/>
  <c r="B48"/>
  <c r="A49"/>
  <c r="A50" i="1"/>
  <c r="C49"/>
  <c r="C49" i="6"/>
  <c r="B49" i="1" l="1"/>
  <c r="D49"/>
  <c r="D49" i="6"/>
  <c r="B49"/>
  <c r="A50"/>
  <c r="A51" i="1"/>
  <c r="C50"/>
  <c r="C50" i="6"/>
  <c r="D50" i="1" l="1"/>
  <c r="B50"/>
  <c r="B50" i="6"/>
  <c r="D50"/>
  <c r="A51"/>
  <c r="A52" i="1"/>
  <c r="C51" i="6"/>
  <c r="C51" i="1"/>
  <c r="B51" i="6" l="1"/>
  <c r="D51"/>
  <c r="B51" i="1"/>
  <c r="D51"/>
  <c r="A52" i="6"/>
  <c r="A53" i="1"/>
  <c r="C52"/>
  <c r="C52" i="6"/>
  <c r="B52" i="1" l="1"/>
  <c r="D52"/>
  <c r="D52" i="6"/>
  <c r="B52"/>
  <c r="A53"/>
  <c r="A54" i="1"/>
  <c r="C53"/>
  <c r="C53" i="6"/>
  <c r="B53" i="1" l="1"/>
  <c r="D53"/>
  <c r="D53" i="6"/>
  <c r="B53"/>
  <c r="A54"/>
  <c r="A55" i="1"/>
  <c r="C54"/>
  <c r="C54" i="6"/>
  <c r="D54" i="1" l="1"/>
  <c r="B54"/>
  <c r="B54" i="6"/>
  <c r="D54"/>
  <c r="A55"/>
  <c r="A56" i="1"/>
  <c r="C55"/>
  <c r="C55" i="6"/>
  <c r="B55" i="1" l="1"/>
  <c r="D55"/>
  <c r="B55" i="6"/>
  <c r="D55"/>
  <c r="A56"/>
  <c r="A57" i="1"/>
  <c r="C56" i="6"/>
  <c r="C56" i="1"/>
  <c r="D56" l="1"/>
  <c r="B56"/>
  <c r="D56" i="6"/>
  <c r="B56"/>
  <c r="A57"/>
  <c r="A58" i="1"/>
  <c r="C57"/>
  <c r="C57" i="6"/>
  <c r="D57" i="1" l="1"/>
  <c r="B57"/>
  <c r="D57" i="6"/>
  <c r="B57"/>
  <c r="A58"/>
  <c r="A59" i="1"/>
  <c r="C58" i="6"/>
  <c r="C58" i="1"/>
  <c r="B58" i="6" l="1"/>
  <c r="D58"/>
  <c r="B58" i="1"/>
  <c r="D58"/>
  <c r="A59" i="6"/>
  <c r="A60" i="1"/>
  <c r="C59"/>
  <c r="C59" i="6"/>
  <c r="D59" i="1" l="1"/>
  <c r="B59"/>
  <c r="B59" i="6"/>
  <c r="D59"/>
  <c r="A60"/>
  <c r="A61" i="1"/>
  <c r="C60"/>
  <c r="C60" i="6"/>
  <c r="B60" i="1" l="1"/>
  <c r="D60"/>
  <c r="D60" i="6"/>
  <c r="B60"/>
  <c r="A61"/>
  <c r="A62" i="1"/>
  <c r="C61" i="6"/>
  <c r="C61" i="1"/>
  <c r="D61" l="1"/>
  <c r="B61"/>
  <c r="D61" i="6"/>
  <c r="B61"/>
  <c r="A62"/>
  <c r="A63" i="1"/>
  <c r="C62"/>
  <c r="C62" i="6"/>
  <c r="B62" l="1"/>
  <c r="D62"/>
  <c r="B62" i="1"/>
  <c r="D62"/>
  <c r="A63" i="6"/>
  <c r="A64" i="1"/>
  <c r="C63"/>
  <c r="C63" i="6"/>
  <c r="B63" i="1" l="1"/>
  <c r="D63"/>
  <c r="B63" i="6"/>
  <c r="D63"/>
  <c r="A64"/>
  <c r="A65" i="1"/>
  <c r="C64"/>
  <c r="C64" i="6"/>
  <c r="B64" i="1" l="1"/>
  <c r="D64"/>
  <c r="D64" i="6"/>
  <c r="B64"/>
  <c r="A65"/>
  <c r="A66" i="1"/>
  <c r="C65"/>
  <c r="C65" i="6"/>
  <c r="B65" i="1" l="1"/>
  <c r="D65"/>
  <c r="B65" i="6"/>
  <c r="D65"/>
  <c r="A66"/>
  <c r="A67" i="1"/>
  <c r="C66"/>
  <c r="C66" i="6"/>
  <c r="B66" i="1" l="1"/>
  <c r="D66"/>
  <c r="D66" i="6"/>
  <c r="B66"/>
  <c r="A67"/>
  <c r="A68" i="1"/>
  <c r="C67"/>
  <c r="C67" i="6"/>
  <c r="B67" i="1" l="1"/>
  <c r="D67"/>
  <c r="B67" i="6"/>
  <c r="D67"/>
  <c r="A68"/>
  <c r="A69" i="1"/>
  <c r="C68"/>
  <c r="C68" i="6"/>
  <c r="D68" i="1" l="1"/>
  <c r="B68"/>
  <c r="B68" i="6"/>
  <c r="D68"/>
  <c r="A69"/>
  <c r="A70" i="1"/>
  <c r="C69"/>
  <c r="C69" i="6"/>
  <c r="B69" i="1" l="1"/>
  <c r="D69"/>
  <c r="D69" i="6"/>
  <c r="B69"/>
  <c r="A70"/>
  <c r="C70" i="1"/>
  <c r="C70" i="6"/>
  <c r="D70" l="1"/>
  <c r="B70"/>
  <c r="I41"/>
  <c r="D70" i="1"/>
  <c r="B70"/>
  <c r="I41"/>
  <c r="L41" i="6" s="1"/>
  <c r="K41" i="1"/>
  <c r="K41" i="6"/>
  <c r="J41" l="1"/>
  <c r="J41" i="1"/>
  <c r="I42"/>
  <c r="L41"/>
  <c r="I42" i="6"/>
  <c r="K42"/>
  <c r="K42" i="1"/>
  <c r="J42" l="1"/>
  <c r="L42"/>
  <c r="J42" i="6"/>
  <c r="L42"/>
  <c r="I43" i="1"/>
  <c r="I43" i="6"/>
  <c r="I44" s="1"/>
  <c r="K43"/>
  <c r="K43" i="1"/>
  <c r="L43" l="1"/>
  <c r="J43"/>
  <c r="J43" i="6"/>
  <c r="L43"/>
  <c r="I44" i="1"/>
  <c r="I45" i="6"/>
  <c r="K44" i="1"/>
  <c r="K44" i="6"/>
  <c r="J44" l="1"/>
  <c r="L44"/>
  <c r="L44" i="1"/>
  <c r="J44"/>
  <c r="I45"/>
  <c r="I46" s="1"/>
  <c r="I46" i="6"/>
  <c r="K45" i="1"/>
  <c r="K45" i="6"/>
  <c r="J45" l="1"/>
  <c r="L45"/>
  <c r="L45" i="1"/>
  <c r="J45"/>
  <c r="I47" i="6"/>
  <c r="I47" i="1"/>
  <c r="K46"/>
  <c r="K46" i="6"/>
  <c r="J46" l="1"/>
  <c r="L46"/>
  <c r="J46" i="1"/>
  <c r="L46"/>
  <c r="I48" i="6"/>
  <c r="I48" i="1"/>
  <c r="K47" i="6"/>
  <c r="K47" i="1"/>
  <c r="L47" l="1"/>
  <c r="J47"/>
  <c r="J47" i="6"/>
  <c r="L47"/>
  <c r="I49"/>
  <c r="I49" i="1"/>
  <c r="K48" i="6"/>
  <c r="K48" i="1"/>
  <c r="L48" l="1"/>
  <c r="J48"/>
  <c r="J48" i="6"/>
  <c r="L48"/>
  <c r="I50"/>
  <c r="I50" i="1"/>
  <c r="K49"/>
  <c r="K49" i="6"/>
  <c r="J49" l="1"/>
  <c r="L49"/>
  <c r="L49" i="1"/>
  <c r="J49"/>
  <c r="I51" i="6"/>
  <c r="I51" i="1"/>
  <c r="K50"/>
  <c r="K50" i="6"/>
  <c r="J50" l="1"/>
  <c r="L50"/>
  <c r="J50" i="1"/>
  <c r="L50"/>
  <c r="I52" i="6"/>
  <c r="I52" i="1"/>
  <c r="K51"/>
  <c r="K51" i="6"/>
  <c r="J51" l="1"/>
  <c r="L51"/>
  <c r="J51" i="1"/>
  <c r="L51"/>
  <c r="I53" i="6"/>
  <c r="I53" i="1"/>
  <c r="K52"/>
  <c r="K52" i="6"/>
  <c r="J52" l="1"/>
  <c r="L52"/>
  <c r="L52" i="1"/>
  <c r="J52"/>
  <c r="I54" i="6"/>
  <c r="I54" i="1"/>
  <c r="K53"/>
  <c r="K53" i="6"/>
  <c r="J53" l="1"/>
  <c r="L53"/>
  <c r="J53" i="1"/>
  <c r="L53"/>
  <c r="I55" i="6"/>
  <c r="I55" i="1"/>
  <c r="K54"/>
  <c r="K54" i="6"/>
  <c r="J54" l="1"/>
  <c r="L54"/>
  <c r="J54" i="1"/>
  <c r="L54"/>
  <c r="I56" i="6"/>
  <c r="I56" i="1"/>
  <c r="K55" i="6"/>
  <c r="K55" i="1"/>
  <c r="J55" l="1"/>
  <c r="L55"/>
  <c r="J55" i="6"/>
  <c r="L55"/>
  <c r="I57"/>
  <c r="I57" i="1"/>
  <c r="K56" i="6"/>
  <c r="K56" i="1"/>
  <c r="J56" l="1"/>
  <c r="L56"/>
  <c r="J56" i="6"/>
  <c r="L56"/>
  <c r="I58"/>
  <c r="I58" i="1"/>
  <c r="K57"/>
  <c r="K57" i="6"/>
  <c r="J57" l="1"/>
  <c r="L57"/>
  <c r="L57" i="1"/>
  <c r="J57"/>
  <c r="I59" i="6"/>
  <c r="I59" i="1"/>
  <c r="K58" i="6"/>
  <c r="K58" i="1"/>
  <c r="J58" l="1"/>
  <c r="L58"/>
  <c r="J58" i="6"/>
  <c r="L58"/>
  <c r="I60"/>
  <c r="I60" i="1"/>
  <c r="K59" i="6"/>
  <c r="K59" i="1"/>
  <c r="L59" l="1"/>
  <c r="J59"/>
  <c r="J59" i="6"/>
  <c r="L59"/>
  <c r="I61"/>
  <c r="I61" i="1"/>
  <c r="K60"/>
  <c r="K60" i="6"/>
  <c r="J60" l="1"/>
  <c r="L60"/>
  <c r="L60" i="1"/>
  <c r="J60"/>
  <c r="I62" i="6"/>
  <c r="I62" i="1"/>
  <c r="K61" i="6"/>
  <c r="K61" i="1"/>
  <c r="J61" l="1"/>
  <c r="L61"/>
  <c r="J61" i="6"/>
  <c r="L61"/>
  <c r="I63"/>
  <c r="I63" i="1"/>
  <c r="K62"/>
  <c r="K62" i="6"/>
  <c r="J62" l="1"/>
  <c r="L62"/>
  <c r="L62" i="1"/>
  <c r="J62"/>
  <c r="I64" i="6"/>
  <c r="I64" i="1"/>
  <c r="K63"/>
  <c r="K63" i="6"/>
  <c r="J63" l="1"/>
  <c r="L63"/>
  <c r="L63" i="1"/>
  <c r="J63"/>
  <c r="I65" i="6"/>
  <c r="I65" i="1"/>
  <c r="K64"/>
  <c r="K64" i="6"/>
  <c r="J64" l="1"/>
  <c r="L64"/>
  <c r="L64" i="1"/>
  <c r="J64"/>
  <c r="I66" i="6"/>
  <c r="I66" i="1"/>
  <c r="K65" i="6"/>
  <c r="K65" i="1"/>
  <c r="J65" l="1"/>
  <c r="L65"/>
  <c r="J65" i="6"/>
  <c r="L65"/>
  <c r="I67"/>
  <c r="I67" i="1"/>
  <c r="K66"/>
  <c r="K66" i="6"/>
  <c r="J66" l="1"/>
  <c r="L66"/>
  <c r="J66" i="1"/>
  <c r="L66"/>
  <c r="I68" i="6"/>
  <c r="I68" i="1"/>
  <c r="K67" i="6"/>
  <c r="K67" i="1"/>
  <c r="L67" l="1"/>
  <c r="J67"/>
  <c r="J67" i="6"/>
  <c r="L67"/>
  <c r="I69"/>
  <c r="I69" i="1"/>
  <c r="K68"/>
  <c r="K68" i="6"/>
  <c r="J68" l="1"/>
  <c r="L68"/>
  <c r="L68" i="1"/>
  <c r="J68"/>
  <c r="I70" i="6"/>
  <c r="I70" i="1"/>
  <c r="K69" i="6"/>
  <c r="K69" i="1"/>
  <c r="L69" l="1"/>
  <c r="J69"/>
  <c r="J69" i="6"/>
  <c r="L69"/>
  <c r="I71"/>
  <c r="I71" i="1"/>
  <c r="K70"/>
  <c r="K70" i="6"/>
  <c r="J70" l="1"/>
  <c r="L70"/>
  <c r="L70" i="1"/>
  <c r="J70"/>
  <c r="K71"/>
  <c r="K71" i="6"/>
  <c r="J71" l="1"/>
  <c r="L71"/>
  <c r="Q41"/>
  <c r="R41" s="1"/>
  <c r="Q41" i="1"/>
  <c r="L71"/>
  <c r="J71"/>
  <c r="Q42" i="6"/>
  <c r="T41"/>
  <c r="Q42" i="1"/>
  <c r="R41"/>
  <c r="T41"/>
  <c r="S41" i="6"/>
  <c r="S41" i="1"/>
  <c r="S42" i="6"/>
  <c r="S42" i="1"/>
  <c r="T42" i="6" l="1"/>
  <c r="R42"/>
  <c r="Q43"/>
  <c r="R42" i="1"/>
  <c r="T42"/>
  <c r="Q43"/>
  <c r="S43"/>
  <c r="S43" i="6"/>
  <c r="T43" l="1"/>
  <c r="R43"/>
  <c r="Q44"/>
  <c r="T43" i="1"/>
  <c r="R43"/>
  <c r="Q44"/>
  <c r="S44"/>
  <c r="S44" i="6"/>
  <c r="T44" l="1"/>
  <c r="R44"/>
  <c r="Q45"/>
  <c r="R44" i="1"/>
  <c r="T44"/>
  <c r="Q45"/>
  <c r="S45"/>
  <c r="S45" i="6"/>
  <c r="T45" l="1"/>
  <c r="R45"/>
  <c r="Q46"/>
  <c r="T45" i="1"/>
  <c r="R45"/>
  <c r="Q46"/>
  <c r="S46"/>
  <c r="S46" i="6"/>
  <c r="T46" l="1"/>
  <c r="R46"/>
  <c r="Q47"/>
  <c r="T46" i="1"/>
  <c r="R46"/>
  <c r="Q47"/>
  <c r="S47"/>
  <c r="S47" i="6"/>
  <c r="T47" l="1"/>
  <c r="R47"/>
  <c r="Q48"/>
  <c r="R47" i="1"/>
  <c r="T47"/>
  <c r="Q48"/>
  <c r="S48"/>
  <c r="S48" i="6"/>
  <c r="T48" l="1"/>
  <c r="R48"/>
  <c r="Q49"/>
  <c r="T48" i="1"/>
  <c r="R48"/>
  <c r="Q49"/>
  <c r="S49"/>
  <c r="S49" i="6"/>
  <c r="T49" l="1"/>
  <c r="R49"/>
  <c r="Q50"/>
  <c r="R49" i="1"/>
  <c r="T49"/>
  <c r="Q50"/>
  <c r="S50" i="6"/>
  <c r="S50" i="1"/>
  <c r="T50" i="6" l="1"/>
  <c r="R50"/>
  <c r="Q51"/>
  <c r="R50" i="1"/>
  <c r="T50"/>
  <c r="Q51"/>
  <c r="S51" i="6"/>
  <c r="S51" i="1"/>
  <c r="T51" i="6" l="1"/>
  <c r="R51"/>
  <c r="Q52"/>
  <c r="T51" i="1"/>
  <c r="R51"/>
  <c r="Q52"/>
  <c r="S52"/>
  <c r="S52" i="6"/>
  <c r="T52" l="1"/>
  <c r="R52"/>
  <c r="Q53"/>
  <c r="R52" i="1"/>
  <c r="T52"/>
  <c r="Q53"/>
  <c r="S53"/>
  <c r="S53" i="6"/>
  <c r="T53" l="1"/>
  <c r="R53"/>
  <c r="Q54"/>
  <c r="T53" i="1"/>
  <c r="R53"/>
  <c r="Q54"/>
  <c r="S54"/>
  <c r="S54" i="6"/>
  <c r="T54" l="1"/>
  <c r="R54"/>
  <c r="Q55"/>
  <c r="T54" i="1"/>
  <c r="R54"/>
  <c r="Q55"/>
  <c r="S55"/>
  <c r="S55" i="6"/>
  <c r="T55" l="1"/>
  <c r="R55"/>
  <c r="Q56"/>
  <c r="T55" i="1"/>
  <c r="R55"/>
  <c r="Q56"/>
  <c r="S56"/>
  <c r="S56" i="6"/>
  <c r="T56" l="1"/>
  <c r="R56"/>
  <c r="Q57"/>
  <c r="R56" i="1"/>
  <c r="T56"/>
  <c r="Q57"/>
  <c r="S57"/>
  <c r="S57" i="6"/>
  <c r="T57" l="1"/>
  <c r="R57"/>
  <c r="Q58"/>
  <c r="R57" i="1"/>
  <c r="T57"/>
  <c r="Q58"/>
  <c r="S58"/>
  <c r="S58" i="6"/>
  <c r="T58" l="1"/>
  <c r="R58"/>
  <c r="Q59"/>
  <c r="T58" i="1"/>
  <c r="R58"/>
  <c r="Q59"/>
  <c r="S59"/>
  <c r="S59" i="6"/>
  <c r="T59" l="1"/>
  <c r="R59"/>
  <c r="Q60"/>
  <c r="R59" i="1"/>
  <c r="T59"/>
  <c r="Q60"/>
  <c r="S60"/>
  <c r="S60" i="6"/>
  <c r="T60" l="1"/>
  <c r="R60"/>
  <c r="Q61"/>
  <c r="R60" i="1"/>
  <c r="T60"/>
  <c r="Q61"/>
  <c r="S61"/>
  <c r="S61" i="6"/>
  <c r="T61" l="1"/>
  <c r="R61"/>
  <c r="Q62"/>
  <c r="R61" i="1"/>
  <c r="T61"/>
  <c r="Q62"/>
  <c r="S62"/>
  <c r="S62" i="6"/>
  <c r="T62" l="1"/>
  <c r="R62"/>
  <c r="Q63"/>
  <c r="T62" i="1"/>
  <c r="R62"/>
  <c r="Q63"/>
  <c r="S63"/>
  <c r="S63" i="6"/>
  <c r="T63" l="1"/>
  <c r="R63"/>
  <c r="Q64"/>
  <c r="R63" i="1"/>
  <c r="T63"/>
  <c r="Q64"/>
  <c r="S64"/>
  <c r="S64" i="6"/>
  <c r="T64" l="1"/>
  <c r="R64"/>
  <c r="Q65"/>
  <c r="T64" i="1"/>
  <c r="R64"/>
  <c r="Q65"/>
  <c r="S65"/>
  <c r="S65" i="6"/>
  <c r="T65" l="1"/>
  <c r="R65"/>
  <c r="Q66"/>
  <c r="T65" i="1"/>
  <c r="R65"/>
  <c r="Q66"/>
  <c r="S66"/>
  <c r="S66" i="6"/>
  <c r="T66" l="1"/>
  <c r="R66"/>
  <c r="Q67"/>
  <c r="T66" i="1"/>
  <c r="R66"/>
  <c r="Q67"/>
  <c r="S67"/>
  <c r="S67" i="6"/>
  <c r="T67" l="1"/>
  <c r="R67"/>
  <c r="Q68"/>
  <c r="R67" i="1"/>
  <c r="T67"/>
  <c r="Q68"/>
  <c r="S68" i="6"/>
  <c r="S68" i="1"/>
  <c r="T68" i="6" l="1"/>
  <c r="R68"/>
  <c r="Q69"/>
  <c r="T68" i="1"/>
  <c r="R68"/>
  <c r="Q69"/>
  <c r="S69"/>
  <c r="S69" i="6"/>
  <c r="T69" l="1"/>
  <c r="R69"/>
  <c r="Q70"/>
  <c r="T69" i="1"/>
  <c r="R69"/>
  <c r="Q70"/>
  <c r="S70"/>
  <c r="S70" i="6"/>
  <c r="T70" l="1"/>
  <c r="R70"/>
  <c r="A77"/>
  <c r="B77" s="1"/>
  <c r="R70" i="1"/>
  <c r="T70"/>
  <c r="A77"/>
  <c r="C77"/>
  <c r="C77" i="6"/>
  <c r="A78" l="1"/>
  <c r="D77"/>
  <c r="D77" i="1"/>
  <c r="A78"/>
  <c r="B77"/>
  <c r="C78"/>
  <c r="C78" i="6"/>
  <c r="D78" l="1"/>
  <c r="B78"/>
  <c r="A79"/>
  <c r="B78" i="1"/>
  <c r="D78"/>
  <c r="A79"/>
  <c r="C79"/>
  <c r="C79" i="6"/>
  <c r="D79" l="1"/>
  <c r="B79"/>
  <c r="A80"/>
  <c r="B79" i="1"/>
  <c r="D79"/>
  <c r="A80"/>
  <c r="C80"/>
  <c r="C80" i="6"/>
  <c r="D80" l="1"/>
  <c r="B80"/>
  <c r="A81"/>
  <c r="B80" i="1"/>
  <c r="D80"/>
  <c r="A81"/>
  <c r="C81"/>
  <c r="C81" i="6"/>
  <c r="D81" l="1"/>
  <c r="B81"/>
  <c r="A82"/>
  <c r="D81" i="1"/>
  <c r="B81"/>
  <c r="A82"/>
  <c r="C82"/>
  <c r="C82" i="6"/>
  <c r="D82" l="1"/>
  <c r="B82"/>
  <c r="A83"/>
  <c r="D82" i="1"/>
  <c r="B82"/>
  <c r="A83"/>
  <c r="C83"/>
  <c r="C83" i="6"/>
  <c r="D83" l="1"/>
  <c r="B83"/>
  <c r="A84"/>
  <c r="D83" i="1"/>
  <c r="B83"/>
  <c r="A84"/>
  <c r="C84"/>
  <c r="C84" i="6"/>
  <c r="D84" l="1"/>
  <c r="B84"/>
  <c r="A85"/>
  <c r="D84" i="1"/>
  <c r="B84"/>
  <c r="A85"/>
  <c r="C85"/>
  <c r="C85" i="6"/>
  <c r="D85" l="1"/>
  <c r="B85"/>
  <c r="A86"/>
  <c r="D85" i="1"/>
  <c r="B85"/>
  <c r="A86"/>
  <c r="C86"/>
  <c r="C86" i="6"/>
  <c r="D86" l="1"/>
  <c r="B86"/>
  <c r="A87"/>
  <c r="D86" i="1"/>
  <c r="B86"/>
  <c r="A87"/>
  <c r="C87"/>
  <c r="C87" i="6"/>
  <c r="D87" l="1"/>
  <c r="B87"/>
  <c r="A88"/>
  <c r="B87" i="1"/>
  <c r="D87"/>
  <c r="A88"/>
  <c r="C88"/>
  <c r="C88" i="6"/>
  <c r="D88" l="1"/>
  <c r="B88"/>
  <c r="A89"/>
  <c r="D88" i="1"/>
  <c r="B88"/>
  <c r="A89"/>
  <c r="C89"/>
  <c r="C89" i="6"/>
  <c r="D89" l="1"/>
  <c r="B89"/>
  <c r="A90"/>
  <c r="D89" i="1"/>
  <c r="B89"/>
  <c r="A90"/>
  <c r="C90"/>
  <c r="C90" i="6"/>
  <c r="D90" l="1"/>
  <c r="B90"/>
  <c r="A91"/>
  <c r="B90" i="1"/>
  <c r="D90"/>
  <c r="A91"/>
  <c r="C91"/>
  <c r="C91" i="6"/>
  <c r="D91" l="1"/>
  <c r="B91"/>
  <c r="A92"/>
  <c r="B91" i="1"/>
  <c r="D91"/>
  <c r="A92"/>
  <c r="C92"/>
  <c r="C92" i="6"/>
  <c r="D92" l="1"/>
  <c r="B92"/>
  <c r="A93"/>
  <c r="D92" i="1"/>
  <c r="B92"/>
  <c r="A93"/>
  <c r="C93"/>
  <c r="C93" i="6"/>
  <c r="D93" l="1"/>
  <c r="B93"/>
  <c r="A94"/>
  <c r="D93" i="1"/>
  <c r="B93"/>
  <c r="A94"/>
  <c r="C94"/>
  <c r="C94" i="6"/>
  <c r="D94" l="1"/>
  <c r="B94"/>
  <c r="A95"/>
  <c r="D94" i="1"/>
  <c r="B94"/>
  <c r="A95"/>
  <c r="C95"/>
  <c r="C95" i="6"/>
  <c r="D95" l="1"/>
  <c r="B95"/>
  <c r="A96"/>
  <c r="D95" i="1"/>
  <c r="B95"/>
  <c r="A96"/>
  <c r="C96"/>
  <c r="C96" i="6"/>
  <c r="D96" l="1"/>
  <c r="B96"/>
  <c r="A97"/>
  <c r="B96" i="1"/>
  <c r="D96"/>
  <c r="A97"/>
  <c r="C97"/>
  <c r="C97" i="6"/>
  <c r="D97" l="1"/>
  <c r="B97"/>
  <c r="A98"/>
  <c r="D97" i="1"/>
  <c r="B97"/>
  <c r="A98"/>
  <c r="C98"/>
  <c r="C98" i="6"/>
  <c r="D98" l="1"/>
  <c r="B98"/>
  <c r="A99"/>
  <c r="D98" i="1"/>
  <c r="B98"/>
  <c r="A99"/>
  <c r="C99" i="6"/>
  <c r="C99" i="1"/>
  <c r="D99" i="6" l="1"/>
  <c r="B99"/>
  <c r="A100"/>
  <c r="D99" i="1"/>
  <c r="B99"/>
  <c r="A100"/>
  <c r="C100"/>
  <c r="C100" i="6"/>
  <c r="D100" l="1"/>
  <c r="B100"/>
  <c r="A101"/>
  <c r="B100" i="1"/>
  <c r="D100"/>
  <c r="A101"/>
  <c r="C101"/>
  <c r="C101" i="6"/>
  <c r="D101" l="1"/>
  <c r="B101"/>
  <c r="A102"/>
  <c r="D101" i="1"/>
  <c r="B101"/>
  <c r="A102"/>
  <c r="C102"/>
  <c r="C102" i="6"/>
  <c r="D102" l="1"/>
  <c r="B102"/>
  <c r="A103"/>
  <c r="D102" i="1"/>
  <c r="B102"/>
  <c r="A103"/>
  <c r="C103"/>
  <c r="C103" i="6"/>
  <c r="D103" l="1"/>
  <c r="B103"/>
  <c r="A104"/>
  <c r="D103" i="1"/>
  <c r="B103"/>
  <c r="A104"/>
  <c r="C104"/>
  <c r="C104" i="6"/>
  <c r="D104" l="1"/>
  <c r="B104"/>
  <c r="A105"/>
  <c r="D104" i="1"/>
  <c r="B104"/>
  <c r="A105"/>
  <c r="C105"/>
  <c r="C105" i="6"/>
  <c r="D105" l="1"/>
  <c r="B105"/>
  <c r="A106"/>
  <c r="D105" i="1"/>
  <c r="B105"/>
  <c r="A106"/>
  <c r="C106"/>
  <c r="C106" i="6"/>
  <c r="D106" l="1"/>
  <c r="B106"/>
  <c r="A107"/>
  <c r="B106" i="1"/>
  <c r="D106"/>
  <c r="A107"/>
  <c r="C107"/>
  <c r="C107" i="6"/>
  <c r="D107" l="1"/>
  <c r="B107"/>
  <c r="I77"/>
  <c r="J77" s="1"/>
  <c r="D107" i="1"/>
  <c r="B107"/>
  <c r="I77"/>
  <c r="K77"/>
  <c r="K77" i="6"/>
  <c r="I78" l="1"/>
  <c r="L77"/>
  <c r="J77" i="1"/>
  <c r="L77"/>
  <c r="I78"/>
  <c r="K78"/>
  <c r="K78" i="6"/>
  <c r="L78" l="1"/>
  <c r="J78"/>
  <c r="I79"/>
  <c r="L78" i="1"/>
  <c r="J78"/>
  <c r="I79"/>
  <c r="K79"/>
  <c r="K79" i="6"/>
  <c r="L79" l="1"/>
  <c r="J79"/>
  <c r="I80"/>
  <c r="L79" i="1"/>
  <c r="J79"/>
  <c r="I80"/>
  <c r="K80"/>
  <c r="K80" i="6"/>
  <c r="L80" l="1"/>
  <c r="J80"/>
  <c r="I81"/>
  <c r="J80" i="1"/>
  <c r="L80"/>
  <c r="I81"/>
  <c r="K81"/>
  <c r="K81" i="6"/>
  <c r="L81" l="1"/>
  <c r="J81"/>
  <c r="I82"/>
  <c r="J81" i="1"/>
  <c r="L81"/>
  <c r="I82"/>
  <c r="K82"/>
  <c r="K82" i="6"/>
  <c r="L82" l="1"/>
  <c r="J82"/>
  <c r="I83"/>
  <c r="L82" i="1"/>
  <c r="J82"/>
  <c r="I83"/>
  <c r="K83"/>
  <c r="K83" i="6"/>
  <c r="L83" l="1"/>
  <c r="J83"/>
  <c r="I84"/>
  <c r="L83" i="1"/>
  <c r="J83"/>
  <c r="I84"/>
  <c r="K84"/>
  <c r="K84" i="6"/>
  <c r="L84" l="1"/>
  <c r="J84"/>
  <c r="I85"/>
  <c r="J84" i="1"/>
  <c r="L84"/>
  <c r="I85"/>
  <c r="K85"/>
  <c r="K85" i="6"/>
  <c r="L85" l="1"/>
  <c r="J85"/>
  <c r="I86"/>
  <c r="J85" i="1"/>
  <c r="L85"/>
  <c r="I86"/>
  <c r="K86"/>
  <c r="K86" i="6"/>
  <c r="L86" l="1"/>
  <c r="J86"/>
  <c r="I87"/>
  <c r="J86" i="1"/>
  <c r="L86"/>
  <c r="I87"/>
  <c r="K87"/>
  <c r="K87" i="6"/>
  <c r="L87" l="1"/>
  <c r="J87"/>
  <c r="I88"/>
  <c r="J87" i="1"/>
  <c r="L87"/>
  <c r="I88"/>
  <c r="K88"/>
  <c r="K88" i="6"/>
  <c r="L88" l="1"/>
  <c r="J88"/>
  <c r="I89"/>
  <c r="J88" i="1"/>
  <c r="L88"/>
  <c r="I89"/>
  <c r="K89"/>
  <c r="K89" i="6"/>
  <c r="L89" l="1"/>
  <c r="J89"/>
  <c r="I90"/>
  <c r="L89" i="1"/>
  <c r="J89"/>
  <c r="I90"/>
  <c r="K90"/>
  <c r="K90" i="6"/>
  <c r="L90" l="1"/>
  <c r="J90"/>
  <c r="I91"/>
  <c r="L90" i="1"/>
  <c r="J90"/>
  <c r="I91"/>
  <c r="K91"/>
  <c r="K91" i="6"/>
  <c r="L91" l="1"/>
  <c r="J91"/>
  <c r="I92"/>
  <c r="J91" i="1"/>
  <c r="L91"/>
  <c r="I92"/>
  <c r="K92"/>
  <c r="K92" i="6"/>
  <c r="L92" l="1"/>
  <c r="J92"/>
  <c r="I93"/>
  <c r="L92" i="1"/>
  <c r="J92"/>
  <c r="I93"/>
  <c r="K93"/>
  <c r="K93" i="6"/>
  <c r="L93" l="1"/>
  <c r="J93"/>
  <c r="I94"/>
  <c r="J93" i="1"/>
  <c r="L93"/>
  <c r="I94"/>
  <c r="K94"/>
  <c r="K94" i="6"/>
  <c r="L94" l="1"/>
  <c r="J94"/>
  <c r="I95"/>
  <c r="L94" i="1"/>
  <c r="J94"/>
  <c r="I95"/>
  <c r="K95"/>
  <c r="K95" i="6"/>
  <c r="L95" l="1"/>
  <c r="J95"/>
  <c r="I96"/>
  <c r="J95" i="1"/>
  <c r="L95"/>
  <c r="I96"/>
  <c r="K96"/>
  <c r="K96" i="6"/>
  <c r="L96" l="1"/>
  <c r="J96"/>
  <c r="I97"/>
  <c r="J96" i="1"/>
  <c r="L96"/>
  <c r="I97"/>
  <c r="K97"/>
  <c r="K97" i="6"/>
  <c r="L97" l="1"/>
  <c r="J97"/>
  <c r="I98"/>
  <c r="J97" i="1"/>
  <c r="L97"/>
  <c r="I98"/>
  <c r="K98"/>
  <c r="K98" i="6"/>
  <c r="L98" l="1"/>
  <c r="J98"/>
  <c r="I99"/>
  <c r="L98" i="1"/>
  <c r="J98"/>
  <c r="I99"/>
  <c r="K99"/>
  <c r="K99" i="6"/>
  <c r="L99" l="1"/>
  <c r="J99"/>
  <c r="I100"/>
  <c r="L99" i="1"/>
  <c r="J99"/>
  <c r="I100"/>
  <c r="K100"/>
  <c r="K100" i="6"/>
  <c r="L100" l="1"/>
  <c r="J100"/>
  <c r="I101"/>
  <c r="J100" i="1"/>
  <c r="L100"/>
  <c r="I101"/>
  <c r="K101"/>
  <c r="K101" i="6"/>
  <c r="L101" l="1"/>
  <c r="J101"/>
  <c r="I102"/>
  <c r="L101" i="1"/>
  <c r="J101"/>
  <c r="I102"/>
  <c r="K102"/>
  <c r="K102" i="6"/>
  <c r="L102" l="1"/>
  <c r="J102"/>
  <c r="I103"/>
  <c r="L102" i="1"/>
  <c r="J102"/>
  <c r="I103"/>
  <c r="K103" i="6"/>
  <c r="K103" i="1"/>
  <c r="L103" i="6" l="1"/>
  <c r="J103"/>
  <c r="I104"/>
  <c r="L103" i="1"/>
  <c r="J103"/>
  <c r="I104"/>
  <c r="K104"/>
  <c r="K104" i="6"/>
  <c r="L104" l="1"/>
  <c r="J104"/>
  <c r="I105"/>
  <c r="J104" i="1"/>
  <c r="L104"/>
  <c r="I105"/>
  <c r="K105"/>
  <c r="K105" i="6"/>
  <c r="L105" l="1"/>
  <c r="J105"/>
  <c r="I106"/>
  <c r="J105" i="1"/>
  <c r="L105"/>
  <c r="I106"/>
  <c r="K106"/>
  <c r="K106" i="6"/>
  <c r="L106" l="1"/>
  <c r="J106"/>
  <c r="I107"/>
  <c r="L106" i="1"/>
  <c r="J106"/>
  <c r="I107"/>
  <c r="K107"/>
  <c r="K107" i="6"/>
  <c r="L107" l="1"/>
  <c r="J107"/>
  <c r="Q77"/>
  <c r="R77" s="1"/>
  <c r="J107" i="1"/>
  <c r="L107"/>
  <c r="Q77"/>
  <c r="S77"/>
  <c r="S77" i="6"/>
  <c r="Q78" l="1"/>
  <c r="T77"/>
  <c r="Q78" i="1"/>
  <c r="T77"/>
  <c r="R77"/>
  <c r="S78"/>
  <c r="S78" i="6"/>
  <c r="T78" l="1"/>
  <c r="R78"/>
  <c r="Q79"/>
  <c r="R78" i="1"/>
  <c r="T78"/>
  <c r="Q79"/>
  <c r="S79"/>
  <c r="S79" i="6"/>
  <c r="T79" l="1"/>
  <c r="R79"/>
  <c r="Q80"/>
  <c r="R79" i="1"/>
  <c r="T79"/>
  <c r="Q80"/>
  <c r="S80" i="6"/>
  <c r="S80" i="1"/>
  <c r="T80" i="6" l="1"/>
  <c r="R80"/>
  <c r="Q81"/>
  <c r="T80" i="1"/>
  <c r="R80"/>
  <c r="Q81"/>
  <c r="S81"/>
  <c r="S81" i="6"/>
  <c r="T81" l="1"/>
  <c r="R81"/>
  <c r="Q82"/>
  <c r="R81" i="1"/>
  <c r="T81"/>
  <c r="Q82"/>
  <c r="S82"/>
  <c r="S82" i="6"/>
  <c r="T82" l="1"/>
  <c r="R82"/>
  <c r="Q83"/>
  <c r="R82" i="1"/>
  <c r="T82"/>
  <c r="Q83"/>
  <c r="S83"/>
  <c r="S83" i="6"/>
  <c r="T83" l="1"/>
  <c r="R83"/>
  <c r="Q84"/>
  <c r="R83" i="1"/>
  <c r="T83"/>
  <c r="Q84"/>
  <c r="S84"/>
  <c r="S84" i="6"/>
  <c r="T84" l="1"/>
  <c r="R84"/>
  <c r="Q85"/>
  <c r="T84" i="1"/>
  <c r="R84"/>
  <c r="Q85"/>
  <c r="S85"/>
  <c r="S85" i="6"/>
  <c r="T85" l="1"/>
  <c r="R85"/>
  <c r="Q86"/>
  <c r="T85" i="1"/>
  <c r="R85"/>
  <c r="Q86"/>
  <c r="S86"/>
  <c r="S86" i="6"/>
  <c r="T86" l="1"/>
  <c r="R86"/>
  <c r="Q87"/>
  <c r="T86" i="1"/>
  <c r="R86"/>
  <c r="Q87"/>
  <c r="S87"/>
  <c r="S87" i="6"/>
  <c r="T87" l="1"/>
  <c r="R87"/>
  <c r="Q88"/>
  <c r="R87" i="1"/>
  <c r="T87"/>
  <c r="Q88"/>
  <c r="S88" i="6"/>
  <c r="S88" i="1"/>
  <c r="T88" i="6" l="1"/>
  <c r="R88"/>
  <c r="Q89"/>
  <c r="T88" i="1"/>
  <c r="R88"/>
  <c r="Q89"/>
  <c r="S89"/>
  <c r="S89" i="6"/>
  <c r="T89" l="1"/>
  <c r="R89"/>
  <c r="Q90"/>
  <c r="R89" i="1"/>
  <c r="T89"/>
  <c r="Q90"/>
  <c r="S90"/>
  <c r="S90" i="6"/>
  <c r="T90" l="1"/>
  <c r="R90"/>
  <c r="Q91"/>
  <c r="T90" i="1"/>
  <c r="R90"/>
  <c r="Q91"/>
  <c r="S91"/>
  <c r="S91" i="6"/>
  <c r="T91" l="1"/>
  <c r="R91"/>
  <c r="Q92"/>
  <c r="R91" i="1"/>
  <c r="T91"/>
  <c r="Q92"/>
  <c r="S92"/>
  <c r="S92" i="6"/>
  <c r="T92" l="1"/>
  <c r="R92"/>
  <c r="Q93"/>
  <c r="T92" i="1"/>
  <c r="R92"/>
  <c r="Q93"/>
  <c r="S93"/>
  <c r="S93" i="6"/>
  <c r="T93" l="1"/>
  <c r="R93"/>
  <c r="Q94"/>
  <c r="R93" i="1"/>
  <c r="T93"/>
  <c r="Q94"/>
  <c r="S94"/>
  <c r="S94" i="6"/>
  <c r="T94" l="1"/>
  <c r="R94"/>
  <c r="Q95"/>
  <c r="R94" i="1"/>
  <c r="T94"/>
  <c r="Q95"/>
  <c r="S95"/>
  <c r="S95" i="6"/>
  <c r="T95" l="1"/>
  <c r="R95"/>
  <c r="Q96"/>
  <c r="T95" i="1"/>
  <c r="R95"/>
  <c r="Q96"/>
  <c r="S96"/>
  <c r="S96" i="6"/>
  <c r="T96" l="1"/>
  <c r="R96"/>
  <c r="Q97"/>
  <c r="T96" i="1"/>
  <c r="R96"/>
  <c r="Q97"/>
  <c r="S97"/>
  <c r="S97" i="6"/>
  <c r="T97" l="1"/>
  <c r="R97"/>
  <c r="Q98"/>
  <c r="R97" i="1"/>
  <c r="T97"/>
  <c r="Q98"/>
  <c r="S98"/>
  <c r="S98" i="6"/>
  <c r="T98" l="1"/>
  <c r="R98"/>
  <c r="Q99"/>
  <c r="R98" i="1"/>
  <c r="T98"/>
  <c r="Q99"/>
  <c r="S99"/>
  <c r="S99" i="6"/>
  <c r="T99" l="1"/>
  <c r="R99"/>
  <c r="Q100"/>
  <c r="T99" i="1"/>
  <c r="R99"/>
  <c r="Q100"/>
  <c r="S100"/>
  <c r="S100" i="6"/>
  <c r="T100" l="1"/>
  <c r="R100"/>
  <c r="Q101"/>
  <c r="R100" i="1"/>
  <c r="T100"/>
  <c r="Q101"/>
  <c r="S101"/>
  <c r="S101" i="6"/>
  <c r="T101" l="1"/>
  <c r="R101"/>
  <c r="Q102"/>
  <c r="T101" i="1"/>
  <c r="R101"/>
  <c r="Q102"/>
  <c r="S102"/>
  <c r="S102" i="6"/>
  <c r="T102" l="1"/>
  <c r="R102"/>
  <c r="Q103"/>
  <c r="R102" i="1"/>
  <c r="T102"/>
  <c r="Q103"/>
  <c r="S103"/>
  <c r="S103" i="6"/>
  <c r="T103" l="1"/>
  <c r="R103"/>
  <c r="Q104"/>
  <c r="R103" i="1"/>
  <c r="T103"/>
  <c r="Q104"/>
  <c r="S104"/>
  <c r="S104" i="6"/>
  <c r="T104" l="1"/>
  <c r="R104"/>
  <c r="Q105"/>
  <c r="T104" i="1"/>
  <c r="R104"/>
  <c r="Q105"/>
  <c r="S105"/>
  <c r="S105" i="6"/>
  <c r="T105" l="1"/>
  <c r="R105"/>
  <c r="Q106"/>
  <c r="R105" i="1"/>
  <c r="T105"/>
  <c r="Q106"/>
  <c r="S106"/>
  <c r="S106" i="6"/>
  <c r="T106" l="1"/>
  <c r="R106"/>
  <c r="A113"/>
  <c r="B113" s="1"/>
  <c r="T106" i="1"/>
  <c r="R106"/>
  <c r="A113"/>
  <c r="C113"/>
  <c r="C113" i="6"/>
  <c r="A114" l="1"/>
  <c r="D113"/>
  <c r="A114" i="1"/>
  <c r="B113"/>
  <c r="D113"/>
  <c r="C114"/>
  <c r="C114" i="6"/>
  <c r="D114" l="1"/>
  <c r="B114"/>
  <c r="A115"/>
  <c r="B114" i="1"/>
  <c r="D114"/>
  <c r="A115"/>
  <c r="C115"/>
  <c r="C115" i="6"/>
  <c r="D115" l="1"/>
  <c r="B115"/>
  <c r="A116"/>
  <c r="D115" i="1"/>
  <c r="B115"/>
  <c r="A116"/>
  <c r="C116"/>
  <c r="C116" i="6"/>
  <c r="D116" l="1"/>
  <c r="B116"/>
  <c r="A117"/>
  <c r="B116" i="1"/>
  <c r="D116"/>
  <c r="A117"/>
  <c r="C117"/>
  <c r="C117" i="6"/>
  <c r="D117" l="1"/>
  <c r="B117"/>
  <c r="A118"/>
  <c r="B117" i="1"/>
  <c r="D117"/>
  <c r="A118"/>
  <c r="C118"/>
  <c r="C118" i="6"/>
  <c r="D118" l="1"/>
  <c r="B118"/>
  <c r="A119"/>
  <c r="B118" i="1"/>
  <c r="D118"/>
  <c r="A119"/>
  <c r="C119"/>
  <c r="C119" i="6"/>
  <c r="D119" l="1"/>
  <c r="B119"/>
  <c r="A120"/>
  <c r="D119" i="1"/>
  <c r="B119"/>
  <c r="A120"/>
  <c r="C120"/>
  <c r="C120" i="6"/>
  <c r="D120" l="1"/>
  <c r="B120"/>
  <c r="A121"/>
  <c r="B120" i="1"/>
  <c r="D120"/>
  <c r="A121"/>
  <c r="C121"/>
  <c r="C121" i="6"/>
  <c r="D121" l="1"/>
  <c r="B121"/>
  <c r="A122"/>
  <c r="B121" i="1"/>
  <c r="D121"/>
  <c r="A122"/>
  <c r="C122"/>
  <c r="C122" i="6"/>
  <c r="D122" l="1"/>
  <c r="B122"/>
  <c r="A123"/>
  <c r="D122" i="1"/>
  <c r="B122"/>
  <c r="A123"/>
  <c r="C123"/>
  <c r="C123" i="6"/>
  <c r="D123" l="1"/>
  <c r="B123"/>
  <c r="A124"/>
  <c r="D123" i="1"/>
  <c r="B123"/>
  <c r="A124"/>
  <c r="C124"/>
  <c r="C124" i="6"/>
  <c r="D124" l="1"/>
  <c r="B124"/>
  <c r="A125"/>
  <c r="D124" i="1"/>
  <c r="B124"/>
  <c r="A125"/>
  <c r="C125"/>
  <c r="C125" i="6"/>
  <c r="D125" l="1"/>
  <c r="B125"/>
  <c r="A126"/>
  <c r="B125" i="1"/>
  <c r="D125"/>
  <c r="A126"/>
  <c r="C126"/>
  <c r="C126" i="6"/>
  <c r="D126" l="1"/>
  <c r="B126"/>
  <c r="A127"/>
  <c r="B126" i="1"/>
  <c r="D126"/>
  <c r="A127"/>
  <c r="C127"/>
  <c r="C127" i="6"/>
  <c r="D127" l="1"/>
  <c r="B127"/>
  <c r="A128"/>
  <c r="B127" i="1"/>
  <c r="D127"/>
  <c r="A128"/>
  <c r="C128"/>
  <c r="C128" i="6"/>
  <c r="D128" l="1"/>
  <c r="B128"/>
  <c r="A129"/>
  <c r="D128" i="1"/>
  <c r="B128"/>
  <c r="A129"/>
  <c r="C129"/>
  <c r="C129" i="6"/>
  <c r="D129" l="1"/>
  <c r="B129"/>
  <c r="A130"/>
  <c r="D129" i="1"/>
  <c r="B129"/>
  <c r="A130"/>
  <c r="C130"/>
  <c r="C130" i="6"/>
  <c r="D130" l="1"/>
  <c r="B130"/>
  <c r="A131"/>
  <c r="D130" i="1"/>
  <c r="B130"/>
  <c r="A131"/>
  <c r="C131"/>
  <c r="C131" i="6"/>
  <c r="D131" l="1"/>
  <c r="B131"/>
  <c r="A132"/>
  <c r="B131" i="1"/>
  <c r="D131"/>
  <c r="A132"/>
  <c r="C132"/>
  <c r="C132" i="6"/>
  <c r="D132" l="1"/>
  <c r="B132"/>
  <c r="A133"/>
  <c r="D132" i="1"/>
  <c r="B132"/>
  <c r="A133"/>
  <c r="C133"/>
  <c r="C133" i="6"/>
  <c r="D133" l="1"/>
  <c r="B133"/>
  <c r="A134"/>
  <c r="B133" i="1"/>
  <c r="D133"/>
  <c r="A134"/>
  <c r="C134"/>
  <c r="C134" i="6"/>
  <c r="D134" l="1"/>
  <c r="B134"/>
  <c r="A135"/>
  <c r="B134" i="1"/>
  <c r="D134"/>
  <c r="A135"/>
  <c r="C135"/>
  <c r="C135" i="6"/>
  <c r="D135" l="1"/>
  <c r="B135"/>
  <c r="A136"/>
  <c r="B135" i="1"/>
  <c r="D135"/>
  <c r="A136"/>
  <c r="C136"/>
  <c r="C136" i="6"/>
  <c r="D136" l="1"/>
  <c r="B136"/>
  <c r="A137"/>
  <c r="D136" i="1"/>
  <c r="B136"/>
  <c r="A137"/>
  <c r="C137"/>
  <c r="C137" i="6"/>
  <c r="D137" l="1"/>
  <c r="B137"/>
  <c r="A138"/>
  <c r="B137" i="1"/>
  <c r="D137"/>
  <c r="A138"/>
  <c r="C138"/>
  <c r="C138" i="6"/>
  <c r="D138" l="1"/>
  <c r="B138"/>
  <c r="A139"/>
  <c r="B138" i="1"/>
  <c r="D138"/>
  <c r="A139"/>
  <c r="C139"/>
  <c r="C139" i="6"/>
  <c r="D139" l="1"/>
  <c r="B139"/>
  <c r="A140"/>
  <c r="B139" i="1"/>
  <c r="D139"/>
  <c r="A140"/>
  <c r="C140"/>
  <c r="C140" i="6"/>
  <c r="D140" l="1"/>
  <c r="B140"/>
  <c r="A141"/>
  <c r="B140" i="1"/>
  <c r="D140"/>
  <c r="A141"/>
  <c r="C141"/>
  <c r="C141" i="6"/>
  <c r="D141" l="1"/>
  <c r="B141"/>
  <c r="A142"/>
  <c r="B141" i="1"/>
  <c r="D141"/>
  <c r="A142"/>
  <c r="C142"/>
  <c r="C142" i="6"/>
  <c r="D142" l="1"/>
  <c r="B142"/>
  <c r="A143"/>
  <c r="B142" i="1"/>
  <c r="D142"/>
  <c r="A143"/>
  <c r="C143"/>
  <c r="C143" i="6"/>
  <c r="D143" l="1"/>
  <c r="B143"/>
  <c r="I113"/>
  <c r="J113" s="1"/>
  <c r="D143" i="1"/>
  <c r="B143"/>
  <c r="I113"/>
  <c r="K113"/>
  <c r="K113" i="6"/>
  <c r="I114" l="1"/>
  <c r="L113"/>
  <c r="I114" i="1"/>
  <c r="L113"/>
  <c r="J113"/>
  <c r="K114"/>
  <c r="K114" i="6"/>
  <c r="L114" l="1"/>
  <c r="J114"/>
  <c r="I115"/>
  <c r="J114" i="1"/>
  <c r="L114"/>
  <c r="I115"/>
  <c r="K115"/>
  <c r="K115" i="6"/>
  <c r="L115" l="1"/>
  <c r="J115"/>
  <c r="I116"/>
  <c r="L115" i="1"/>
  <c r="J115"/>
  <c r="I116"/>
  <c r="K116"/>
  <c r="K116" i="6"/>
  <c r="L116" l="1"/>
  <c r="J116"/>
  <c r="I117"/>
  <c r="L116" i="1"/>
  <c r="J116"/>
  <c r="I117"/>
  <c r="K117"/>
  <c r="K117" i="6"/>
  <c r="L117" l="1"/>
  <c r="J117"/>
  <c r="I118"/>
  <c r="J117" i="1"/>
  <c r="L117"/>
  <c r="I118"/>
  <c r="K118"/>
  <c r="K118" i="6"/>
  <c r="L118" l="1"/>
  <c r="J118"/>
  <c r="I119"/>
  <c r="L118" i="1"/>
  <c r="J118"/>
  <c r="I119"/>
  <c r="K119"/>
  <c r="K119" i="6"/>
  <c r="L119" l="1"/>
  <c r="J119"/>
  <c r="I120"/>
  <c r="J119" i="1"/>
  <c r="L119"/>
  <c r="I120"/>
  <c r="K120"/>
  <c r="K120" i="6"/>
  <c r="L120" l="1"/>
  <c r="J120"/>
  <c r="I121"/>
  <c r="L120" i="1"/>
  <c r="J120"/>
  <c r="I121"/>
  <c r="K121"/>
  <c r="K121" i="6"/>
  <c r="L121" l="1"/>
  <c r="J121"/>
  <c r="I122"/>
  <c r="J121" i="1"/>
  <c r="L121"/>
  <c r="I122"/>
  <c r="K122"/>
  <c r="K122" i="6"/>
  <c r="L122" l="1"/>
  <c r="J122"/>
  <c r="I123"/>
  <c r="L122" i="1"/>
  <c r="J122"/>
  <c r="I123"/>
  <c r="K123"/>
  <c r="K123" i="6"/>
  <c r="L123" l="1"/>
  <c r="J123"/>
  <c r="I124"/>
  <c r="J123" i="1"/>
  <c r="L123"/>
  <c r="I124"/>
  <c r="K124"/>
  <c r="K124" i="6"/>
  <c r="L124" l="1"/>
  <c r="J124"/>
  <c r="I125"/>
  <c r="L124" i="1"/>
  <c r="J124"/>
  <c r="I125"/>
  <c r="K125"/>
  <c r="K125" i="6"/>
  <c r="L125" l="1"/>
  <c r="J125"/>
  <c r="I126"/>
  <c r="L125" i="1"/>
  <c r="J125"/>
  <c r="I126"/>
  <c r="K126"/>
  <c r="K126" i="6"/>
  <c r="L126" l="1"/>
  <c r="J126"/>
  <c r="I127"/>
  <c r="J126" i="1"/>
  <c r="L126"/>
  <c r="I127"/>
  <c r="K127" i="6"/>
  <c r="K127" i="1"/>
  <c r="L127" i="6" l="1"/>
  <c r="J127"/>
  <c r="I128"/>
  <c r="L127" i="1"/>
  <c r="J127"/>
  <c r="I128"/>
  <c r="K128"/>
  <c r="K128" i="6"/>
  <c r="L128" l="1"/>
  <c r="J128"/>
  <c r="I129"/>
  <c r="L128" i="1"/>
  <c r="J128"/>
  <c r="I129"/>
  <c r="K129"/>
  <c r="K129" i="6"/>
  <c r="L129" l="1"/>
  <c r="J129"/>
  <c r="I130"/>
  <c r="J129" i="1"/>
  <c r="L129"/>
  <c r="I130"/>
  <c r="K130"/>
  <c r="K130" i="6"/>
  <c r="L130" l="1"/>
  <c r="J130"/>
  <c r="I131"/>
  <c r="L130" i="1"/>
  <c r="J130"/>
  <c r="I131"/>
  <c r="K131"/>
  <c r="K131" i="6"/>
  <c r="L131" l="1"/>
  <c r="J131"/>
  <c r="I132"/>
  <c r="J131" i="1"/>
  <c r="L131"/>
  <c r="I132"/>
  <c r="K132"/>
  <c r="K132" i="6"/>
  <c r="L132" l="1"/>
  <c r="J132"/>
  <c r="I133"/>
  <c r="L132" i="1"/>
  <c r="J132"/>
  <c r="I133"/>
  <c r="K133"/>
  <c r="K133" i="6"/>
  <c r="L133" l="1"/>
  <c r="J133"/>
  <c r="I134"/>
  <c r="L133" i="1"/>
  <c r="J133"/>
  <c r="I134"/>
  <c r="K134"/>
  <c r="K134" i="6"/>
  <c r="L134" l="1"/>
  <c r="J134"/>
  <c r="I135"/>
  <c r="L134" i="1"/>
  <c r="J134"/>
  <c r="I135"/>
  <c r="K135"/>
  <c r="K135" i="6"/>
  <c r="L135" l="1"/>
  <c r="J135"/>
  <c r="I136"/>
  <c r="J135" i="1"/>
  <c r="L135"/>
  <c r="I136"/>
  <c r="K136"/>
  <c r="K136" i="6"/>
  <c r="L136" l="1"/>
  <c r="J136"/>
  <c r="I137"/>
  <c r="J136" i="1"/>
  <c r="L136"/>
  <c r="I137"/>
  <c r="K137"/>
  <c r="K137" i="6"/>
  <c r="L137" l="1"/>
  <c r="J137"/>
  <c r="I138"/>
  <c r="J137" i="1"/>
  <c r="L137"/>
  <c r="I138"/>
  <c r="K138"/>
  <c r="K138" i="6"/>
  <c r="L138" l="1"/>
  <c r="J138"/>
  <c r="I139"/>
  <c r="J138" i="1"/>
  <c r="L138"/>
  <c r="I139"/>
  <c r="K139"/>
  <c r="K139" i="6"/>
  <c r="L139" l="1"/>
  <c r="J139"/>
  <c r="I140"/>
  <c r="L139" i="1"/>
  <c r="J139"/>
  <c r="I140"/>
  <c r="K140"/>
  <c r="K140" i="6"/>
  <c r="L140" l="1"/>
  <c r="J140"/>
  <c r="I141"/>
  <c r="J140" i="1"/>
  <c r="L140"/>
  <c r="I141"/>
  <c r="K141"/>
  <c r="K141" i="6"/>
  <c r="L141" l="1"/>
  <c r="J141"/>
  <c r="I142"/>
  <c r="L141" i="1"/>
  <c r="J141"/>
  <c r="I142"/>
  <c r="K142"/>
  <c r="K142" i="6"/>
  <c r="L142" l="1"/>
  <c r="J142"/>
  <c r="Q113"/>
  <c r="R113" s="1"/>
  <c r="L142" i="1"/>
  <c r="J142"/>
  <c r="Q113"/>
  <c r="S113"/>
  <c r="S113" i="6"/>
  <c r="Q114" l="1"/>
  <c r="T113"/>
  <c r="T113" i="1"/>
  <c r="Q114"/>
  <c r="R113"/>
  <c r="S114" i="6"/>
  <c r="S114" i="1"/>
  <c r="T114" i="6" l="1"/>
  <c r="R114"/>
  <c r="Q115"/>
  <c r="T114" i="1"/>
  <c r="R114"/>
  <c r="Q115"/>
  <c r="S115"/>
  <c r="S115" i="6"/>
  <c r="T115" l="1"/>
  <c r="R115"/>
  <c r="Q116"/>
  <c r="R115" i="1"/>
  <c r="T115"/>
  <c r="Q116"/>
  <c r="S116"/>
  <c r="S116" i="6"/>
  <c r="T116" l="1"/>
  <c r="R116"/>
  <c r="Q117"/>
  <c r="T116" i="1"/>
  <c r="R116"/>
  <c r="Q117"/>
  <c r="S117"/>
  <c r="S117" i="6"/>
  <c r="T117" l="1"/>
  <c r="R117"/>
  <c r="Q118"/>
  <c r="T117" i="1"/>
  <c r="R117"/>
  <c r="Q118"/>
  <c r="S118"/>
  <c r="S118" i="6"/>
  <c r="T118" l="1"/>
  <c r="R118"/>
  <c r="Q119"/>
  <c r="R118" i="1"/>
  <c r="T118"/>
  <c r="Q119"/>
  <c r="S119"/>
  <c r="S119" i="6"/>
  <c r="T119" l="1"/>
  <c r="R119"/>
  <c r="Q120"/>
  <c r="T119" i="1"/>
  <c r="R119"/>
  <c r="Q120"/>
  <c r="S120"/>
  <c r="S120" i="6"/>
  <c r="T120" l="1"/>
  <c r="R120"/>
  <c r="Q121"/>
  <c r="T120" i="1"/>
  <c r="R120"/>
  <c r="Q121"/>
  <c r="S121"/>
  <c r="S121" i="6"/>
  <c r="T121" l="1"/>
  <c r="R121"/>
  <c r="Q122"/>
  <c r="T121" i="1"/>
  <c r="R121"/>
  <c r="Q122"/>
  <c r="S122"/>
  <c r="S122" i="6"/>
  <c r="T122" l="1"/>
  <c r="R122"/>
  <c r="Q123"/>
  <c r="R122" i="1"/>
  <c r="T122"/>
  <c r="Q123"/>
  <c r="S123"/>
  <c r="S123" i="6"/>
  <c r="T123" l="1"/>
  <c r="R123"/>
  <c r="Q124"/>
  <c r="R123" i="1"/>
  <c r="T123"/>
  <c r="Q124"/>
  <c r="S124"/>
  <c r="S124" i="6"/>
  <c r="T124" l="1"/>
  <c r="R124"/>
  <c r="Q125"/>
  <c r="R124" i="1"/>
  <c r="T124"/>
  <c r="Q125"/>
  <c r="S125"/>
  <c r="S125" i="6"/>
  <c r="T125" l="1"/>
  <c r="R125"/>
  <c r="Q126"/>
  <c r="T125" i="1"/>
  <c r="R125"/>
  <c r="Q126"/>
  <c r="S126"/>
  <c r="S126" i="6"/>
  <c r="T126" l="1"/>
  <c r="R126"/>
  <c r="Q127"/>
  <c r="R126" i="1"/>
  <c r="T126"/>
  <c r="Q127"/>
  <c r="S127"/>
  <c r="S127" i="6"/>
  <c r="T127" l="1"/>
  <c r="R127"/>
  <c r="Q128"/>
  <c r="R127" i="1"/>
  <c r="T127"/>
  <c r="Q128"/>
  <c r="S128"/>
  <c r="S128" i="6"/>
  <c r="T128" l="1"/>
  <c r="R128"/>
  <c r="Q129"/>
  <c r="R128" i="1"/>
  <c r="T128"/>
  <c r="Q129"/>
  <c r="S129"/>
  <c r="S129" i="6"/>
  <c r="T129" l="1"/>
  <c r="R129"/>
  <c r="Q130"/>
  <c r="T129" i="1"/>
  <c r="R129"/>
  <c r="Q130"/>
  <c r="S130"/>
  <c r="S130" i="6"/>
  <c r="T130" l="1"/>
  <c r="R130"/>
  <c r="Q131"/>
  <c r="T130" i="1"/>
  <c r="R130"/>
  <c r="Q131"/>
  <c r="S131"/>
  <c r="S131" i="6"/>
  <c r="T131" l="1"/>
  <c r="R131"/>
  <c r="Q132"/>
  <c r="R131" i="1"/>
  <c r="T131"/>
  <c r="Q132"/>
  <c r="S132"/>
  <c r="S132" i="6"/>
  <c r="T132" l="1"/>
  <c r="R132"/>
  <c r="Q133"/>
  <c r="R132" i="1"/>
  <c r="T132"/>
  <c r="Q133"/>
  <c r="S133"/>
  <c r="S133" i="6"/>
  <c r="T133" l="1"/>
  <c r="R133"/>
  <c r="Q134"/>
  <c r="R133" i="1"/>
  <c r="T133"/>
  <c r="Q134"/>
  <c r="S134"/>
  <c r="S134" i="6"/>
  <c r="T134" l="1"/>
  <c r="R134"/>
  <c r="Q135"/>
  <c r="R134" i="1"/>
  <c r="T134"/>
  <c r="Q135"/>
  <c r="S135"/>
  <c r="S135" i="6"/>
  <c r="T135" l="1"/>
  <c r="R135"/>
  <c r="Q136"/>
  <c r="R135" i="1"/>
  <c r="T135"/>
  <c r="Q136"/>
  <c r="S136"/>
  <c r="S136" i="6"/>
  <c r="T136" l="1"/>
  <c r="R136"/>
  <c r="Q137"/>
  <c r="R136" i="1"/>
  <c r="T136"/>
  <c r="Q137"/>
  <c r="S137"/>
  <c r="S137" i="6"/>
  <c r="T137" l="1"/>
  <c r="R137"/>
  <c r="Q138"/>
  <c r="R137" i="1"/>
  <c r="T137"/>
  <c r="Q138"/>
  <c r="S138"/>
  <c r="S138" i="6"/>
  <c r="T138" l="1"/>
  <c r="R138"/>
  <c r="Q139"/>
  <c r="T138" i="1"/>
  <c r="R138"/>
  <c r="Q139"/>
  <c r="S139"/>
  <c r="S139" i="6"/>
  <c r="T139" l="1"/>
  <c r="R139"/>
  <c r="Q140"/>
  <c r="T139" i="1"/>
  <c r="R139"/>
  <c r="Q140"/>
  <c r="S140"/>
  <c r="S140" i="6"/>
  <c r="T140" l="1"/>
  <c r="R140"/>
  <c r="Q141"/>
  <c r="T140" i="1"/>
  <c r="R140"/>
  <c r="Q141"/>
  <c r="S141"/>
  <c r="S141" i="6"/>
  <c r="T141" l="1"/>
  <c r="R141"/>
  <c r="Q142"/>
  <c r="T141" i="1"/>
  <c r="R141"/>
  <c r="Q142"/>
  <c r="S142"/>
  <c r="S142" i="6"/>
  <c r="T142" l="1"/>
  <c r="R142"/>
  <c r="Q143"/>
  <c r="T142" i="1"/>
  <c r="R142"/>
  <c r="Q143"/>
  <c r="S143"/>
  <c r="S143" i="6"/>
  <c r="T143" l="1"/>
  <c r="R143"/>
  <c r="R143" i="1"/>
  <c r="T143"/>
</calcChain>
</file>

<file path=xl/sharedStrings.xml><?xml version="1.0" encoding="utf-8"?>
<sst xmlns="http://schemas.openxmlformats.org/spreadsheetml/2006/main" count="216" uniqueCount="159">
  <si>
    <t>1er Dimanche de l'Avent</t>
  </si>
  <si>
    <t>Dimanche entre 20 et 26 novembre</t>
  </si>
  <si>
    <t>Dimanche entre 27 novembre et 3 décembre</t>
  </si>
  <si>
    <t>Immaculée conception</t>
  </si>
  <si>
    <t>Pâques - 47</t>
  </si>
  <si>
    <t>Pâques - 46</t>
  </si>
  <si>
    <t>Pâques - 42</t>
  </si>
  <si>
    <t>Pâques - 3</t>
  </si>
  <si>
    <t>Pâques - 2</t>
  </si>
  <si>
    <t>Pâques - 1</t>
  </si>
  <si>
    <t>Pâques + 39</t>
  </si>
  <si>
    <t>Pâques + 49</t>
  </si>
  <si>
    <t>Pâques + 56</t>
  </si>
  <si>
    <t>Pâques + 63</t>
  </si>
  <si>
    <t>Pâques + 68</t>
  </si>
  <si>
    <t>1er janvier</t>
  </si>
  <si>
    <t>24 juin</t>
  </si>
  <si>
    <t>29 juin</t>
  </si>
  <si>
    <t>15août</t>
  </si>
  <si>
    <t>1er novembre</t>
  </si>
  <si>
    <t>2 novembre</t>
  </si>
  <si>
    <t>8 décembre</t>
  </si>
  <si>
    <t>24 décembre</t>
  </si>
  <si>
    <t>19 mars (ou 18 si 19 = dimanche)</t>
  </si>
  <si>
    <t>25 (ou 24 si 25 = dimanche) mars ou 2e Lundi après Pâques si Pâques est antérieur au 2 avril</t>
  </si>
  <si>
    <t>Fêtes chrétiennes (calendrier grégorien)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</si>
  <si>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</si>
  <si>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</si>
  <si>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</si>
  <si>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</si>
  <si>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</si>
  <si>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</si>
  <si>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</si>
  <si>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</si>
  <si>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</si>
  <si>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</si>
  <si>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</si>
  <si>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</si>
  <si>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V2.3</t>
  </si>
  <si>
    <t>Saint Etienne</t>
  </si>
  <si>
    <t>Autonomie interne (Polynésie)</t>
  </si>
  <si>
    <t>Autonomie interne</t>
  </si>
  <si>
    <t>St Etienne (Alsace)</t>
  </si>
  <si>
    <t>Lu</t>
  </si>
  <si>
    <t>Ma</t>
  </si>
  <si>
    <t>Me</t>
  </si>
  <si>
    <t>Je</t>
  </si>
  <si>
    <t>Ve</t>
  </si>
  <si>
    <t>Sa</t>
  </si>
  <si>
    <t>Di</t>
  </si>
  <si>
    <t>1st month of the year</t>
  </si>
  <si>
    <t>2nd month of the year</t>
  </si>
  <si>
    <t>3rd month of the year</t>
  </si>
  <si>
    <t>4th month of the year</t>
  </si>
  <si>
    <t>5th month of the year</t>
  </si>
  <si>
    <t>6th month of the year</t>
  </si>
  <si>
    <t>7th month of the year</t>
  </si>
  <si>
    <t>8th month of the year</t>
  </si>
  <si>
    <t>9th month of the year</t>
  </si>
  <si>
    <t>10th month of the year</t>
  </si>
  <si>
    <t>11th month of the year</t>
  </si>
  <si>
    <t>12th month of the year</t>
  </si>
  <si>
    <t>1st day of the week</t>
  </si>
  <si>
    <t>2nd day of the week</t>
  </si>
  <si>
    <t>3rd day of the week</t>
  </si>
  <si>
    <t>4th day of the week</t>
  </si>
  <si>
    <t>5th day of the week</t>
  </si>
  <si>
    <t>6th day of the week</t>
  </si>
  <si>
    <t>7th day of the week</t>
  </si>
  <si>
    <t>From</t>
  </si>
  <si>
    <t>Nouvelle année</t>
  </si>
  <si>
    <t>The year to compute</t>
  </si>
  <si>
    <t>Gregorian easter</t>
  </si>
  <si>
    <t>Greatest year</t>
  </si>
  <si>
    <t>Lowest year</t>
  </si>
  <si>
    <t>This year is a leap year</t>
  </si>
  <si>
    <t>Dummy entry</t>
  </si>
  <si>
    <t>Noël</t>
  </si>
  <si>
    <t>Nouvel An</t>
  </si>
  <si>
    <t>Pâques</t>
  </si>
  <si>
    <t>New Year</t>
  </si>
  <si>
    <t>Holiday ?</t>
  </si>
  <si>
    <t>Cancel</t>
  </si>
  <si>
    <t>Annuler</t>
  </si>
  <si>
    <t>To</t>
  </si>
  <si>
    <t>Julian to Gregorian</t>
  </si>
  <si>
    <t>Year</t>
  </si>
  <si>
    <t>Month</t>
  </si>
  <si>
    <t>Day</t>
  </si>
  <si>
    <t>LastJulian</t>
  </si>
  <si>
    <t>FirstGregorian</t>
  </si>
  <si>
    <t>Scaliger's date of death</t>
  </si>
  <si>
    <t>Mort de Joseph Justus Scaliger</t>
  </si>
  <si>
    <t>Scaliger's date of birth</t>
  </si>
  <si>
    <t>Naissance de Joseph Justus Scaliger</t>
  </si>
  <si>
    <t>Country</t>
  </si>
  <si>
    <t>France</t>
  </si>
  <si>
    <t>Fête du travail</t>
  </si>
  <si>
    <t>Victoire 1945</t>
  </si>
  <si>
    <t>Fête Nationale</t>
  </si>
  <si>
    <t>Julian Easter</t>
  </si>
  <si>
    <t>Assomption</t>
  </si>
  <si>
    <t>Toussaint</t>
  </si>
  <si>
    <t>Victoire 1918</t>
  </si>
  <si>
    <t>Lundi de Pâques</t>
  </si>
  <si>
    <t>Ascension</t>
  </si>
  <si>
    <t>Pentecôte</t>
  </si>
  <si>
    <t>Lundi de Pentecôte</t>
  </si>
  <si>
    <t>Mardi Gras</t>
  </si>
  <si>
    <t>Cendres</t>
  </si>
  <si>
    <t>1er Dimanche du Carême</t>
  </si>
  <si>
    <t>Tridium Pascal Jeudi</t>
  </si>
  <si>
    <t>Tridium Pascal Vendredi</t>
  </si>
  <si>
    <t>Tridium Pascal Samedi</t>
  </si>
  <si>
    <t>Trinité</t>
  </si>
  <si>
    <t>Abolition de l'esclavage (Mayotte)</t>
  </si>
  <si>
    <t>Abolition de l'esclavage</t>
  </si>
  <si>
    <t>Vendredi Saint (Alsace)</t>
  </si>
  <si>
    <t>Vendredi Saint</t>
  </si>
  <si>
    <t>Abolition de l'esclavage (Martinique)</t>
  </si>
  <si>
    <t>Abolition de l'esclavage (Guyane)</t>
  </si>
  <si>
    <t>Abolition de l'esclavage (Guadeloupe)</t>
  </si>
  <si>
    <t>Abolition de l'esclavage (Réunion)</t>
  </si>
  <si>
    <t>Fête-Dieu</t>
  </si>
  <si>
    <t>Sacré-Cœur</t>
  </si>
  <si>
    <t>Marie, Mère de Dieu</t>
  </si>
  <si>
    <t>Epiphanie</t>
  </si>
  <si>
    <t>St Joseph</t>
  </si>
  <si>
    <t>Annonciation</t>
  </si>
  <si>
    <t>… ou dimanche entre 2 et 6 janvier</t>
  </si>
  <si>
    <t>6 janvier …</t>
  </si>
  <si>
    <t>St Jean Baptiste</t>
  </si>
  <si>
    <t>SS Pierre et Paul</t>
  </si>
  <si>
    <t>Assomption de Notre-Dame</t>
  </si>
  <si>
    <t>Fidèles Défunts</t>
  </si>
  <si>
    <t>Christ-Roi</t>
  </si>
  <si>
    <t>Année</t>
  </si>
  <si>
    <t xml:space="preserve">Nouvel An </t>
  </si>
  <si>
    <t xml:space="preserve">Pâques </t>
  </si>
  <si>
    <t xml:space="preserve">Lundi de Pâques </t>
  </si>
  <si>
    <t xml:space="preserve">Victoire 1945 </t>
  </si>
  <si>
    <t xml:space="preserve">Pentecôte </t>
  </si>
  <si>
    <t xml:space="preserve">Lundi de Pentecôte </t>
  </si>
  <si>
    <t xml:space="preserve">Fête Nationale </t>
  </si>
  <si>
    <t xml:space="preserve">Assomption </t>
  </si>
  <si>
    <t xml:space="preserve">Toussaint </t>
  </si>
  <si>
    <t xml:space="preserve">Victoire 1918 </t>
  </si>
  <si>
    <t xml:space="preserve">Noël </t>
  </si>
  <si>
    <t xml:space="preserve">Fête du travail </t>
  </si>
  <si>
    <t xml:space="preserve">Ascension </t>
  </si>
  <si>
    <t>Copie intégrale des informations de FEVRIER de l'onglet Calendar (Couleur, police, formatage, n° semaine, jour de la semaine, annotations…)</t>
  </si>
  <si>
    <t>Copie intégrale des informations de MARS de l'onglet Calendar (Couleur, police, formatage, n° semaine, jour de la semaine, annotations…)</t>
  </si>
  <si>
    <t>Copie intégrale des informations de JUILLET de l'onglet Calendar (Couleur, police, formatage, n° semaine, jour de la semaine, annotations…)</t>
  </si>
  <si>
    <t>Copie intégrale des informations de AOUT de l'onglet Calendar (Couleur, police, formatage, n° semaine, jour de la semaine, annotations…)</t>
  </si>
  <si>
    <t>Copie intégrale des informations de DECEMBREde l'onglet Calendar (Couleur, police, formatage, n° semaine, jour de la semaine, annotations…)</t>
  </si>
  <si>
    <t>Copie intégrale des informations de NOVEMBRE de l'onglet Calendar (Couleur, police, formatage, n° semaine, jour de la semaine, annotations…)</t>
  </si>
  <si>
    <t>MAJ 26/08/2017</t>
  </si>
  <si>
    <t>essai</t>
  </si>
  <si>
    <t>test</t>
  </si>
</sst>
</file>

<file path=xl/styles.xml><?xml version="1.0" encoding="utf-8"?>
<styleSheet xmlns="http://schemas.openxmlformats.org/spreadsheetml/2006/main">
  <fonts count="23">
    <font>
      <sz val="9"/>
      <name val="Geneva"/>
    </font>
    <font>
      <sz val="9"/>
      <name val="Geneva"/>
    </font>
    <font>
      <sz val="9"/>
      <name val="New York"/>
    </font>
    <font>
      <sz val="7"/>
      <name val="New York"/>
    </font>
    <font>
      <sz val="9"/>
      <color indexed="62"/>
      <name val="Geneva"/>
    </font>
    <font>
      <sz val="20"/>
      <name val="Arial"/>
      <family val="2"/>
    </font>
    <font>
      <sz val="14"/>
      <name val="Geneva"/>
    </font>
    <font>
      <b/>
      <sz val="9"/>
      <color indexed="72"/>
      <name val="Arial"/>
      <family val="2"/>
    </font>
    <font>
      <sz val="9"/>
      <name val="Arial"/>
      <family val="2"/>
    </font>
    <font>
      <sz val="7"/>
      <name val="Arial"/>
      <family val="2"/>
    </font>
    <font>
      <sz val="8"/>
      <name val="Arial"/>
      <family val="2"/>
    </font>
    <font>
      <sz val="7"/>
      <color indexed="62"/>
      <name val="Arial"/>
      <family val="2"/>
    </font>
    <font>
      <sz val="9"/>
      <color indexed="10"/>
      <name val="Arial"/>
      <family val="2"/>
    </font>
    <font>
      <b/>
      <sz val="24"/>
      <name val="Arial"/>
      <family val="2"/>
    </font>
    <font>
      <b/>
      <sz val="16"/>
      <name val="New York"/>
    </font>
    <font>
      <b/>
      <sz val="13"/>
      <name val="Arial"/>
      <family val="2"/>
    </font>
    <font>
      <b/>
      <sz val="10"/>
      <color indexed="10"/>
      <name val="Arial"/>
      <family val="2"/>
    </font>
    <font>
      <b/>
      <sz val="13"/>
      <name val="Arial"/>
      <family val="2"/>
    </font>
    <font>
      <sz val="8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10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2" fillId="0" borderId="0" xfId="0" applyFont="1" applyFill="1" applyBorder="1"/>
    <xf numFmtId="0" fontId="0" fillId="0" borderId="0" xfId="0" applyFill="1"/>
    <xf numFmtId="0" fontId="1" fillId="0" borderId="0" xfId="0" applyFont="1" applyFill="1"/>
    <xf numFmtId="0" fontId="1" fillId="0" borderId="1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1" fillId="0" borderId="4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1" fillId="0" borderId="0" xfId="0" applyFont="1" applyFill="1" applyBorder="1"/>
    <xf numFmtId="0" fontId="0" fillId="0" borderId="0" xfId="0" applyFill="1" applyBorder="1"/>
    <xf numFmtId="0" fontId="1" fillId="2" borderId="0" xfId="0" applyFont="1" applyFill="1"/>
    <xf numFmtId="0" fontId="1" fillId="2" borderId="5" xfId="0" applyFont="1" applyFill="1" applyBorder="1"/>
    <xf numFmtId="0" fontId="1" fillId="2" borderId="7" xfId="0" applyFont="1" applyFill="1" applyBorder="1"/>
    <xf numFmtId="0" fontId="1" fillId="2" borderId="4" xfId="0" applyFont="1" applyFill="1" applyBorder="1"/>
    <xf numFmtId="0" fontId="0" fillId="2" borderId="5" xfId="0" applyFill="1" applyBorder="1"/>
    <xf numFmtId="0" fontId="1" fillId="2" borderId="8" xfId="0" applyFont="1" applyFill="1" applyBorder="1"/>
    <xf numFmtId="0" fontId="0" fillId="2" borderId="6" xfId="0" applyFill="1" applyBorder="1"/>
    <xf numFmtId="0" fontId="0" fillId="2" borderId="3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2" xfId="0" applyFill="1" applyBorder="1"/>
    <xf numFmtId="0" fontId="0" fillId="2" borderId="8" xfId="0" applyFill="1" applyBorder="1"/>
    <xf numFmtId="0" fontId="1" fillId="3" borderId="7" xfId="0" applyFont="1" applyFill="1" applyBorder="1"/>
    <xf numFmtId="0" fontId="1" fillId="3" borderId="6" xfId="0" applyFont="1" applyFill="1" applyBorder="1"/>
    <xf numFmtId="0" fontId="1" fillId="3" borderId="4" xfId="0" applyFont="1" applyFill="1" applyBorder="1"/>
    <xf numFmtId="0" fontId="1" fillId="3" borderId="8" xfId="0" applyFont="1" applyFill="1" applyBorder="1"/>
    <xf numFmtId="0" fontId="0" fillId="3" borderId="4" xfId="0" applyFill="1" applyBorder="1"/>
    <xf numFmtId="0" fontId="0" fillId="3" borderId="5" xfId="0" applyFill="1" applyBorder="1"/>
    <xf numFmtId="0" fontId="1" fillId="3" borderId="0" xfId="0" applyFont="1" applyFill="1" applyBorder="1"/>
    <xf numFmtId="0" fontId="0" fillId="3" borderId="0" xfId="0" applyFill="1" applyBorder="1"/>
    <xf numFmtId="0" fontId="0" fillId="3" borderId="7" xfId="0" applyFill="1" applyBorder="1"/>
    <xf numFmtId="0" fontId="0" fillId="3" borderId="1" xfId="0" applyFill="1" applyBorder="1"/>
    <xf numFmtId="0" fontId="1" fillId="3" borderId="0" xfId="0" applyFont="1" applyFill="1"/>
    <xf numFmtId="0" fontId="2" fillId="0" borderId="0" xfId="0" applyFont="1" applyFill="1"/>
    <xf numFmtId="0" fontId="0" fillId="2" borderId="0" xfId="0" applyFill="1"/>
    <xf numFmtId="0" fontId="0" fillId="0" borderId="0" xfId="0" applyBorder="1"/>
    <xf numFmtId="0" fontId="4" fillId="0" borderId="0" xfId="0" applyFont="1" applyFill="1" applyBorder="1"/>
    <xf numFmtId="0" fontId="0" fillId="0" borderId="9" xfId="0" applyBorder="1"/>
    <xf numFmtId="16" fontId="0" fillId="0" borderId="9" xfId="0" quotePrefix="1" applyNumberFormat="1" applyBorder="1"/>
    <xf numFmtId="0" fontId="0" fillId="0" borderId="9" xfId="0" quotePrefix="1" applyBorder="1"/>
    <xf numFmtId="0" fontId="0" fillId="0" borderId="9" xfId="0" applyBorder="1" applyAlignment="1">
      <alignment wrapText="1"/>
    </xf>
    <xf numFmtId="0" fontId="12" fillId="0" borderId="0" xfId="0" applyFont="1" applyBorder="1"/>
    <xf numFmtId="0" fontId="11" fillId="0" borderId="0" xfId="0" applyFont="1" applyBorder="1"/>
    <xf numFmtId="0" fontId="10" fillId="0" borderId="0" xfId="0" applyFont="1" applyBorder="1"/>
    <xf numFmtId="0" fontId="2" fillId="4" borderId="0" xfId="0" applyFont="1" applyFill="1" applyBorder="1"/>
    <xf numFmtId="0" fontId="14" fillId="5" borderId="10" xfId="0" applyFont="1" applyFill="1" applyBorder="1" applyAlignment="1">
      <alignment vertical="center"/>
    </xf>
    <xf numFmtId="0" fontId="2" fillId="5" borderId="11" xfId="0" applyFont="1" applyFill="1" applyBorder="1"/>
    <xf numFmtId="0" fontId="13" fillId="5" borderId="11" xfId="0" applyFont="1" applyFill="1" applyBorder="1" applyAlignment="1">
      <alignment horizontal="left" vertical="center"/>
    </xf>
    <xf numFmtId="0" fontId="2" fillId="5" borderId="10" xfId="0" applyFont="1" applyFill="1" applyBorder="1"/>
    <xf numFmtId="0" fontId="5" fillId="5" borderId="11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8" fillId="0" borderId="0" xfId="0" applyFont="1" applyBorder="1"/>
    <xf numFmtId="0" fontId="8" fillId="0" borderId="12" xfId="0" applyFont="1" applyBorder="1"/>
    <xf numFmtId="0" fontId="11" fillId="0" borderId="12" xfId="0" applyFont="1" applyBorder="1"/>
    <xf numFmtId="0" fontId="10" fillId="0" borderId="12" xfId="0" applyFont="1" applyBorder="1"/>
    <xf numFmtId="0" fontId="8" fillId="6" borderId="12" xfId="0" applyFont="1" applyFill="1" applyBorder="1"/>
    <xf numFmtId="0" fontId="18" fillId="0" borderId="12" xfId="0" applyFont="1" applyBorder="1"/>
    <xf numFmtId="0" fontId="12" fillId="0" borderId="12" xfId="0" applyFont="1" applyBorder="1"/>
    <xf numFmtId="0" fontId="8" fillId="0" borderId="13" xfId="0" applyFont="1" applyBorder="1"/>
    <xf numFmtId="0" fontId="11" fillId="0" borderId="13" xfId="0" applyFont="1" applyBorder="1"/>
    <xf numFmtId="0" fontId="10" fillId="0" borderId="13" xfId="0" applyFont="1" applyBorder="1"/>
    <xf numFmtId="0" fontId="8" fillId="6" borderId="0" xfId="0" applyFont="1" applyFill="1" applyBorder="1"/>
    <xf numFmtId="0" fontId="18" fillId="0" borderId="0" xfId="0" applyFont="1" applyBorder="1"/>
    <xf numFmtId="0" fontId="8" fillId="6" borderId="13" xfId="0" applyFont="1" applyFill="1" applyBorder="1"/>
    <xf numFmtId="0" fontId="18" fillId="0" borderId="13" xfId="0" applyFont="1" applyBorder="1"/>
    <xf numFmtId="0" fontId="8" fillId="0" borderId="0" xfId="0" applyFont="1"/>
    <xf numFmtId="0" fontId="10" fillId="0" borderId="0" xfId="0" applyFont="1"/>
    <xf numFmtId="0" fontId="11" fillId="0" borderId="0" xfId="0" applyFont="1"/>
    <xf numFmtId="0" fontId="3" fillId="0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horizontal="center"/>
    </xf>
    <xf numFmtId="0" fontId="13" fillId="5" borderId="11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/>
    </xf>
    <xf numFmtId="0" fontId="20" fillId="0" borderId="0" xfId="0" applyFont="1"/>
    <xf numFmtId="0" fontId="20" fillId="0" borderId="12" xfId="0" applyFont="1" applyBorder="1"/>
    <xf numFmtId="0" fontId="20" fillId="0" borderId="0" xfId="0" applyFont="1" applyBorder="1"/>
    <xf numFmtId="0" fontId="19" fillId="4" borderId="13" xfId="0" applyFont="1" applyFill="1" applyBorder="1"/>
    <xf numFmtId="0" fontId="13" fillId="5" borderId="11" xfId="0" applyFont="1" applyFill="1" applyBorder="1" applyAlignment="1">
      <alignment horizontal="left" vertical="center"/>
    </xf>
    <xf numFmtId="0" fontId="17" fillId="8" borderId="10" xfId="0" applyFont="1" applyFill="1" applyBorder="1" applyAlignment="1">
      <alignment horizontal="center"/>
    </xf>
    <xf numFmtId="0" fontId="17" fillId="8" borderId="11" xfId="0" applyFont="1" applyFill="1" applyBorder="1" applyAlignment="1">
      <alignment horizontal="center"/>
    </xf>
    <xf numFmtId="0" fontId="17" fillId="8" borderId="14" xfId="0" applyFont="1" applyFill="1" applyBorder="1" applyAlignment="1">
      <alignment horizontal="center"/>
    </xf>
    <xf numFmtId="0" fontId="22" fillId="5" borderId="11" xfId="0" applyFont="1" applyFill="1" applyBorder="1" applyAlignment="1">
      <alignment horizontal="center" vertical="center"/>
    </xf>
    <xf numFmtId="0" fontId="22" fillId="5" borderId="14" xfId="0" applyFont="1" applyFill="1" applyBorder="1" applyAlignment="1">
      <alignment horizontal="center" vertical="center"/>
    </xf>
    <xf numFmtId="0" fontId="15" fillId="8" borderId="10" xfId="0" applyFont="1" applyFill="1" applyBorder="1" applyAlignment="1">
      <alignment horizontal="center"/>
    </xf>
    <xf numFmtId="0" fontId="15" fillId="8" borderId="11" xfId="0" applyFont="1" applyFill="1" applyBorder="1" applyAlignment="1">
      <alignment horizontal="center"/>
    </xf>
    <xf numFmtId="0" fontId="15" fillId="8" borderId="14" xfId="0" applyFont="1" applyFill="1" applyBorder="1" applyAlignment="1">
      <alignment horizontal="center"/>
    </xf>
    <xf numFmtId="0" fontId="13" fillId="5" borderId="11" xfId="0" applyFont="1" applyFill="1" applyBorder="1" applyAlignment="1">
      <alignment horizontal="left" vertical="center"/>
    </xf>
    <xf numFmtId="0" fontId="22" fillId="5" borderId="11" xfId="0" applyFont="1" applyFill="1" applyBorder="1" applyAlignment="1">
      <alignment horizontal="center" vertical="center" wrapText="1"/>
    </xf>
    <xf numFmtId="0" fontId="22" fillId="5" borderId="14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21" fillId="0" borderId="3" xfId="0" applyFont="1" applyFill="1" applyBorder="1" applyAlignment="1">
      <alignment horizontal="center" vertical="center" wrapText="1"/>
    </xf>
    <xf numFmtId="0" fontId="21" fillId="0" borderId="4" xfId="0" applyFont="1" applyFill="1" applyBorder="1" applyAlignment="1">
      <alignment horizontal="center" vertical="center" wrapText="1"/>
    </xf>
    <xf numFmtId="0" fontId="21" fillId="0" borderId="5" xfId="0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1" fillId="0" borderId="7" xfId="0" applyFont="1" applyFill="1" applyBorder="1" applyAlignment="1">
      <alignment horizontal="center" vertical="center" wrapText="1"/>
    </xf>
    <xf numFmtId="0" fontId="21" fillId="0" borderId="2" xfId="0" applyFont="1" applyFill="1" applyBorder="1" applyAlignment="1">
      <alignment horizontal="center" vertical="center" wrapText="1"/>
    </xf>
    <xf numFmtId="0" fontId="21" fillId="0" borderId="8" xfId="0" applyFont="1" applyFill="1" applyBorder="1" applyAlignment="1">
      <alignment horizontal="center" vertical="center" wrapText="1"/>
    </xf>
    <xf numFmtId="0" fontId="21" fillId="0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66CC66"/>
      <rgbColor rgb="00FF99CC"/>
      <rgbColor rgb="00FF9966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ltcal.com/reglage.html" TargetMode="External"/><Relationship Id="rId1" Type="http://schemas.openxmlformats.org/officeDocument/2006/relationships/hyperlink" Target="http://www.altcal.com/setup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358588</xdr:colOff>
      <xdr:row>4</xdr:row>
      <xdr:rowOff>134470</xdr:rowOff>
    </xdr:from>
    <xdr:to>
      <xdr:col>31</xdr:col>
      <xdr:colOff>661147</xdr:colOff>
      <xdr:row>29</xdr:row>
      <xdr:rowOff>33617</xdr:rowOff>
    </xdr:to>
    <xdr:sp macro="" textlink="">
      <xdr:nvSpPr>
        <xdr:cNvPr id="2" name="ZoneTexte 1"/>
        <xdr:cNvSpPr txBox="1"/>
      </xdr:nvSpPr>
      <xdr:spPr>
        <a:xfrm>
          <a:off x="11407588" y="963705"/>
          <a:ext cx="4672853" cy="46616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https://forum.excel-pratique.com/excel/copier-coller-integralement-cellule-generee-par-macro-calcul-t97729.html</a:t>
          </a:r>
        </a:p>
        <a:p>
          <a:endParaRPr lang="fr-FR" sz="1100"/>
        </a:p>
        <a:p>
          <a:r>
            <a:rPr lang="fr-FR" sz="1100"/>
            <a:t>par</a:t>
          </a:r>
          <a:r>
            <a:rPr lang="fr-FR" sz="1100" baseline="0"/>
            <a:t> : Iveli </a:t>
          </a:r>
          <a:endParaRPr lang="fr-FR" sz="1100"/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Sur un fichier Excel </a:t>
          </a:r>
          <a:r>
            <a:rPr lang="fr-FR" sz="1100" b="0" i="0" u="sng">
              <a:solidFill>
                <a:schemeClr val="dk1"/>
              </a:solidFill>
              <a:latin typeface="+mn-lt"/>
              <a:ea typeface="+mn-ea"/>
              <a:cs typeface="+mn-cs"/>
            </a:rPr>
            <a:t>qui génère automatiquement par macro et/ou calcul le calendrier de l'année </a:t>
          </a: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je voudrai </a:t>
          </a:r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>copier manuellement sur un autre onglet l'intégralité du mois que je souhaite en respectant le formatage (Dimension cellule, couleur, police, information...)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Lorsque je fais cela les informations ne sont pas recopier intégralement les dimensions ne sont pas respectées, il manque des jours, des lignes...la catastrophe!</a:t>
          </a:r>
          <a:r>
            <a:rPr lang="fr-FR"/>
            <a:t/>
          </a:r>
          <a:br>
            <a:rPr lang="fr-FR"/>
          </a:br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/>
          </a:r>
          <a:b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>Comment faire pour copier à l'identique un groupe de cellule (Du mois d'août par exemple) manuellement?</a:t>
          </a:r>
          <a:r>
            <a:rPr lang="fr-FR"/>
            <a:t/>
          </a:r>
          <a:br>
            <a:rPr lang="fr-FR"/>
          </a:br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/>
          </a:r>
          <a:b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>Encore mieux si quelqu'un serait comment faire le mini programme suivant: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1 - Pouvoir sélectionner AU CHOIX les mois à recopier intégralement de l'onglet Calendar sur l'onglet suivant et dans la même présentation (6 mois sur 2 "étages" de 2 fois 3 mois)</a:t>
          </a:r>
          <a:b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/>
          </a:r>
          <a:b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2 - Copier intégralement là l'identique le contenu des cellules du mois sélectionné (Couleur, formatage, dimensions, annotations…)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163830</xdr:colOff>
      <xdr:row>14</xdr:row>
      <xdr:rowOff>70485</xdr:rowOff>
    </xdr:from>
    <xdr:to>
      <xdr:col>4</xdr:col>
      <xdr:colOff>521836</xdr:colOff>
      <xdr:row>15</xdr:row>
      <xdr:rowOff>129858</xdr:rowOff>
    </xdr:to>
    <xdr:sp macro="" textlink="">
      <xdr:nvSpPr>
        <xdr:cNvPr id="2052" name="Rectangle 4">
          <a:hlinkClick xmlns:r="http://schemas.openxmlformats.org/officeDocument/2006/relationships" r:id="rId1" tgtFrame="_parent"/>
        </xdr:cNvPr>
        <xdr:cNvSpPr>
          <a:spLocks noChangeArrowheads="1"/>
        </xdr:cNvSpPr>
      </xdr:nvSpPr>
      <xdr:spPr bwMode="auto">
        <a:xfrm>
          <a:off x="3108960" y="2087880"/>
          <a:ext cx="990600" cy="21336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Geneva"/>
            </a:rPr>
            <a:t>Help needed ?</a:t>
          </a:r>
        </a:p>
      </xdr:txBody>
    </xdr:sp>
    <xdr:clientData/>
  </xdr:twoCellAnchor>
  <xdr:twoCellAnchor>
    <xdr:from>
      <xdr:col>3</xdr:col>
      <xdr:colOff>171450</xdr:colOff>
      <xdr:row>16</xdr:row>
      <xdr:rowOff>15240</xdr:rowOff>
    </xdr:from>
    <xdr:to>
      <xdr:col>4</xdr:col>
      <xdr:colOff>546902</xdr:colOff>
      <xdr:row>17</xdr:row>
      <xdr:rowOff>83820</xdr:rowOff>
    </xdr:to>
    <xdr:sp macro="" textlink="">
      <xdr:nvSpPr>
        <xdr:cNvPr id="2053" name="Rectangle 5">
          <a:hlinkClick xmlns:r="http://schemas.openxmlformats.org/officeDocument/2006/relationships" r:id="rId2" tgtFrame="_parent"/>
        </xdr:cNvPr>
        <xdr:cNvSpPr>
          <a:spLocks noChangeArrowheads="1"/>
        </xdr:cNvSpPr>
      </xdr:nvSpPr>
      <xdr:spPr bwMode="auto">
        <a:xfrm>
          <a:off x="3116580" y="2331720"/>
          <a:ext cx="998220" cy="21336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Geneva"/>
            </a:rPr>
            <a:t>Besoin d'aide ?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9525</xdr:colOff>
      <xdr:row>0</xdr:row>
      <xdr:rowOff>76200</xdr:rowOff>
    </xdr:from>
    <xdr:to>
      <xdr:col>29</xdr:col>
      <xdr:colOff>9525</xdr:colOff>
      <xdr:row>5</xdr:row>
      <xdr:rowOff>123825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10315575" y="76200"/>
          <a:ext cx="3619500" cy="1057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1 - Pouvoir sélectionner AU CHOIX les mois à recopier intégralement de l'onglet Calendar sur l'onglet suivant et dans la même présentation (6 mois sur 2 "étages" de 2 fois 3 mois)</a:t>
          </a:r>
        </a:p>
      </xdr:txBody>
    </xdr:sp>
    <xdr:clientData/>
  </xdr:twoCellAnchor>
  <xdr:twoCellAnchor>
    <xdr:from>
      <xdr:col>13</xdr:col>
      <xdr:colOff>447675</xdr:colOff>
      <xdr:row>0</xdr:row>
      <xdr:rowOff>171450</xdr:rowOff>
    </xdr:from>
    <xdr:to>
      <xdr:col>24</xdr:col>
      <xdr:colOff>57150</xdr:colOff>
      <xdr:row>2</xdr:row>
      <xdr:rowOff>57150</xdr:rowOff>
    </xdr:to>
    <xdr:sp macro="" textlink="">
      <xdr:nvSpPr>
        <xdr:cNvPr id="3075" name="Line 3"/>
        <xdr:cNvSpPr>
          <a:spLocks noChangeShapeType="1"/>
        </xdr:cNvSpPr>
      </xdr:nvSpPr>
      <xdr:spPr bwMode="auto">
        <a:xfrm flipH="1">
          <a:off x="5553075" y="171450"/>
          <a:ext cx="4810125" cy="457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21</xdr:col>
      <xdr:colOff>771525</xdr:colOff>
      <xdr:row>0</xdr:row>
      <xdr:rowOff>333375</xdr:rowOff>
    </xdr:from>
    <xdr:to>
      <xdr:col>24</xdr:col>
      <xdr:colOff>19050</xdr:colOff>
      <xdr:row>2</xdr:row>
      <xdr:rowOff>123825</xdr:rowOff>
    </xdr:to>
    <xdr:sp macro="" textlink="">
      <xdr:nvSpPr>
        <xdr:cNvPr id="3076" name="Line 4"/>
        <xdr:cNvSpPr>
          <a:spLocks noChangeShapeType="1"/>
        </xdr:cNvSpPr>
      </xdr:nvSpPr>
      <xdr:spPr bwMode="auto">
        <a:xfrm flipH="1">
          <a:off x="9077325" y="333375"/>
          <a:ext cx="1247775" cy="361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21</xdr:col>
      <xdr:colOff>676275</xdr:colOff>
      <xdr:row>4</xdr:row>
      <xdr:rowOff>38100</xdr:rowOff>
    </xdr:from>
    <xdr:to>
      <xdr:col>24</xdr:col>
      <xdr:colOff>0</xdr:colOff>
      <xdr:row>38</xdr:row>
      <xdr:rowOff>85725</xdr:rowOff>
    </xdr:to>
    <xdr:sp macro="" textlink="">
      <xdr:nvSpPr>
        <xdr:cNvPr id="3077" name="Line 5"/>
        <xdr:cNvSpPr>
          <a:spLocks noChangeShapeType="1"/>
        </xdr:cNvSpPr>
      </xdr:nvSpPr>
      <xdr:spPr bwMode="auto">
        <a:xfrm flipH="1">
          <a:off x="8982075" y="857250"/>
          <a:ext cx="1323975" cy="6553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24</xdr:col>
      <xdr:colOff>85725</xdr:colOff>
      <xdr:row>14</xdr:row>
      <xdr:rowOff>0</xdr:rowOff>
    </xdr:from>
    <xdr:to>
      <xdr:col>29</xdr:col>
      <xdr:colOff>85725</xdr:colOff>
      <xdr:row>22</xdr:row>
      <xdr:rowOff>123825</xdr:rowOff>
    </xdr:to>
    <xdr:sp macro="" textlink="">
      <xdr:nvSpPr>
        <xdr:cNvPr id="3078" name="Text Box 6"/>
        <xdr:cNvSpPr txBox="1">
          <a:spLocks noChangeArrowheads="1"/>
        </xdr:cNvSpPr>
      </xdr:nvSpPr>
      <xdr:spPr bwMode="auto">
        <a:xfrm>
          <a:off x="10391775" y="2724150"/>
          <a:ext cx="3619500" cy="1647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2 - Copier intégralement là l'identique le contenu des cellules du mois sélectionné (Couleur, formatage, dimensions, annotations…)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ATTENTION certaine cellule sont générées par macro et ou calcul,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145"/>
  <sheetViews>
    <sheetView showGridLines="0" tabSelected="1" topLeftCell="B1" zoomScale="85" workbookViewId="0">
      <selection activeCell="Y14" sqref="Y14"/>
    </sheetView>
  </sheetViews>
  <sheetFormatPr baseColWidth="10" defaultColWidth="10.85546875" defaultRowHeight="12"/>
  <cols>
    <col min="1" max="1" width="10.85546875" style="1" hidden="1" customWidth="1"/>
    <col min="2" max="2" width="3.28515625" style="35" customWidth="1"/>
    <col min="3" max="3" width="3.42578125" style="35" customWidth="1"/>
    <col min="4" max="4" width="6.28515625" style="35" customWidth="1"/>
    <col min="5" max="6" width="15.5703125" style="35" customWidth="1"/>
    <col min="7" max="7" width="3.5703125" style="77" customWidth="1"/>
    <col min="8" max="8" width="2.85546875" style="35" customWidth="1"/>
    <col min="9" max="9" width="10.85546875" style="1" hidden="1" customWidth="1"/>
    <col min="10" max="10" width="3.28515625" style="35" customWidth="1"/>
    <col min="11" max="11" width="3.42578125" style="35" customWidth="1"/>
    <col min="12" max="12" width="3.7109375" style="35" customWidth="1"/>
    <col min="13" max="14" width="15.5703125" style="35" customWidth="1"/>
    <col min="15" max="15" width="3.5703125" style="77" customWidth="1"/>
    <col min="16" max="16" width="2.85546875" style="35" customWidth="1"/>
    <col min="17" max="17" width="10.85546875" style="1" hidden="1" customWidth="1"/>
    <col min="18" max="18" width="3.28515625" style="35" customWidth="1"/>
    <col min="19" max="19" width="3.42578125" style="35" customWidth="1"/>
    <col min="20" max="20" width="3.7109375" style="35" customWidth="1"/>
    <col min="21" max="22" width="15.5703125" style="35" customWidth="1"/>
    <col min="23" max="23" width="3.5703125" style="77" customWidth="1"/>
    <col min="24" max="16384" width="10.85546875" style="35"/>
  </cols>
  <sheetData>
    <row r="1" spans="1:23" ht="35.25" customHeight="1" thickBot="1">
      <c r="A1" s="50"/>
      <c r="B1" s="47" t="s">
        <v>136</v>
      </c>
      <c r="C1" s="48"/>
      <c r="D1" s="48"/>
      <c r="E1" s="97">
        <f>theYear</f>
        <v>2018</v>
      </c>
      <c r="F1" s="97"/>
      <c r="G1" s="97"/>
      <c r="H1" s="97"/>
      <c r="I1" s="97"/>
      <c r="J1" s="48"/>
      <c r="K1" s="48"/>
      <c r="L1" s="48"/>
      <c r="M1" s="48"/>
      <c r="N1" s="48"/>
      <c r="O1" s="83"/>
      <c r="P1" s="48"/>
      <c r="Q1" s="48"/>
      <c r="R1" s="48"/>
      <c r="S1" s="48"/>
      <c r="T1" s="48"/>
      <c r="U1" s="98" t="s">
        <v>156</v>
      </c>
      <c r="V1" s="98"/>
      <c r="W1" s="99"/>
    </row>
    <row r="2" spans="1:23" s="1" customFormat="1" ht="9.9499999999999993" customHeight="1" thickBot="1">
      <c r="B2" s="55"/>
      <c r="E2" s="54"/>
      <c r="F2" s="54"/>
      <c r="G2" s="78"/>
      <c r="H2" s="54"/>
      <c r="I2" s="54"/>
      <c r="O2" s="74"/>
      <c r="W2" s="74"/>
    </row>
    <row r="3" spans="1:23" ht="17.25" thickBot="1">
      <c r="B3" s="94" t="str">
        <f>Month01</f>
        <v>JANVIER</v>
      </c>
      <c r="C3" s="95"/>
      <c r="D3" s="95"/>
      <c r="E3" s="95"/>
      <c r="F3" s="95"/>
      <c r="G3" s="96"/>
      <c r="J3" s="94" t="str">
        <f>Month02</f>
        <v>FEVRIER</v>
      </c>
      <c r="K3" s="95"/>
      <c r="L3" s="95"/>
      <c r="M3" s="95"/>
      <c r="N3" s="95"/>
      <c r="O3" s="96"/>
      <c r="R3" s="94" t="str">
        <f>Month03</f>
        <v>MARS</v>
      </c>
      <c r="S3" s="95"/>
      <c r="T3" s="95"/>
      <c r="U3" s="95"/>
      <c r="V3" s="95"/>
      <c r="W3" s="96"/>
    </row>
    <row r="4" spans="1:23" ht="2.25" customHeight="1">
      <c r="B4" s="52"/>
      <c r="C4" s="52"/>
      <c r="D4" s="52"/>
      <c r="E4" s="52"/>
      <c r="F4" s="52"/>
      <c r="G4" s="52"/>
      <c r="J4" s="52"/>
      <c r="K4" s="52"/>
      <c r="L4" s="52"/>
      <c r="M4" s="52"/>
      <c r="N4" s="52"/>
      <c r="O4" s="52"/>
      <c r="R4" s="52"/>
      <c r="S4" s="52"/>
      <c r="T4" s="52"/>
      <c r="U4" s="52"/>
      <c r="V4" s="52"/>
      <c r="W4" s="52"/>
    </row>
    <row r="5" spans="1:23" ht="15" customHeight="1">
      <c r="A5" s="1">
        <f>Date2JDN(theYear,1,1)</f>
        <v>2458119.5</v>
      </c>
      <c r="B5" s="69" t="str">
        <f>INDEX(TheDays,MOD(A5+0.5,7)+1)</f>
        <v>Lu</v>
      </c>
      <c r="C5" s="69">
        <f>JDN2Date(A5,"D")</f>
        <v>1</v>
      </c>
      <c r="D5" s="65">
        <v>1</v>
      </c>
      <c r="E5" s="70" t="s">
        <v>137</v>
      </c>
      <c r="F5" s="66"/>
      <c r="G5" s="87">
        <v>1</v>
      </c>
      <c r="H5" s="1"/>
      <c r="I5" s="1">
        <f>LOOKUP(31,C5:C35,January)+1</f>
        <v>2458150.5</v>
      </c>
      <c r="J5" s="58" t="str">
        <f>INDEX(TheDays,MOD(I5+0.5,7)+1)</f>
        <v>Je</v>
      </c>
      <c r="K5" s="58">
        <f>JDN2Date(_Feb01,"D")</f>
        <v>1</v>
      </c>
      <c r="L5" s="59">
        <f>_Feb01-_Jan01+1</f>
        <v>32</v>
      </c>
      <c r="M5" s="60"/>
      <c r="N5" s="60"/>
      <c r="O5" s="85"/>
      <c r="P5" s="1"/>
      <c r="Q5" s="1">
        <f>LOOKUP(FebDays,K5:K33,February)+1</f>
        <v>2458178.5</v>
      </c>
      <c r="R5" s="58" t="str">
        <f>INDEX(TheDays,MOD(_Mar01+0.5,7)+1)</f>
        <v>Je</v>
      </c>
      <c r="S5" s="58">
        <f>JDN2Date(_Mar01,"D")</f>
        <v>1</v>
      </c>
      <c r="T5" s="59">
        <f>_Mar01-_Jan01+1</f>
        <v>60</v>
      </c>
      <c r="U5" s="60"/>
      <c r="V5" s="60"/>
      <c r="W5" s="85"/>
    </row>
    <row r="6" spans="1:23" ht="15" customHeight="1">
      <c r="A6" s="1">
        <f>A5+1</f>
        <v>2458120.5</v>
      </c>
      <c r="B6" s="58" t="str">
        <f>IF(C6="","",INDEX(TheDays,MOD(A6+0.5,7)+1))</f>
        <v>Ma</v>
      </c>
      <c r="C6" s="58">
        <f>IF(OR(C5=31,C5="",JDN2Date(A6,"M")&lt;&gt;1),"",JDN2Date(A6,"D"))</f>
        <v>2</v>
      </c>
      <c r="D6" s="59">
        <f>IF(C6="","",D5+1)</f>
        <v>2</v>
      </c>
      <c r="E6" s="60"/>
      <c r="F6" s="60"/>
      <c r="G6" s="85"/>
      <c r="H6" s="1"/>
      <c r="I6" s="1">
        <f>_Feb01+1</f>
        <v>2458151.5</v>
      </c>
      <c r="J6" s="58" t="str">
        <f>IF(K6="","",INDEX(TheDays,MOD(I6+0.5,7)+1))</f>
        <v>Ve</v>
      </c>
      <c r="K6" s="58">
        <f>IF(OR(K5=FebDays,K5="",JDN2Date(I6,"M")&lt;&gt;2),"",JDN2Date(I6,"D"))</f>
        <v>2</v>
      </c>
      <c r="L6" s="59">
        <f>IF(K6="","",L5+1)</f>
        <v>33</v>
      </c>
      <c r="M6" s="60"/>
      <c r="N6" s="60"/>
      <c r="O6" s="85"/>
      <c r="P6" s="1"/>
      <c r="Q6" s="1">
        <f>_Mar01+1</f>
        <v>2458179.5</v>
      </c>
      <c r="R6" s="58" t="str">
        <f t="shared" ref="R6:R35" si="0">IF(S6="","",INDEX(TheDays,MOD(Q6+0.5,7)+1))</f>
        <v>Ve</v>
      </c>
      <c r="S6" s="58">
        <f>IF(OR(S5=31,S5="",JDN2Date(Q6,"M")&lt;&gt;3),"",JDN2Date(Q6,"D"))</f>
        <v>2</v>
      </c>
      <c r="T6" s="59">
        <f>IF(S6="","",T5+1)</f>
        <v>61</v>
      </c>
      <c r="U6" s="60"/>
      <c r="V6" s="60"/>
      <c r="W6" s="85"/>
    </row>
    <row r="7" spans="1:23" ht="15" customHeight="1">
      <c r="A7" s="1">
        <f t="shared" ref="A7:A34" si="1">A6+1</f>
        <v>2458121.5</v>
      </c>
      <c r="B7" s="58" t="str">
        <f t="shared" ref="B7:B35" si="2">IF(C7="","",INDEX(TheDays,MOD(A7+0.5,7)+1))</f>
        <v>Me</v>
      </c>
      <c r="C7" s="58">
        <f t="shared" ref="C7:C35" si="3">IF(OR(C6=31,C6="",JDN2Date(A7,"M")&lt;&gt;1),"",JDN2Date(A7,"D"))</f>
        <v>3</v>
      </c>
      <c r="D7" s="59">
        <f t="shared" ref="D7:D35" si="4">IF(C7="","",D6+1)</f>
        <v>3</v>
      </c>
      <c r="E7" s="60" t="s">
        <v>157</v>
      </c>
      <c r="F7" s="60"/>
      <c r="G7" s="85"/>
      <c r="H7" s="1"/>
      <c r="I7" s="1">
        <f>I6+1</f>
        <v>2458152.5</v>
      </c>
      <c r="J7" s="63" t="str">
        <f t="shared" ref="J7:J33" si="5">IF(K7="","",INDEX(TheDays,MOD(I7+0.5,7)+1))</f>
        <v>Sa</v>
      </c>
      <c r="K7" s="63">
        <f t="shared" ref="K7:K33" si="6">IF(OR(K6=FebDays,K6="",JDN2Date(I7,"M")&lt;&gt;2),"",JDN2Date(I7,"D"))</f>
        <v>3</v>
      </c>
      <c r="L7" s="59">
        <f t="shared" ref="L7:L33" si="7">IF(K7="","",L6+1)</f>
        <v>34</v>
      </c>
      <c r="M7" s="60"/>
      <c r="N7" s="60"/>
      <c r="O7" s="85"/>
      <c r="P7" s="1"/>
      <c r="Q7" s="1">
        <f>Q6+1</f>
        <v>2458180.5</v>
      </c>
      <c r="R7" s="63" t="str">
        <f t="shared" si="0"/>
        <v>Sa</v>
      </c>
      <c r="S7" s="63">
        <f t="shared" ref="S7:S35" si="8">IF(OR(S6=31,S6="",JDN2Date(Q7,"M")&lt;&gt;3),"",JDN2Date(Q7,"D"))</f>
        <v>3</v>
      </c>
      <c r="T7" s="59">
        <f t="shared" ref="T7:T35" si="9">IF(S7="","",T6+1)</f>
        <v>62</v>
      </c>
      <c r="U7" s="60"/>
      <c r="V7" s="60"/>
      <c r="W7" s="85"/>
    </row>
    <row r="8" spans="1:23" ht="15" customHeight="1">
      <c r="A8" s="1">
        <f t="shared" si="1"/>
        <v>2458122.5</v>
      </c>
      <c r="B8" s="58" t="str">
        <f t="shared" si="2"/>
        <v>Je</v>
      </c>
      <c r="C8" s="58">
        <f t="shared" si="3"/>
        <v>4</v>
      </c>
      <c r="D8" s="59">
        <f t="shared" si="4"/>
        <v>4</v>
      </c>
      <c r="E8" s="60"/>
      <c r="F8" s="60"/>
      <c r="G8" s="85"/>
      <c r="H8" s="1"/>
      <c r="I8" s="1">
        <f t="shared" ref="I8:I33" si="10">I7+1</f>
        <v>2458153.5</v>
      </c>
      <c r="J8" s="43" t="str">
        <f t="shared" si="5"/>
        <v>Di</v>
      </c>
      <c r="K8" s="43">
        <f t="shared" si="6"/>
        <v>4</v>
      </c>
      <c r="L8" s="44">
        <f t="shared" si="7"/>
        <v>35</v>
      </c>
      <c r="M8" s="45"/>
      <c r="N8" s="45"/>
      <c r="O8" s="86"/>
      <c r="P8" s="1"/>
      <c r="Q8" s="1">
        <f t="shared" ref="Q8:Q35" si="11">Q7+1</f>
        <v>2458181.5</v>
      </c>
      <c r="R8" s="43" t="str">
        <f t="shared" si="0"/>
        <v>Di</v>
      </c>
      <c r="S8" s="43">
        <f t="shared" si="8"/>
        <v>4</v>
      </c>
      <c r="T8" s="44">
        <f t="shared" si="9"/>
        <v>63</v>
      </c>
      <c r="U8" s="45"/>
      <c r="V8" s="45"/>
      <c r="W8" s="86"/>
    </row>
    <row r="9" spans="1:23" ht="15" customHeight="1">
      <c r="A9" s="1">
        <f t="shared" si="1"/>
        <v>2458123.5</v>
      </c>
      <c r="B9" s="58" t="str">
        <f t="shared" si="2"/>
        <v>Ve</v>
      </c>
      <c r="C9" s="58">
        <f t="shared" si="3"/>
        <v>5</v>
      </c>
      <c r="D9" s="59">
        <f t="shared" si="4"/>
        <v>5</v>
      </c>
      <c r="E9" s="60"/>
      <c r="F9" s="60"/>
      <c r="G9" s="85"/>
      <c r="H9" s="1"/>
      <c r="I9" s="1">
        <f t="shared" si="10"/>
        <v>2458154.5</v>
      </c>
      <c r="J9" s="64" t="str">
        <f t="shared" si="5"/>
        <v>Lu</v>
      </c>
      <c r="K9" s="64">
        <f t="shared" si="6"/>
        <v>5</v>
      </c>
      <c r="L9" s="65">
        <f t="shared" si="7"/>
        <v>36</v>
      </c>
      <c r="M9" s="66"/>
      <c r="N9" s="66"/>
      <c r="O9" s="87">
        <v>6</v>
      </c>
      <c r="P9" s="1"/>
      <c r="Q9" s="1">
        <f t="shared" si="11"/>
        <v>2458182.5</v>
      </c>
      <c r="R9" s="64" t="str">
        <f t="shared" si="0"/>
        <v>Lu</v>
      </c>
      <c r="S9" s="64">
        <f t="shared" si="8"/>
        <v>5</v>
      </c>
      <c r="T9" s="65">
        <f t="shared" si="9"/>
        <v>64</v>
      </c>
      <c r="U9" s="66"/>
      <c r="V9" s="66"/>
      <c r="W9" s="87">
        <v>10</v>
      </c>
    </row>
    <row r="10" spans="1:23" ht="15" customHeight="1">
      <c r="A10" s="1">
        <f t="shared" si="1"/>
        <v>2458124.5</v>
      </c>
      <c r="B10" s="63" t="str">
        <f t="shared" si="2"/>
        <v>Sa</v>
      </c>
      <c r="C10" s="63">
        <f t="shared" si="3"/>
        <v>6</v>
      </c>
      <c r="D10" s="59">
        <f t="shared" si="4"/>
        <v>6</v>
      </c>
      <c r="E10" s="60"/>
      <c r="F10" s="60"/>
      <c r="G10" s="85"/>
      <c r="H10" s="1"/>
      <c r="I10" s="1">
        <f t="shared" si="10"/>
        <v>2458155.5</v>
      </c>
      <c r="J10" s="58" t="str">
        <f t="shared" si="5"/>
        <v>Ma</v>
      </c>
      <c r="K10" s="58">
        <f t="shared" si="6"/>
        <v>6</v>
      </c>
      <c r="L10" s="59">
        <f t="shared" si="7"/>
        <v>37</v>
      </c>
      <c r="M10" s="60"/>
      <c r="N10" s="60"/>
      <c r="O10" s="85"/>
      <c r="P10" s="1"/>
      <c r="Q10" s="1">
        <f t="shared" si="11"/>
        <v>2458183.5</v>
      </c>
      <c r="R10" s="58" t="str">
        <f t="shared" si="0"/>
        <v>Ma</v>
      </c>
      <c r="S10" s="58">
        <f t="shared" si="8"/>
        <v>6</v>
      </c>
      <c r="T10" s="59">
        <f t="shared" si="9"/>
        <v>65</v>
      </c>
      <c r="U10" s="60"/>
      <c r="V10" s="60"/>
      <c r="W10" s="85"/>
    </row>
    <row r="11" spans="1:23" ht="15" customHeight="1">
      <c r="A11" s="1">
        <f t="shared" si="1"/>
        <v>2458125.5</v>
      </c>
      <c r="B11" s="43" t="str">
        <f t="shared" si="2"/>
        <v>Di</v>
      </c>
      <c r="C11" s="43">
        <f t="shared" si="3"/>
        <v>7</v>
      </c>
      <c r="D11" s="44">
        <f t="shared" si="4"/>
        <v>7</v>
      </c>
      <c r="E11" s="45"/>
      <c r="F11" s="45"/>
      <c r="G11" s="86"/>
      <c r="H11" s="1"/>
      <c r="I11" s="1">
        <f t="shared" si="10"/>
        <v>2458156.5</v>
      </c>
      <c r="J11" s="58" t="str">
        <f t="shared" si="5"/>
        <v>Me</v>
      </c>
      <c r="K11" s="58">
        <f t="shared" si="6"/>
        <v>7</v>
      </c>
      <c r="L11" s="59">
        <f t="shared" si="7"/>
        <v>38</v>
      </c>
      <c r="M11" s="60"/>
      <c r="N11" s="60"/>
      <c r="O11" s="85"/>
      <c r="P11" s="1"/>
      <c r="Q11" s="1">
        <f t="shared" si="11"/>
        <v>2458184.5</v>
      </c>
      <c r="R11" s="58" t="str">
        <f t="shared" si="0"/>
        <v>Me</v>
      </c>
      <c r="S11" s="58">
        <f t="shared" si="8"/>
        <v>7</v>
      </c>
      <c r="T11" s="59">
        <f t="shared" si="9"/>
        <v>66</v>
      </c>
      <c r="U11" s="60"/>
      <c r="V11" s="60"/>
      <c r="W11" s="85"/>
    </row>
    <row r="12" spans="1:23" ht="15" customHeight="1">
      <c r="A12" s="1">
        <f t="shared" si="1"/>
        <v>2458126.5</v>
      </c>
      <c r="B12" s="64" t="str">
        <f t="shared" si="2"/>
        <v>Lu</v>
      </c>
      <c r="C12" s="64">
        <f t="shared" si="3"/>
        <v>8</v>
      </c>
      <c r="D12" s="65">
        <f t="shared" si="4"/>
        <v>8</v>
      </c>
      <c r="E12" s="66"/>
      <c r="F12" s="66"/>
      <c r="G12" s="87">
        <v>2</v>
      </c>
      <c r="H12" s="1"/>
      <c r="I12" s="1">
        <f t="shared" si="10"/>
        <v>2458157.5</v>
      </c>
      <c r="J12" s="58" t="str">
        <f t="shared" si="5"/>
        <v>Je</v>
      </c>
      <c r="K12" s="58">
        <f t="shared" si="6"/>
        <v>8</v>
      </c>
      <c r="L12" s="59">
        <f t="shared" si="7"/>
        <v>39</v>
      </c>
      <c r="M12" s="60"/>
      <c r="N12" s="60"/>
      <c r="O12" s="85"/>
      <c r="P12" s="1"/>
      <c r="Q12" s="1">
        <f t="shared" si="11"/>
        <v>2458185.5</v>
      </c>
      <c r="R12" s="58" t="str">
        <f t="shared" si="0"/>
        <v>Je</v>
      </c>
      <c r="S12" s="58">
        <f t="shared" si="8"/>
        <v>8</v>
      </c>
      <c r="T12" s="59">
        <f t="shared" si="9"/>
        <v>67</v>
      </c>
      <c r="U12" s="60"/>
      <c r="V12" s="60"/>
      <c r="W12" s="85"/>
    </row>
    <row r="13" spans="1:23" ht="15" customHeight="1">
      <c r="A13" s="1">
        <f t="shared" si="1"/>
        <v>2458127.5</v>
      </c>
      <c r="B13" s="58" t="str">
        <f t="shared" si="2"/>
        <v>Ma</v>
      </c>
      <c r="C13" s="58">
        <f t="shared" si="3"/>
        <v>9</v>
      </c>
      <c r="D13" s="59">
        <f t="shared" si="4"/>
        <v>9</v>
      </c>
      <c r="E13" s="60"/>
      <c r="F13" s="60"/>
      <c r="G13" s="85"/>
      <c r="H13" s="1"/>
      <c r="I13" s="1">
        <f t="shared" si="10"/>
        <v>2458158.5</v>
      </c>
      <c r="J13" s="58" t="str">
        <f t="shared" si="5"/>
        <v>Ve</v>
      </c>
      <c r="K13" s="58">
        <f t="shared" si="6"/>
        <v>9</v>
      </c>
      <c r="L13" s="59">
        <f t="shared" si="7"/>
        <v>40</v>
      </c>
      <c r="M13" s="60" t="s">
        <v>158</v>
      </c>
      <c r="N13" s="60"/>
      <c r="O13" s="85"/>
      <c r="P13" s="1"/>
      <c r="Q13" s="1">
        <f t="shared" si="11"/>
        <v>2458186.5</v>
      </c>
      <c r="R13" s="58" t="str">
        <f t="shared" si="0"/>
        <v>Ve</v>
      </c>
      <c r="S13" s="58">
        <f t="shared" si="8"/>
        <v>9</v>
      </c>
      <c r="T13" s="59">
        <f t="shared" si="9"/>
        <v>68</v>
      </c>
      <c r="U13" s="60"/>
      <c r="V13" s="60"/>
      <c r="W13" s="85"/>
    </row>
    <row r="14" spans="1:23" ht="15" customHeight="1">
      <c r="A14" s="1">
        <f t="shared" si="1"/>
        <v>2458128.5</v>
      </c>
      <c r="B14" s="58" t="str">
        <f t="shared" si="2"/>
        <v>Me</v>
      </c>
      <c r="C14" s="58">
        <f t="shared" si="3"/>
        <v>10</v>
      </c>
      <c r="D14" s="59">
        <f t="shared" si="4"/>
        <v>10</v>
      </c>
      <c r="E14" s="60"/>
      <c r="F14" s="60"/>
      <c r="G14" s="85"/>
      <c r="H14" s="1"/>
      <c r="I14" s="1">
        <f t="shared" si="10"/>
        <v>2458159.5</v>
      </c>
      <c r="J14" s="63" t="str">
        <f t="shared" si="5"/>
        <v>Sa</v>
      </c>
      <c r="K14" s="63">
        <f t="shared" si="6"/>
        <v>10</v>
      </c>
      <c r="L14" s="59">
        <f t="shared" si="7"/>
        <v>41</v>
      </c>
      <c r="M14" s="60"/>
      <c r="N14" s="60"/>
      <c r="O14" s="85"/>
      <c r="P14" s="1"/>
      <c r="Q14" s="1">
        <f t="shared" si="11"/>
        <v>2458187.5</v>
      </c>
      <c r="R14" s="63" t="str">
        <f t="shared" si="0"/>
        <v>Sa</v>
      </c>
      <c r="S14" s="63">
        <f t="shared" si="8"/>
        <v>10</v>
      </c>
      <c r="T14" s="59">
        <f t="shared" si="9"/>
        <v>69</v>
      </c>
      <c r="U14" s="60"/>
      <c r="V14" s="60"/>
      <c r="W14" s="85"/>
    </row>
    <row r="15" spans="1:23" ht="15" customHeight="1">
      <c r="A15" s="1">
        <f t="shared" si="1"/>
        <v>2458129.5</v>
      </c>
      <c r="B15" s="58" t="str">
        <f t="shared" si="2"/>
        <v>Je</v>
      </c>
      <c r="C15" s="58">
        <f t="shared" si="3"/>
        <v>11</v>
      </c>
      <c r="D15" s="59">
        <f t="shared" si="4"/>
        <v>11</v>
      </c>
      <c r="E15" s="60"/>
      <c r="F15" s="60"/>
      <c r="G15" s="85"/>
      <c r="H15" s="1"/>
      <c r="I15" s="1">
        <f t="shared" si="10"/>
        <v>2458160.5</v>
      </c>
      <c r="J15" s="43" t="str">
        <f t="shared" si="5"/>
        <v>Di</v>
      </c>
      <c r="K15" s="43">
        <f t="shared" si="6"/>
        <v>11</v>
      </c>
      <c r="L15" s="44">
        <f t="shared" si="7"/>
        <v>42</v>
      </c>
      <c r="M15" s="45"/>
      <c r="N15" s="45"/>
      <c r="O15" s="86"/>
      <c r="P15" s="1"/>
      <c r="Q15" s="1">
        <f t="shared" si="11"/>
        <v>2458188.5</v>
      </c>
      <c r="R15" s="43" t="str">
        <f t="shared" si="0"/>
        <v>Di</v>
      </c>
      <c r="S15" s="43">
        <f t="shared" si="8"/>
        <v>11</v>
      </c>
      <c r="T15" s="44">
        <f t="shared" si="9"/>
        <v>70</v>
      </c>
      <c r="U15" s="45"/>
      <c r="V15" s="45"/>
      <c r="W15" s="86"/>
    </row>
    <row r="16" spans="1:23" ht="15" customHeight="1">
      <c r="A16" s="1">
        <f t="shared" si="1"/>
        <v>2458130.5</v>
      </c>
      <c r="B16" s="58" t="str">
        <f t="shared" si="2"/>
        <v>Ve</v>
      </c>
      <c r="C16" s="58">
        <f t="shared" si="3"/>
        <v>12</v>
      </c>
      <c r="D16" s="59">
        <f t="shared" si="4"/>
        <v>12</v>
      </c>
      <c r="E16" s="60"/>
      <c r="F16" s="60"/>
      <c r="G16" s="85"/>
      <c r="H16" s="1"/>
      <c r="I16" s="1">
        <f t="shared" si="10"/>
        <v>2458161.5</v>
      </c>
      <c r="J16" s="64" t="str">
        <f t="shared" si="5"/>
        <v>Lu</v>
      </c>
      <c r="K16" s="64">
        <f t="shared" si="6"/>
        <v>12</v>
      </c>
      <c r="L16" s="65">
        <f t="shared" si="7"/>
        <v>43</v>
      </c>
      <c r="M16" s="66"/>
      <c r="N16" s="66"/>
      <c r="O16" s="87">
        <v>7</v>
      </c>
      <c r="P16" s="1"/>
      <c r="Q16" s="1">
        <f t="shared" si="11"/>
        <v>2458189.5</v>
      </c>
      <c r="R16" s="64" t="str">
        <f t="shared" si="0"/>
        <v>Lu</v>
      </c>
      <c r="S16" s="64">
        <f t="shared" si="8"/>
        <v>12</v>
      </c>
      <c r="T16" s="65">
        <f t="shared" si="9"/>
        <v>71</v>
      </c>
      <c r="U16" s="66"/>
      <c r="V16" s="66"/>
      <c r="W16" s="87">
        <v>11</v>
      </c>
    </row>
    <row r="17" spans="1:23" ht="15" customHeight="1">
      <c r="A17" s="1">
        <f t="shared" si="1"/>
        <v>2458131.5</v>
      </c>
      <c r="B17" s="63" t="str">
        <f t="shared" si="2"/>
        <v>Sa</v>
      </c>
      <c r="C17" s="63">
        <f t="shared" si="3"/>
        <v>13</v>
      </c>
      <c r="D17" s="59">
        <f t="shared" si="4"/>
        <v>13</v>
      </c>
      <c r="E17" s="60"/>
      <c r="F17" s="60"/>
      <c r="G17" s="85"/>
      <c r="H17" s="1"/>
      <c r="I17" s="1">
        <f t="shared" si="10"/>
        <v>2458162.5</v>
      </c>
      <c r="J17" s="58" t="str">
        <f t="shared" si="5"/>
        <v>Ma</v>
      </c>
      <c r="K17" s="58">
        <f t="shared" si="6"/>
        <v>13</v>
      </c>
      <c r="L17" s="59">
        <f t="shared" si="7"/>
        <v>44</v>
      </c>
      <c r="M17" s="60"/>
      <c r="N17" s="60"/>
      <c r="O17" s="85"/>
      <c r="P17" s="1"/>
      <c r="Q17" s="1">
        <f t="shared" si="11"/>
        <v>2458190.5</v>
      </c>
      <c r="R17" s="58" t="str">
        <f t="shared" si="0"/>
        <v>Ma</v>
      </c>
      <c r="S17" s="58">
        <f t="shared" si="8"/>
        <v>13</v>
      </c>
      <c r="T17" s="59">
        <f t="shared" si="9"/>
        <v>72</v>
      </c>
      <c r="U17" s="60"/>
      <c r="V17" s="60"/>
      <c r="W17" s="85"/>
    </row>
    <row r="18" spans="1:23" ht="15" customHeight="1">
      <c r="A18" s="1">
        <f t="shared" si="1"/>
        <v>2458132.5</v>
      </c>
      <c r="B18" s="43" t="str">
        <f t="shared" si="2"/>
        <v>Di</v>
      </c>
      <c r="C18" s="43">
        <f t="shared" si="3"/>
        <v>14</v>
      </c>
      <c r="D18" s="44">
        <f t="shared" si="4"/>
        <v>14</v>
      </c>
      <c r="E18" s="45"/>
      <c r="F18" s="45"/>
      <c r="G18" s="86"/>
      <c r="H18" s="1"/>
      <c r="I18" s="1">
        <f t="shared" si="10"/>
        <v>2458163.5</v>
      </c>
      <c r="J18" s="58" t="str">
        <f t="shared" si="5"/>
        <v>Me</v>
      </c>
      <c r="K18" s="58">
        <f t="shared" si="6"/>
        <v>14</v>
      </c>
      <c r="L18" s="59">
        <f t="shared" si="7"/>
        <v>45</v>
      </c>
      <c r="M18" s="60"/>
      <c r="N18" s="60"/>
      <c r="O18" s="85"/>
      <c r="P18" s="1"/>
      <c r="Q18" s="1">
        <f t="shared" si="11"/>
        <v>2458191.5</v>
      </c>
      <c r="R18" s="58" t="str">
        <f t="shared" si="0"/>
        <v>Me</v>
      </c>
      <c r="S18" s="58">
        <f t="shared" si="8"/>
        <v>14</v>
      </c>
      <c r="T18" s="59">
        <f t="shared" si="9"/>
        <v>73</v>
      </c>
      <c r="U18" s="60"/>
      <c r="V18" s="60"/>
      <c r="W18" s="85"/>
    </row>
    <row r="19" spans="1:23" ht="15" customHeight="1">
      <c r="A19" s="1">
        <f t="shared" si="1"/>
        <v>2458133.5</v>
      </c>
      <c r="B19" s="64" t="str">
        <f t="shared" si="2"/>
        <v>Lu</v>
      </c>
      <c r="C19" s="64">
        <f t="shared" si="3"/>
        <v>15</v>
      </c>
      <c r="D19" s="65">
        <f t="shared" si="4"/>
        <v>15</v>
      </c>
      <c r="E19" s="66"/>
      <c r="F19" s="66"/>
      <c r="G19" s="87">
        <v>3</v>
      </c>
      <c r="H19" s="1"/>
      <c r="I19" s="1">
        <f t="shared" si="10"/>
        <v>2458164.5</v>
      </c>
      <c r="J19" s="58" t="str">
        <f t="shared" si="5"/>
        <v>Je</v>
      </c>
      <c r="K19" s="58">
        <f t="shared" si="6"/>
        <v>15</v>
      </c>
      <c r="L19" s="59">
        <f t="shared" si="7"/>
        <v>46</v>
      </c>
      <c r="M19" s="60"/>
      <c r="N19" s="60"/>
      <c r="O19" s="85"/>
      <c r="P19" s="1"/>
      <c r="Q19" s="1">
        <f t="shared" si="11"/>
        <v>2458192.5</v>
      </c>
      <c r="R19" s="58" t="str">
        <f t="shared" si="0"/>
        <v>Je</v>
      </c>
      <c r="S19" s="58">
        <f t="shared" si="8"/>
        <v>15</v>
      </c>
      <c r="T19" s="59">
        <f t="shared" si="9"/>
        <v>74</v>
      </c>
      <c r="U19" s="60"/>
      <c r="V19" s="60"/>
      <c r="W19" s="85"/>
    </row>
    <row r="20" spans="1:23" ht="15" customHeight="1">
      <c r="A20" s="1">
        <f t="shared" si="1"/>
        <v>2458134.5</v>
      </c>
      <c r="B20" s="58" t="str">
        <f t="shared" si="2"/>
        <v>Ma</v>
      </c>
      <c r="C20" s="58">
        <f t="shared" si="3"/>
        <v>16</v>
      </c>
      <c r="D20" s="59">
        <f t="shared" si="4"/>
        <v>16</v>
      </c>
      <c r="E20" s="60"/>
      <c r="F20" s="60"/>
      <c r="G20" s="85"/>
      <c r="H20" s="1"/>
      <c r="I20" s="1">
        <f t="shared" si="10"/>
        <v>2458165.5</v>
      </c>
      <c r="J20" s="58" t="str">
        <f t="shared" si="5"/>
        <v>Ve</v>
      </c>
      <c r="K20" s="58">
        <f t="shared" si="6"/>
        <v>16</v>
      </c>
      <c r="L20" s="59">
        <f t="shared" si="7"/>
        <v>47</v>
      </c>
      <c r="M20" s="60"/>
      <c r="N20" s="60"/>
      <c r="O20" s="85"/>
      <c r="P20" s="1"/>
      <c r="Q20" s="1">
        <f t="shared" si="11"/>
        <v>2458193.5</v>
      </c>
      <c r="R20" s="58" t="str">
        <f t="shared" si="0"/>
        <v>Ve</v>
      </c>
      <c r="S20" s="58">
        <f t="shared" si="8"/>
        <v>16</v>
      </c>
      <c r="T20" s="59">
        <f t="shared" si="9"/>
        <v>75</v>
      </c>
      <c r="U20" s="60"/>
      <c r="V20" s="60"/>
      <c r="W20" s="85"/>
    </row>
    <row r="21" spans="1:23" ht="15" customHeight="1">
      <c r="A21" s="1">
        <f t="shared" si="1"/>
        <v>2458135.5</v>
      </c>
      <c r="B21" s="58" t="str">
        <f t="shared" si="2"/>
        <v>Me</v>
      </c>
      <c r="C21" s="58">
        <f t="shared" si="3"/>
        <v>17</v>
      </c>
      <c r="D21" s="59">
        <f t="shared" si="4"/>
        <v>17</v>
      </c>
      <c r="E21" s="60"/>
      <c r="F21" s="60"/>
      <c r="G21" s="85"/>
      <c r="H21" s="1"/>
      <c r="I21" s="1">
        <f t="shared" si="10"/>
        <v>2458166.5</v>
      </c>
      <c r="J21" s="63" t="str">
        <f t="shared" si="5"/>
        <v>Sa</v>
      </c>
      <c r="K21" s="63">
        <f t="shared" si="6"/>
        <v>17</v>
      </c>
      <c r="L21" s="59">
        <f t="shared" si="7"/>
        <v>48</v>
      </c>
      <c r="M21" s="60"/>
      <c r="N21" s="60"/>
      <c r="O21" s="85"/>
      <c r="P21" s="1"/>
      <c r="Q21" s="1">
        <f t="shared" si="11"/>
        <v>2458194.5</v>
      </c>
      <c r="R21" s="63" t="str">
        <f t="shared" si="0"/>
        <v>Sa</v>
      </c>
      <c r="S21" s="63">
        <f t="shared" si="8"/>
        <v>17</v>
      </c>
      <c r="T21" s="59">
        <f t="shared" si="9"/>
        <v>76</v>
      </c>
      <c r="U21" s="60"/>
      <c r="V21" s="60"/>
      <c r="W21" s="85"/>
    </row>
    <row r="22" spans="1:23" ht="15" customHeight="1">
      <c r="A22" s="1">
        <f t="shared" si="1"/>
        <v>2458136.5</v>
      </c>
      <c r="B22" s="58" t="str">
        <f t="shared" si="2"/>
        <v>Je</v>
      </c>
      <c r="C22" s="58">
        <f t="shared" si="3"/>
        <v>18</v>
      </c>
      <c r="D22" s="59">
        <f t="shared" si="4"/>
        <v>18</v>
      </c>
      <c r="E22" s="60"/>
      <c r="F22" s="60"/>
      <c r="G22" s="85"/>
      <c r="H22" s="1"/>
      <c r="I22" s="1">
        <f t="shared" si="10"/>
        <v>2458167.5</v>
      </c>
      <c r="J22" s="43" t="str">
        <f t="shared" si="5"/>
        <v>Di</v>
      </c>
      <c r="K22" s="43">
        <f t="shared" si="6"/>
        <v>18</v>
      </c>
      <c r="L22" s="44">
        <f t="shared" si="7"/>
        <v>49</v>
      </c>
      <c r="M22" s="45"/>
      <c r="N22" s="45"/>
      <c r="O22" s="86"/>
      <c r="P22" s="1"/>
      <c r="Q22" s="1">
        <f t="shared" si="11"/>
        <v>2458195.5</v>
      </c>
      <c r="R22" s="43" t="str">
        <f t="shared" si="0"/>
        <v>Di</v>
      </c>
      <c r="S22" s="43">
        <f t="shared" si="8"/>
        <v>18</v>
      </c>
      <c r="T22" s="44">
        <f t="shared" si="9"/>
        <v>77</v>
      </c>
      <c r="U22" s="45"/>
      <c r="V22" s="45"/>
      <c r="W22" s="86"/>
    </row>
    <row r="23" spans="1:23" ht="15" customHeight="1">
      <c r="A23" s="1">
        <f t="shared" si="1"/>
        <v>2458137.5</v>
      </c>
      <c r="B23" s="58" t="str">
        <f t="shared" si="2"/>
        <v>Ve</v>
      </c>
      <c r="C23" s="58">
        <f t="shared" si="3"/>
        <v>19</v>
      </c>
      <c r="D23" s="59">
        <f t="shared" si="4"/>
        <v>19</v>
      </c>
      <c r="E23" s="60"/>
      <c r="F23" s="60"/>
      <c r="G23" s="85"/>
      <c r="H23" s="1"/>
      <c r="I23" s="1">
        <f t="shared" si="10"/>
        <v>2458168.5</v>
      </c>
      <c r="J23" s="64" t="str">
        <f t="shared" si="5"/>
        <v>Lu</v>
      </c>
      <c r="K23" s="64">
        <f t="shared" si="6"/>
        <v>19</v>
      </c>
      <c r="L23" s="65">
        <f t="shared" si="7"/>
        <v>50</v>
      </c>
      <c r="M23" s="66"/>
      <c r="N23" s="66"/>
      <c r="O23" s="87">
        <v>8</v>
      </c>
      <c r="P23" s="1"/>
      <c r="Q23" s="1">
        <f t="shared" si="11"/>
        <v>2458196.5</v>
      </c>
      <c r="R23" s="64" t="str">
        <f t="shared" si="0"/>
        <v>Lu</v>
      </c>
      <c r="S23" s="64">
        <f t="shared" si="8"/>
        <v>19</v>
      </c>
      <c r="T23" s="65">
        <f t="shared" si="9"/>
        <v>78</v>
      </c>
      <c r="U23" s="66"/>
      <c r="V23" s="66"/>
      <c r="W23" s="87">
        <v>12</v>
      </c>
    </row>
    <row r="24" spans="1:23" ht="15" customHeight="1">
      <c r="A24" s="1">
        <f t="shared" si="1"/>
        <v>2458138.5</v>
      </c>
      <c r="B24" s="63" t="str">
        <f t="shared" si="2"/>
        <v>Sa</v>
      </c>
      <c r="C24" s="63">
        <f t="shared" si="3"/>
        <v>20</v>
      </c>
      <c r="D24" s="59">
        <f t="shared" si="4"/>
        <v>20</v>
      </c>
      <c r="E24" s="60"/>
      <c r="F24" s="60"/>
      <c r="G24" s="85"/>
      <c r="H24" s="1"/>
      <c r="I24" s="1">
        <f t="shared" si="10"/>
        <v>2458169.5</v>
      </c>
      <c r="J24" s="58" t="str">
        <f t="shared" si="5"/>
        <v>Ma</v>
      </c>
      <c r="K24" s="58">
        <f t="shared" si="6"/>
        <v>20</v>
      </c>
      <c r="L24" s="59">
        <f t="shared" si="7"/>
        <v>51</v>
      </c>
      <c r="M24" s="60"/>
      <c r="N24" s="60"/>
      <c r="O24" s="85"/>
      <c r="P24" s="1"/>
      <c r="Q24" s="1">
        <f t="shared" si="11"/>
        <v>2458197.5</v>
      </c>
      <c r="R24" s="58" t="str">
        <f t="shared" si="0"/>
        <v>Ma</v>
      </c>
      <c r="S24" s="58">
        <f t="shared" si="8"/>
        <v>20</v>
      </c>
      <c r="T24" s="59">
        <f t="shared" si="9"/>
        <v>79</v>
      </c>
      <c r="U24" s="60"/>
      <c r="V24" s="60"/>
      <c r="W24" s="85"/>
    </row>
    <row r="25" spans="1:23" ht="15" customHeight="1">
      <c r="A25" s="1">
        <f t="shared" si="1"/>
        <v>2458139.5</v>
      </c>
      <c r="B25" s="43" t="str">
        <f t="shared" si="2"/>
        <v>Di</v>
      </c>
      <c r="C25" s="43">
        <f t="shared" si="3"/>
        <v>21</v>
      </c>
      <c r="D25" s="44">
        <f t="shared" si="4"/>
        <v>21</v>
      </c>
      <c r="E25" s="45"/>
      <c r="F25" s="45"/>
      <c r="G25" s="86"/>
      <c r="H25" s="1"/>
      <c r="I25" s="1">
        <f t="shared" si="10"/>
        <v>2458170.5</v>
      </c>
      <c r="J25" s="58" t="str">
        <f t="shared" si="5"/>
        <v>Me</v>
      </c>
      <c r="K25" s="58">
        <f t="shared" si="6"/>
        <v>21</v>
      </c>
      <c r="L25" s="59">
        <f t="shared" si="7"/>
        <v>52</v>
      </c>
      <c r="M25" s="60"/>
      <c r="N25" s="60"/>
      <c r="O25" s="85"/>
      <c r="P25" s="1"/>
      <c r="Q25" s="1">
        <f t="shared" si="11"/>
        <v>2458198.5</v>
      </c>
      <c r="R25" s="58" t="str">
        <f t="shared" si="0"/>
        <v>Me</v>
      </c>
      <c r="S25" s="58">
        <f t="shared" si="8"/>
        <v>21</v>
      </c>
      <c r="T25" s="59">
        <f t="shared" si="9"/>
        <v>80</v>
      </c>
      <c r="U25" s="60"/>
      <c r="V25" s="60"/>
      <c r="W25" s="85"/>
    </row>
    <row r="26" spans="1:23" ht="15" customHeight="1">
      <c r="A26" s="1">
        <f t="shared" si="1"/>
        <v>2458140.5</v>
      </c>
      <c r="B26" s="64" t="str">
        <f t="shared" si="2"/>
        <v>Lu</v>
      </c>
      <c r="C26" s="64">
        <f t="shared" si="3"/>
        <v>22</v>
      </c>
      <c r="D26" s="65">
        <f t="shared" si="4"/>
        <v>22</v>
      </c>
      <c r="E26" s="66"/>
      <c r="F26" s="66"/>
      <c r="G26" s="87">
        <v>4</v>
      </c>
      <c r="H26" s="1"/>
      <c r="I26" s="1">
        <f t="shared" si="10"/>
        <v>2458171.5</v>
      </c>
      <c r="J26" s="58" t="str">
        <f t="shared" si="5"/>
        <v>Je</v>
      </c>
      <c r="K26" s="58">
        <f t="shared" si="6"/>
        <v>22</v>
      </c>
      <c r="L26" s="59">
        <f t="shared" si="7"/>
        <v>53</v>
      </c>
      <c r="M26" s="60"/>
      <c r="N26" s="60"/>
      <c r="O26" s="85"/>
      <c r="P26" s="1"/>
      <c r="Q26" s="1">
        <f t="shared" si="11"/>
        <v>2458199.5</v>
      </c>
      <c r="R26" s="58" t="str">
        <f t="shared" si="0"/>
        <v>Je</v>
      </c>
      <c r="S26" s="58">
        <f t="shared" si="8"/>
        <v>22</v>
      </c>
      <c r="T26" s="59">
        <f t="shared" si="9"/>
        <v>81</v>
      </c>
      <c r="U26" s="60"/>
      <c r="V26" s="60"/>
      <c r="W26" s="85"/>
    </row>
    <row r="27" spans="1:23" ht="15" customHeight="1">
      <c r="A27" s="1">
        <f t="shared" si="1"/>
        <v>2458141.5</v>
      </c>
      <c r="B27" s="58" t="str">
        <f t="shared" si="2"/>
        <v>Ma</v>
      </c>
      <c r="C27" s="58">
        <f t="shared" si="3"/>
        <v>23</v>
      </c>
      <c r="D27" s="59">
        <f t="shared" si="4"/>
        <v>23</v>
      </c>
      <c r="E27" s="60"/>
      <c r="F27" s="60"/>
      <c r="G27" s="85"/>
      <c r="H27" s="1"/>
      <c r="I27" s="1">
        <f t="shared" si="10"/>
        <v>2458172.5</v>
      </c>
      <c r="J27" s="58" t="str">
        <f t="shared" si="5"/>
        <v>Ve</v>
      </c>
      <c r="K27" s="58">
        <f t="shared" si="6"/>
        <v>23</v>
      </c>
      <c r="L27" s="59">
        <f t="shared" si="7"/>
        <v>54</v>
      </c>
      <c r="M27" s="60"/>
      <c r="N27" s="60"/>
      <c r="O27" s="85"/>
      <c r="P27" s="1"/>
      <c r="Q27" s="1">
        <f t="shared" si="11"/>
        <v>2458200.5</v>
      </c>
      <c r="R27" s="58" t="str">
        <f t="shared" si="0"/>
        <v>Ve</v>
      </c>
      <c r="S27" s="58">
        <f t="shared" si="8"/>
        <v>23</v>
      </c>
      <c r="T27" s="59">
        <f t="shared" si="9"/>
        <v>82</v>
      </c>
      <c r="U27" s="60"/>
      <c r="V27" s="60"/>
      <c r="W27" s="85"/>
    </row>
    <row r="28" spans="1:23" ht="15" customHeight="1">
      <c r="A28" s="1">
        <f t="shared" si="1"/>
        <v>2458142.5</v>
      </c>
      <c r="B28" s="58" t="str">
        <f t="shared" si="2"/>
        <v>Me</v>
      </c>
      <c r="C28" s="58">
        <f t="shared" si="3"/>
        <v>24</v>
      </c>
      <c r="D28" s="59">
        <f t="shared" si="4"/>
        <v>24</v>
      </c>
      <c r="E28" s="60"/>
      <c r="F28" s="60"/>
      <c r="G28" s="85"/>
      <c r="H28" s="1"/>
      <c r="I28" s="1">
        <f t="shared" si="10"/>
        <v>2458173.5</v>
      </c>
      <c r="J28" s="63" t="str">
        <f t="shared" si="5"/>
        <v>Sa</v>
      </c>
      <c r="K28" s="63">
        <f t="shared" si="6"/>
        <v>24</v>
      </c>
      <c r="L28" s="59">
        <f t="shared" si="7"/>
        <v>55</v>
      </c>
      <c r="M28" s="60"/>
      <c r="N28" s="60"/>
      <c r="O28" s="85"/>
      <c r="P28" s="1"/>
      <c r="Q28" s="1">
        <f t="shared" si="11"/>
        <v>2458201.5</v>
      </c>
      <c r="R28" s="63" t="str">
        <f t="shared" si="0"/>
        <v>Sa</v>
      </c>
      <c r="S28" s="63">
        <f t="shared" si="8"/>
        <v>24</v>
      </c>
      <c r="T28" s="59">
        <f t="shared" si="9"/>
        <v>83</v>
      </c>
      <c r="U28" s="60"/>
      <c r="V28" s="60"/>
      <c r="W28" s="85"/>
    </row>
    <row r="29" spans="1:23" ht="15" customHeight="1">
      <c r="A29" s="1">
        <f t="shared" si="1"/>
        <v>2458143.5</v>
      </c>
      <c r="B29" s="58" t="str">
        <f t="shared" si="2"/>
        <v>Je</v>
      </c>
      <c r="C29" s="58">
        <f t="shared" si="3"/>
        <v>25</v>
      </c>
      <c r="D29" s="59">
        <f t="shared" si="4"/>
        <v>25</v>
      </c>
      <c r="E29" s="60"/>
      <c r="F29" s="60"/>
      <c r="G29" s="85"/>
      <c r="H29" s="1"/>
      <c r="I29" s="1">
        <f t="shared" si="10"/>
        <v>2458174.5</v>
      </c>
      <c r="J29" s="43" t="str">
        <f t="shared" si="5"/>
        <v>Di</v>
      </c>
      <c r="K29" s="43">
        <f t="shared" si="6"/>
        <v>25</v>
      </c>
      <c r="L29" s="44">
        <f t="shared" si="7"/>
        <v>56</v>
      </c>
      <c r="M29" s="45"/>
      <c r="N29" s="45"/>
      <c r="O29" s="86"/>
      <c r="P29" s="1"/>
      <c r="Q29" s="1">
        <f t="shared" si="11"/>
        <v>2458202.5</v>
      </c>
      <c r="R29" s="43" t="str">
        <f t="shared" si="0"/>
        <v>Di</v>
      </c>
      <c r="S29" s="43">
        <f t="shared" si="8"/>
        <v>25</v>
      </c>
      <c r="T29" s="44">
        <f t="shared" si="9"/>
        <v>84</v>
      </c>
      <c r="U29" s="45"/>
      <c r="V29" s="45"/>
      <c r="W29" s="86"/>
    </row>
    <row r="30" spans="1:23" ht="15" customHeight="1">
      <c r="A30" s="1">
        <f t="shared" si="1"/>
        <v>2458144.5</v>
      </c>
      <c r="B30" s="58" t="str">
        <f t="shared" si="2"/>
        <v>Ve</v>
      </c>
      <c r="C30" s="58">
        <f t="shared" si="3"/>
        <v>26</v>
      </c>
      <c r="D30" s="59">
        <f t="shared" si="4"/>
        <v>26</v>
      </c>
      <c r="E30" s="60"/>
      <c r="F30" s="60"/>
      <c r="G30" s="85"/>
      <c r="H30" s="1"/>
      <c r="I30" s="1">
        <f t="shared" si="10"/>
        <v>2458175.5</v>
      </c>
      <c r="J30" s="64" t="str">
        <f t="shared" si="5"/>
        <v>Lu</v>
      </c>
      <c r="K30" s="64">
        <f t="shared" si="6"/>
        <v>26</v>
      </c>
      <c r="L30" s="65">
        <f t="shared" si="7"/>
        <v>57</v>
      </c>
      <c r="M30" s="66"/>
      <c r="N30" s="66"/>
      <c r="O30" s="87">
        <v>9</v>
      </c>
      <c r="P30" s="1"/>
      <c r="Q30" s="1">
        <f t="shared" si="11"/>
        <v>2458203.5</v>
      </c>
      <c r="R30" s="64" t="str">
        <f t="shared" si="0"/>
        <v>Lu</v>
      </c>
      <c r="S30" s="64">
        <f t="shared" si="8"/>
        <v>26</v>
      </c>
      <c r="T30" s="65">
        <f t="shared" si="9"/>
        <v>85</v>
      </c>
      <c r="U30" s="66"/>
      <c r="V30" s="66"/>
      <c r="W30" s="87">
        <v>13</v>
      </c>
    </row>
    <row r="31" spans="1:23" ht="15" customHeight="1">
      <c r="A31" s="1">
        <f t="shared" si="1"/>
        <v>2458145.5</v>
      </c>
      <c r="B31" s="63" t="str">
        <f t="shared" si="2"/>
        <v>Sa</v>
      </c>
      <c r="C31" s="63">
        <f t="shared" si="3"/>
        <v>27</v>
      </c>
      <c r="D31" s="59">
        <f t="shared" si="4"/>
        <v>27</v>
      </c>
      <c r="E31" s="60"/>
      <c r="F31" s="60"/>
      <c r="G31" s="85"/>
      <c r="H31" s="1"/>
      <c r="I31" s="1">
        <f t="shared" si="10"/>
        <v>2458176.5</v>
      </c>
      <c r="J31" s="58" t="str">
        <f t="shared" si="5"/>
        <v>Ma</v>
      </c>
      <c r="K31" s="58">
        <f t="shared" si="6"/>
        <v>27</v>
      </c>
      <c r="L31" s="59">
        <f t="shared" si="7"/>
        <v>58</v>
      </c>
      <c r="M31" s="60"/>
      <c r="N31" s="60"/>
      <c r="O31" s="85"/>
      <c r="P31" s="1"/>
      <c r="Q31" s="1">
        <f t="shared" si="11"/>
        <v>2458204.5</v>
      </c>
      <c r="R31" s="58" t="str">
        <f t="shared" si="0"/>
        <v>Ma</v>
      </c>
      <c r="S31" s="58">
        <f t="shared" si="8"/>
        <v>27</v>
      </c>
      <c r="T31" s="59">
        <f t="shared" si="9"/>
        <v>86</v>
      </c>
      <c r="U31" s="60"/>
      <c r="V31" s="60"/>
      <c r="W31" s="85"/>
    </row>
    <row r="32" spans="1:23" ht="15" customHeight="1">
      <c r="A32" s="1">
        <f t="shared" si="1"/>
        <v>2458146.5</v>
      </c>
      <c r="B32" s="43" t="str">
        <f t="shared" si="2"/>
        <v>Di</v>
      </c>
      <c r="C32" s="43">
        <f t="shared" si="3"/>
        <v>28</v>
      </c>
      <c r="D32" s="44">
        <f t="shared" si="4"/>
        <v>28</v>
      </c>
      <c r="E32" s="45"/>
      <c r="F32" s="45"/>
      <c r="G32" s="86"/>
      <c r="H32" s="1"/>
      <c r="I32" s="1">
        <f t="shared" si="10"/>
        <v>2458177.5</v>
      </c>
      <c r="J32" s="58" t="str">
        <f t="shared" si="5"/>
        <v>Me</v>
      </c>
      <c r="K32" s="58">
        <f t="shared" si="6"/>
        <v>28</v>
      </c>
      <c r="L32" s="59">
        <f t="shared" si="7"/>
        <v>59</v>
      </c>
      <c r="M32" s="60"/>
      <c r="N32" s="60"/>
      <c r="O32" s="85"/>
      <c r="P32" s="1"/>
      <c r="Q32" s="1">
        <f t="shared" si="11"/>
        <v>2458205.5</v>
      </c>
      <c r="R32" s="58" t="str">
        <f t="shared" si="0"/>
        <v>Me</v>
      </c>
      <c r="S32" s="58">
        <f t="shared" si="8"/>
        <v>28</v>
      </c>
      <c r="T32" s="59">
        <f t="shared" si="9"/>
        <v>87</v>
      </c>
      <c r="U32" s="60"/>
      <c r="V32" s="60"/>
      <c r="W32" s="85"/>
    </row>
    <row r="33" spans="1:23" ht="15" customHeight="1">
      <c r="A33" s="1">
        <f t="shared" si="1"/>
        <v>2458147.5</v>
      </c>
      <c r="B33" s="64" t="str">
        <f t="shared" si="2"/>
        <v>Lu</v>
      </c>
      <c r="C33" s="64">
        <f t="shared" si="3"/>
        <v>29</v>
      </c>
      <c r="D33" s="65">
        <f t="shared" si="4"/>
        <v>29</v>
      </c>
      <c r="E33" s="66"/>
      <c r="F33" s="66"/>
      <c r="G33" s="87">
        <v>5</v>
      </c>
      <c r="H33" s="1"/>
      <c r="I33" s="1">
        <f t="shared" si="10"/>
        <v>2458178.5</v>
      </c>
      <c r="J33" s="71" t="str">
        <f t="shared" si="5"/>
        <v/>
      </c>
      <c r="K33" s="71" t="str">
        <f t="shared" si="6"/>
        <v/>
      </c>
      <c r="L33" s="73" t="str">
        <f t="shared" si="7"/>
        <v/>
      </c>
      <c r="M33" s="72"/>
      <c r="N33" s="72"/>
      <c r="O33" s="84"/>
      <c r="P33" s="1"/>
      <c r="Q33" s="1">
        <f t="shared" si="11"/>
        <v>2458206.5</v>
      </c>
      <c r="R33" s="58" t="str">
        <f t="shared" si="0"/>
        <v>Je</v>
      </c>
      <c r="S33" s="58">
        <f t="shared" si="8"/>
        <v>29</v>
      </c>
      <c r="T33" s="59">
        <f t="shared" si="9"/>
        <v>88</v>
      </c>
      <c r="U33" s="60"/>
      <c r="V33" s="60"/>
      <c r="W33" s="85"/>
    </row>
    <row r="34" spans="1:23" ht="15" customHeight="1">
      <c r="A34" s="1">
        <f t="shared" si="1"/>
        <v>2458148.5</v>
      </c>
      <c r="B34" s="58" t="str">
        <f t="shared" si="2"/>
        <v>Ma</v>
      </c>
      <c r="C34" s="58">
        <f t="shared" si="3"/>
        <v>30</v>
      </c>
      <c r="D34" s="59">
        <f t="shared" si="4"/>
        <v>30</v>
      </c>
      <c r="E34" s="60"/>
      <c r="F34" s="60"/>
      <c r="G34" s="85"/>
      <c r="H34" s="1"/>
      <c r="I34" s="37"/>
      <c r="J34"/>
      <c r="K34"/>
      <c r="L34" s="38"/>
      <c r="M34" s="1"/>
      <c r="N34" s="1"/>
      <c r="O34" s="74"/>
      <c r="P34" s="1"/>
      <c r="Q34" s="1">
        <f t="shared" si="11"/>
        <v>2458207.5</v>
      </c>
      <c r="R34" s="58" t="str">
        <f t="shared" si="0"/>
        <v>Ve</v>
      </c>
      <c r="S34" s="58">
        <f t="shared" si="8"/>
        <v>30</v>
      </c>
      <c r="T34" s="59">
        <f t="shared" si="9"/>
        <v>89</v>
      </c>
      <c r="U34" s="60"/>
      <c r="V34" s="60"/>
      <c r="W34" s="85"/>
    </row>
    <row r="35" spans="1:23" ht="15" customHeight="1">
      <c r="A35" s="1">
        <f>A34+1</f>
        <v>2458149.5</v>
      </c>
      <c r="B35" s="58" t="str">
        <f t="shared" si="2"/>
        <v>Me</v>
      </c>
      <c r="C35" s="58">
        <f t="shared" si="3"/>
        <v>31</v>
      </c>
      <c r="D35" s="59">
        <f t="shared" si="4"/>
        <v>31</v>
      </c>
      <c r="E35" s="60"/>
      <c r="F35" s="60"/>
      <c r="G35" s="85"/>
      <c r="H35" s="1"/>
      <c r="J35" s="1"/>
      <c r="K35" s="1"/>
      <c r="L35" s="1"/>
      <c r="M35" s="1"/>
      <c r="N35" s="1"/>
      <c r="O35" s="74"/>
      <c r="P35" s="1"/>
      <c r="Q35" s="1">
        <f t="shared" si="11"/>
        <v>2458208.5</v>
      </c>
      <c r="R35" s="63" t="str">
        <f t="shared" si="0"/>
        <v>Sa</v>
      </c>
      <c r="S35" s="63">
        <f t="shared" si="8"/>
        <v>31</v>
      </c>
      <c r="T35" s="59">
        <f t="shared" si="9"/>
        <v>90</v>
      </c>
      <c r="U35" s="60"/>
      <c r="V35" s="60"/>
      <c r="W35" s="85"/>
    </row>
    <row r="36" spans="1:23" s="1" customFormat="1" ht="3" customHeight="1" thickBot="1">
      <c r="B36" s="57"/>
      <c r="C36" s="57"/>
      <c r="D36" s="44"/>
      <c r="E36" s="45"/>
      <c r="F36" s="45"/>
      <c r="G36" s="79"/>
      <c r="O36" s="74"/>
      <c r="R36" s="57"/>
      <c r="S36" s="57"/>
      <c r="T36" s="44"/>
      <c r="U36" s="45"/>
      <c r="V36" s="45"/>
      <c r="W36" s="75"/>
    </row>
    <row r="37" spans="1:23" ht="35.25" customHeight="1" thickBot="1">
      <c r="A37" s="50"/>
      <c r="B37" s="47" t="s">
        <v>136</v>
      </c>
      <c r="C37" s="48"/>
      <c r="D37" s="48"/>
      <c r="E37" s="49">
        <f>theYear</f>
        <v>2018</v>
      </c>
      <c r="F37" s="49"/>
      <c r="G37" s="80"/>
      <c r="H37" s="49"/>
      <c r="I37" s="49"/>
      <c r="J37" s="48"/>
      <c r="K37" s="48"/>
      <c r="L37" s="48"/>
      <c r="M37" s="48"/>
      <c r="N37" s="48"/>
      <c r="O37" s="83"/>
      <c r="P37" s="48"/>
      <c r="Q37" s="48"/>
      <c r="R37" s="48"/>
      <c r="S37" s="48"/>
      <c r="T37" s="48"/>
      <c r="U37" s="92" t="str">
        <f>U1</f>
        <v>MAJ 26/08/2017</v>
      </c>
      <c r="V37" s="92"/>
      <c r="W37" s="93"/>
    </row>
    <row r="38" spans="1:23" s="1" customFormat="1" ht="9" customHeight="1" thickBot="1">
      <c r="B38" s="55"/>
      <c r="E38" s="54"/>
      <c r="F38" s="54"/>
      <c r="G38" s="78"/>
      <c r="H38" s="54"/>
      <c r="I38" s="54"/>
      <c r="O38" s="74"/>
      <c r="W38" s="74"/>
    </row>
    <row r="39" spans="1:23" ht="17.25" thickBot="1">
      <c r="B39" s="89" t="str">
        <f>Month04</f>
        <v>AVRIL</v>
      </c>
      <c r="C39" s="90"/>
      <c r="D39" s="90"/>
      <c r="E39" s="90"/>
      <c r="F39" s="90"/>
      <c r="G39" s="91"/>
      <c r="J39" s="89" t="str">
        <f>Month05</f>
        <v>MAI</v>
      </c>
      <c r="K39" s="90"/>
      <c r="L39" s="90"/>
      <c r="M39" s="90"/>
      <c r="N39" s="90"/>
      <c r="O39" s="91"/>
      <c r="R39" s="89" t="str">
        <f>Month06</f>
        <v>JUIN</v>
      </c>
      <c r="S39" s="90"/>
      <c r="T39" s="90"/>
      <c r="U39" s="90"/>
      <c r="V39" s="90"/>
      <c r="W39" s="91"/>
    </row>
    <row r="40" spans="1:23" ht="3" customHeight="1">
      <c r="B40" s="53"/>
      <c r="C40" s="53"/>
      <c r="D40" s="53"/>
      <c r="E40" s="53"/>
      <c r="F40" s="53"/>
      <c r="G40" s="53"/>
      <c r="J40" s="53"/>
      <c r="K40" s="53"/>
      <c r="L40" s="53"/>
      <c r="M40" s="53"/>
      <c r="N40" s="53"/>
      <c r="O40" s="53"/>
      <c r="R40" s="53"/>
      <c r="S40" s="53"/>
      <c r="T40" s="53"/>
      <c r="U40" s="53"/>
      <c r="V40" s="53"/>
      <c r="W40" s="53"/>
    </row>
    <row r="41" spans="1:23" ht="15" customHeight="1">
      <c r="A41" s="1">
        <f>LOOKUP(31,S5:S35,March)+1</f>
        <v>2458209.5</v>
      </c>
      <c r="B41" s="67" t="str">
        <f>IF(C41="","",INDEX(TheDays,MOD(A41+0.5,7)+1))</f>
        <v>Di</v>
      </c>
      <c r="C41" s="67">
        <f>JDN2Date(_Apr01,"D")</f>
        <v>1</v>
      </c>
      <c r="D41" s="44">
        <f>_Apr01-_Jan01+1</f>
        <v>91</v>
      </c>
      <c r="E41" s="68" t="s">
        <v>138</v>
      </c>
      <c r="F41" s="45"/>
      <c r="G41" s="86"/>
      <c r="H41" s="1"/>
      <c r="I41" s="1">
        <f ca="1">LOOKUP(30,C41:C71,April)+1</f>
        <v>2458239.5</v>
      </c>
      <c r="J41" s="61" t="str">
        <f ca="1">IF(K41="","",INDEX(TheDays,MOD(I41+0.5,7)+1))</f>
        <v>Ma</v>
      </c>
      <c r="K41" s="61">
        <f ca="1">JDN2Date(_May01,"D")</f>
        <v>1</v>
      </c>
      <c r="L41" s="59">
        <f ca="1">_May01-_Jan01+1</f>
        <v>121</v>
      </c>
      <c r="M41" s="62" t="s">
        <v>148</v>
      </c>
      <c r="N41" s="60"/>
      <c r="O41" s="85"/>
      <c r="P41" s="1"/>
      <c r="Q41" s="1">
        <f ca="1">LOOKUP(31,K41:K71,May)+1</f>
        <v>2458270.5</v>
      </c>
      <c r="R41" s="58" t="str">
        <f ca="1">INDEX(TheDays,MOD(Q41+0.5,7)+1)</f>
        <v>Ve</v>
      </c>
      <c r="S41" s="58">
        <f ca="1">JDN2Date(_Jun01,"D")</f>
        <v>1</v>
      </c>
      <c r="T41" s="59">
        <f ca="1">_Jun01-_Jan01+1</f>
        <v>152</v>
      </c>
      <c r="U41" s="60"/>
      <c r="V41" s="60"/>
      <c r="W41" s="85"/>
    </row>
    <row r="42" spans="1:23" ht="15" customHeight="1">
      <c r="A42" s="1">
        <f>_Apr01+1</f>
        <v>2458210.5</v>
      </c>
      <c r="B42" s="69" t="str">
        <f>IF(C42="","",INDEX(TheDays,MOD(A42+0.5,7)+1))</f>
        <v>Lu</v>
      </c>
      <c r="C42" s="69">
        <f>IF(OR(C41=30,C41="",JDN2Date(A42,"M")&lt;&gt;4),"",JDN2Date(A42,"D"))</f>
        <v>2</v>
      </c>
      <c r="D42" s="65">
        <f t="shared" ref="D42:D70" si="12">IF(C42="","",D41+1)</f>
        <v>92</v>
      </c>
      <c r="E42" s="70" t="s">
        <v>139</v>
      </c>
      <c r="F42" s="66"/>
      <c r="G42" s="87">
        <v>14</v>
      </c>
      <c r="H42" s="1"/>
      <c r="I42" s="1">
        <f ca="1">_May01+1</f>
        <v>2458240.5</v>
      </c>
      <c r="J42" s="58" t="str">
        <f t="shared" ref="J42:J71" ca="1" si="13">IF(K42="","",INDEX(TheDays,MOD(I42+0.5,7)+1))</f>
        <v>Me</v>
      </c>
      <c r="K42" s="58">
        <f ca="1">IF(OR(K41=31,K41="",JDN2Date(I42,"M")&lt;&gt;5),"",JDN2Date(I42,"D"))</f>
        <v>2</v>
      </c>
      <c r="L42" s="59">
        <f t="shared" ref="L42:L71" ca="1" si="14">IF(K42="","",L41+1)</f>
        <v>122</v>
      </c>
      <c r="M42" s="60"/>
      <c r="N42" s="60"/>
      <c r="O42" s="85"/>
      <c r="P42" s="1"/>
      <c r="Q42" s="1">
        <f ca="1">_Jun01+1</f>
        <v>2458271.5</v>
      </c>
      <c r="R42" s="63" t="str">
        <f t="shared" ref="R42:R70" ca="1" si="15">IF(S42="","",INDEX(TheDays,MOD(Q42+0.5,7)+1))</f>
        <v>Sa</v>
      </c>
      <c r="S42" s="63">
        <f ca="1">IF(OR(S41=30,S41="",JDN2Date(Q42,"M")&lt;&gt;6),"",JDN2Date(Q42,"D"))</f>
        <v>2</v>
      </c>
      <c r="T42" s="59">
        <f t="shared" ref="T42:T70" ca="1" si="16">IF(S42="","",T41+1)</f>
        <v>153</v>
      </c>
      <c r="U42" s="60"/>
      <c r="V42" s="60"/>
      <c r="W42" s="85"/>
    </row>
    <row r="43" spans="1:23" ht="15" customHeight="1">
      <c r="A43" s="1">
        <f>A42+1</f>
        <v>2458211.5</v>
      </c>
      <c r="B43" s="58" t="str">
        <f t="shared" ref="B43:B70" si="17">IF(C43="","",INDEX(TheDays,MOD(A43+0.5,7)+1))</f>
        <v>Ma</v>
      </c>
      <c r="C43" s="58">
        <f t="shared" ref="C43:C70" si="18">IF(OR(C42=30,C42="",JDN2Date(A43,"M")&lt;&gt;4),"",JDN2Date(A43,"D"))</f>
        <v>3</v>
      </c>
      <c r="D43" s="59">
        <f t="shared" si="12"/>
        <v>93</v>
      </c>
      <c r="E43" s="60"/>
      <c r="F43" s="60"/>
      <c r="G43" s="85"/>
      <c r="H43" s="1"/>
      <c r="I43" s="1">
        <f ca="1">I42+1</f>
        <v>2458241.5</v>
      </c>
      <c r="J43" s="58" t="str">
        <f t="shared" ca="1" si="13"/>
        <v>Je</v>
      </c>
      <c r="K43" s="58">
        <f t="shared" ref="K43:K71" ca="1" si="19">IF(OR(K42=31,K42="",JDN2Date(I43,"M")&lt;&gt;5),"",JDN2Date(I43,"D"))</f>
        <v>3</v>
      </c>
      <c r="L43" s="59">
        <f t="shared" ca="1" si="14"/>
        <v>123</v>
      </c>
      <c r="M43" s="60"/>
      <c r="N43" s="60"/>
      <c r="O43" s="85"/>
      <c r="P43" s="1"/>
      <c r="Q43" s="1">
        <f ca="1">Q42+1</f>
        <v>2458272.5</v>
      </c>
      <c r="R43" s="43" t="str">
        <f t="shared" ca="1" si="15"/>
        <v>Di</v>
      </c>
      <c r="S43" s="43">
        <f t="shared" ref="S43:S70" ca="1" si="20">IF(OR(S42=30,S42="",JDN2Date(Q43,"M")&lt;&gt;6),"",JDN2Date(Q43,"D"))</f>
        <v>3</v>
      </c>
      <c r="T43" s="44">
        <f t="shared" ca="1" si="16"/>
        <v>154</v>
      </c>
      <c r="U43" s="45"/>
      <c r="V43" s="45"/>
      <c r="W43" s="86"/>
    </row>
    <row r="44" spans="1:23" ht="15" customHeight="1">
      <c r="A44" s="1">
        <f t="shared" ref="A44:A70" si="21">A43+1</f>
        <v>2458212.5</v>
      </c>
      <c r="B44" s="58" t="str">
        <f t="shared" si="17"/>
        <v>Me</v>
      </c>
      <c r="C44" s="58">
        <f t="shared" si="18"/>
        <v>4</v>
      </c>
      <c r="D44" s="59">
        <f t="shared" si="12"/>
        <v>94</v>
      </c>
      <c r="E44" s="60"/>
      <c r="F44" s="60"/>
      <c r="G44" s="85"/>
      <c r="H44" s="1"/>
      <c r="I44" s="1">
        <f t="shared" ref="I44:I71" ca="1" si="22">I43+1</f>
        <v>2458242.5</v>
      </c>
      <c r="J44" s="58" t="str">
        <f t="shared" ca="1" si="13"/>
        <v>Ve</v>
      </c>
      <c r="K44" s="58">
        <f t="shared" ca="1" si="19"/>
        <v>4</v>
      </c>
      <c r="L44" s="59">
        <f t="shared" ca="1" si="14"/>
        <v>124</v>
      </c>
      <c r="M44" s="60"/>
      <c r="N44" s="60"/>
      <c r="O44" s="85"/>
      <c r="P44" s="1"/>
      <c r="Q44" s="1">
        <f t="shared" ref="Q44:Q70" ca="1" si="23">Q43+1</f>
        <v>2458273.5</v>
      </c>
      <c r="R44" s="64" t="str">
        <f t="shared" ca="1" si="15"/>
        <v>Lu</v>
      </c>
      <c r="S44" s="64">
        <f t="shared" ca="1" si="20"/>
        <v>4</v>
      </c>
      <c r="T44" s="65">
        <f t="shared" ca="1" si="16"/>
        <v>155</v>
      </c>
      <c r="U44" s="66"/>
      <c r="V44" s="66"/>
      <c r="W44" s="87">
        <v>23</v>
      </c>
    </row>
    <row r="45" spans="1:23" ht="15" customHeight="1">
      <c r="A45" s="1">
        <f t="shared" si="21"/>
        <v>2458213.5</v>
      </c>
      <c r="B45" s="58" t="str">
        <f t="shared" si="17"/>
        <v>Je</v>
      </c>
      <c r="C45" s="58">
        <f t="shared" si="18"/>
        <v>5</v>
      </c>
      <c r="D45" s="59">
        <f t="shared" si="12"/>
        <v>95</v>
      </c>
      <c r="E45" s="60"/>
      <c r="F45" s="60"/>
      <c r="G45" s="85"/>
      <c r="H45" s="1"/>
      <c r="I45" s="1">
        <f t="shared" ca="1" si="22"/>
        <v>2458243.5</v>
      </c>
      <c r="J45" s="63" t="str">
        <f t="shared" ca="1" si="13"/>
        <v>Sa</v>
      </c>
      <c r="K45" s="63">
        <f t="shared" ca="1" si="19"/>
        <v>5</v>
      </c>
      <c r="L45" s="59">
        <f t="shared" ca="1" si="14"/>
        <v>125</v>
      </c>
      <c r="M45" s="60"/>
      <c r="N45" s="60"/>
      <c r="O45" s="85"/>
      <c r="P45" s="1"/>
      <c r="Q45" s="1">
        <f t="shared" ca="1" si="23"/>
        <v>2458274.5</v>
      </c>
      <c r="R45" s="58" t="str">
        <f t="shared" ca="1" si="15"/>
        <v>Ma</v>
      </c>
      <c r="S45" s="58">
        <f t="shared" ca="1" si="20"/>
        <v>5</v>
      </c>
      <c r="T45" s="59">
        <f t="shared" ca="1" si="16"/>
        <v>156</v>
      </c>
      <c r="U45" s="60"/>
      <c r="V45" s="60"/>
      <c r="W45" s="85"/>
    </row>
    <row r="46" spans="1:23" ht="15" customHeight="1">
      <c r="A46" s="1">
        <f t="shared" si="21"/>
        <v>2458214.5</v>
      </c>
      <c r="B46" s="58" t="str">
        <f t="shared" si="17"/>
        <v>Ve</v>
      </c>
      <c r="C46" s="58">
        <f t="shared" si="18"/>
        <v>6</v>
      </c>
      <c r="D46" s="59">
        <f t="shared" si="12"/>
        <v>96</v>
      </c>
      <c r="E46" s="60"/>
      <c r="F46" s="60"/>
      <c r="G46" s="85"/>
      <c r="H46" s="1"/>
      <c r="I46" s="1">
        <f t="shared" ca="1" si="22"/>
        <v>2458244.5</v>
      </c>
      <c r="J46" s="43" t="str">
        <f t="shared" ca="1" si="13"/>
        <v>Di</v>
      </c>
      <c r="K46" s="43">
        <f t="shared" ca="1" si="19"/>
        <v>6</v>
      </c>
      <c r="L46" s="44">
        <f t="shared" ca="1" si="14"/>
        <v>126</v>
      </c>
      <c r="M46" s="45"/>
      <c r="N46" s="45"/>
      <c r="O46" s="86"/>
      <c r="P46" s="1"/>
      <c r="Q46" s="1">
        <f t="shared" ca="1" si="23"/>
        <v>2458275.5</v>
      </c>
      <c r="R46" s="58" t="str">
        <f t="shared" ca="1" si="15"/>
        <v>Me</v>
      </c>
      <c r="S46" s="58">
        <f t="shared" ca="1" si="20"/>
        <v>6</v>
      </c>
      <c r="T46" s="59">
        <f t="shared" ca="1" si="16"/>
        <v>157</v>
      </c>
      <c r="U46" s="60"/>
      <c r="V46" s="60"/>
      <c r="W46" s="85"/>
    </row>
    <row r="47" spans="1:23" ht="15" customHeight="1">
      <c r="A47" s="1">
        <f t="shared" si="21"/>
        <v>2458215.5</v>
      </c>
      <c r="B47" s="63" t="str">
        <f t="shared" si="17"/>
        <v>Sa</v>
      </c>
      <c r="C47" s="63">
        <f t="shared" si="18"/>
        <v>7</v>
      </c>
      <c r="D47" s="59">
        <f t="shared" si="12"/>
        <v>97</v>
      </c>
      <c r="E47" s="60"/>
      <c r="F47" s="60"/>
      <c r="G47" s="85"/>
      <c r="H47" s="1"/>
      <c r="I47" s="1">
        <f t="shared" ca="1" si="22"/>
        <v>2458245.5</v>
      </c>
      <c r="J47" s="64" t="str">
        <f t="shared" ca="1" si="13"/>
        <v>Lu</v>
      </c>
      <c r="K47" s="64">
        <f t="shared" ca="1" si="19"/>
        <v>7</v>
      </c>
      <c r="L47" s="65">
        <f t="shared" ca="1" si="14"/>
        <v>127</v>
      </c>
      <c r="M47" s="66"/>
      <c r="N47" s="66"/>
      <c r="O47" s="87">
        <v>19</v>
      </c>
      <c r="P47" s="1"/>
      <c r="Q47" s="1">
        <f t="shared" ca="1" si="23"/>
        <v>2458276.5</v>
      </c>
      <c r="R47" s="58" t="str">
        <f t="shared" ca="1" si="15"/>
        <v>Je</v>
      </c>
      <c r="S47" s="58">
        <f t="shared" ca="1" si="20"/>
        <v>7</v>
      </c>
      <c r="T47" s="59">
        <f t="shared" ca="1" si="16"/>
        <v>158</v>
      </c>
      <c r="U47" s="60"/>
      <c r="V47" s="60"/>
      <c r="W47" s="85"/>
    </row>
    <row r="48" spans="1:23" ht="15" customHeight="1">
      <c r="A48" s="1">
        <f t="shared" si="21"/>
        <v>2458216.5</v>
      </c>
      <c r="B48" s="43" t="str">
        <f t="shared" si="17"/>
        <v>Di</v>
      </c>
      <c r="C48" s="43">
        <f t="shared" si="18"/>
        <v>8</v>
      </c>
      <c r="D48" s="44">
        <f t="shared" si="12"/>
        <v>98</v>
      </c>
      <c r="E48" s="45"/>
      <c r="F48" s="45"/>
      <c r="G48" s="86"/>
      <c r="H48" s="1"/>
      <c r="I48" s="1">
        <f t="shared" ca="1" si="22"/>
        <v>2458246.5</v>
      </c>
      <c r="J48" s="61" t="str">
        <f t="shared" ca="1" si="13"/>
        <v>Ma</v>
      </c>
      <c r="K48" s="61">
        <f t="shared" ca="1" si="19"/>
        <v>8</v>
      </c>
      <c r="L48" s="59">
        <f t="shared" ca="1" si="14"/>
        <v>128</v>
      </c>
      <c r="M48" s="62" t="s">
        <v>140</v>
      </c>
      <c r="N48" s="60"/>
      <c r="O48" s="85"/>
      <c r="P48" s="1"/>
      <c r="Q48" s="1">
        <f t="shared" ca="1" si="23"/>
        <v>2458277.5</v>
      </c>
      <c r="R48" s="58" t="str">
        <f t="shared" ca="1" si="15"/>
        <v>Ve</v>
      </c>
      <c r="S48" s="58">
        <f t="shared" ca="1" si="20"/>
        <v>8</v>
      </c>
      <c r="T48" s="59">
        <f t="shared" ca="1" si="16"/>
        <v>159</v>
      </c>
      <c r="U48" s="60"/>
      <c r="V48" s="60"/>
      <c r="W48" s="85"/>
    </row>
    <row r="49" spans="1:23" ht="15" customHeight="1">
      <c r="A49" s="1">
        <f t="shared" si="21"/>
        <v>2458217.5</v>
      </c>
      <c r="B49" s="64" t="str">
        <f t="shared" si="17"/>
        <v>Lu</v>
      </c>
      <c r="C49" s="64">
        <f t="shared" si="18"/>
        <v>9</v>
      </c>
      <c r="D49" s="65">
        <f t="shared" si="12"/>
        <v>99</v>
      </c>
      <c r="E49" s="66"/>
      <c r="F49" s="66"/>
      <c r="G49" s="87">
        <v>15</v>
      </c>
      <c r="H49" s="1"/>
      <c r="I49" s="1">
        <f t="shared" ca="1" si="22"/>
        <v>2458247.5</v>
      </c>
      <c r="J49" s="58" t="str">
        <f t="shared" ca="1" si="13"/>
        <v>Me</v>
      </c>
      <c r="K49" s="58">
        <f t="shared" ca="1" si="19"/>
        <v>9</v>
      </c>
      <c r="L49" s="59">
        <f t="shared" ca="1" si="14"/>
        <v>129</v>
      </c>
      <c r="M49" s="60"/>
      <c r="N49" s="60"/>
      <c r="O49" s="85"/>
      <c r="P49" s="1"/>
      <c r="Q49" s="1">
        <f t="shared" ca="1" si="23"/>
        <v>2458278.5</v>
      </c>
      <c r="R49" s="63" t="str">
        <f t="shared" ca="1" si="15"/>
        <v>Sa</v>
      </c>
      <c r="S49" s="63">
        <f t="shared" ca="1" si="20"/>
        <v>9</v>
      </c>
      <c r="T49" s="59">
        <f t="shared" ca="1" si="16"/>
        <v>160</v>
      </c>
      <c r="U49" s="60"/>
      <c r="V49" s="60"/>
      <c r="W49" s="85"/>
    </row>
    <row r="50" spans="1:23" ht="15" customHeight="1">
      <c r="A50" s="1">
        <f t="shared" si="21"/>
        <v>2458218.5</v>
      </c>
      <c r="B50" s="58" t="str">
        <f t="shared" si="17"/>
        <v>Ma</v>
      </c>
      <c r="C50" s="58">
        <f t="shared" si="18"/>
        <v>10</v>
      </c>
      <c r="D50" s="59">
        <f t="shared" si="12"/>
        <v>100</v>
      </c>
      <c r="E50" s="60"/>
      <c r="F50" s="60"/>
      <c r="G50" s="85"/>
      <c r="H50" s="1"/>
      <c r="I50" s="1">
        <f t="shared" ca="1" si="22"/>
        <v>2458248.5</v>
      </c>
      <c r="J50" s="61" t="str">
        <f t="shared" ca="1" si="13"/>
        <v>Je</v>
      </c>
      <c r="K50" s="61">
        <f t="shared" ca="1" si="19"/>
        <v>10</v>
      </c>
      <c r="L50" s="59">
        <f t="shared" ca="1" si="14"/>
        <v>130</v>
      </c>
      <c r="M50" s="62" t="s">
        <v>149</v>
      </c>
      <c r="N50" s="60"/>
      <c r="O50" s="85"/>
      <c r="P50" s="1"/>
      <c r="Q50" s="1">
        <f t="shared" ca="1" si="23"/>
        <v>2458279.5</v>
      </c>
      <c r="R50" s="43" t="str">
        <f t="shared" ca="1" si="15"/>
        <v>Di</v>
      </c>
      <c r="S50" s="43">
        <f t="shared" ca="1" si="20"/>
        <v>10</v>
      </c>
      <c r="T50" s="44">
        <f t="shared" ca="1" si="16"/>
        <v>161</v>
      </c>
      <c r="U50" s="45"/>
      <c r="V50" s="45"/>
      <c r="W50" s="86"/>
    </row>
    <row r="51" spans="1:23" ht="15" customHeight="1">
      <c r="A51" s="1">
        <f t="shared" si="21"/>
        <v>2458219.5</v>
      </c>
      <c r="B51" s="58" t="str">
        <f t="shared" si="17"/>
        <v>Me</v>
      </c>
      <c r="C51" s="58">
        <f t="shared" si="18"/>
        <v>11</v>
      </c>
      <c r="D51" s="59">
        <f t="shared" si="12"/>
        <v>101</v>
      </c>
      <c r="E51" s="60"/>
      <c r="F51" s="60"/>
      <c r="G51" s="85"/>
      <c r="H51" s="1"/>
      <c r="I51" s="1">
        <f t="shared" ca="1" si="22"/>
        <v>2458249.5</v>
      </c>
      <c r="J51" s="58" t="str">
        <f t="shared" ca="1" si="13"/>
        <v>Ve</v>
      </c>
      <c r="K51" s="58">
        <f t="shared" ca="1" si="19"/>
        <v>11</v>
      </c>
      <c r="L51" s="59">
        <f t="shared" ca="1" si="14"/>
        <v>131</v>
      </c>
      <c r="M51" s="60"/>
      <c r="N51" s="60"/>
      <c r="O51" s="85"/>
      <c r="P51" s="1"/>
      <c r="Q51" s="1">
        <f t="shared" ca="1" si="23"/>
        <v>2458280.5</v>
      </c>
      <c r="R51" s="64" t="str">
        <f t="shared" ca="1" si="15"/>
        <v>Lu</v>
      </c>
      <c r="S51" s="64">
        <f t="shared" ca="1" si="20"/>
        <v>11</v>
      </c>
      <c r="T51" s="65">
        <f t="shared" ca="1" si="16"/>
        <v>162</v>
      </c>
      <c r="U51" s="66"/>
      <c r="V51" s="66"/>
      <c r="W51" s="87">
        <v>24</v>
      </c>
    </row>
    <row r="52" spans="1:23" ht="15" customHeight="1">
      <c r="A52" s="1">
        <f t="shared" si="21"/>
        <v>2458220.5</v>
      </c>
      <c r="B52" s="58" t="str">
        <f t="shared" si="17"/>
        <v>Je</v>
      </c>
      <c r="C52" s="58">
        <f t="shared" si="18"/>
        <v>12</v>
      </c>
      <c r="D52" s="59">
        <f t="shared" si="12"/>
        <v>102</v>
      </c>
      <c r="E52" s="60"/>
      <c r="F52" s="60"/>
      <c r="G52" s="85"/>
      <c r="H52" s="1"/>
      <c r="I52" s="1">
        <f t="shared" ca="1" si="22"/>
        <v>2458250.5</v>
      </c>
      <c r="J52" s="63" t="str">
        <f t="shared" ca="1" si="13"/>
        <v>Sa</v>
      </c>
      <c r="K52" s="63">
        <f t="shared" ca="1" si="19"/>
        <v>12</v>
      </c>
      <c r="L52" s="59">
        <f t="shared" ca="1" si="14"/>
        <v>132</v>
      </c>
      <c r="M52" s="60"/>
      <c r="N52" s="60"/>
      <c r="O52" s="85"/>
      <c r="P52" s="1"/>
      <c r="Q52" s="1">
        <f t="shared" ca="1" si="23"/>
        <v>2458281.5</v>
      </c>
      <c r="R52" s="58" t="str">
        <f t="shared" ca="1" si="15"/>
        <v>Ma</v>
      </c>
      <c r="S52" s="58">
        <f t="shared" ca="1" si="20"/>
        <v>12</v>
      </c>
      <c r="T52" s="59">
        <f t="shared" ca="1" si="16"/>
        <v>163</v>
      </c>
      <c r="U52" s="60"/>
      <c r="V52" s="60"/>
      <c r="W52" s="85"/>
    </row>
    <row r="53" spans="1:23" ht="15" customHeight="1">
      <c r="A53" s="1">
        <f t="shared" si="21"/>
        <v>2458221.5</v>
      </c>
      <c r="B53" s="58" t="str">
        <f t="shared" si="17"/>
        <v>Ve</v>
      </c>
      <c r="C53" s="58">
        <f t="shared" si="18"/>
        <v>13</v>
      </c>
      <c r="D53" s="59">
        <f t="shared" si="12"/>
        <v>103</v>
      </c>
      <c r="E53" s="60"/>
      <c r="F53" s="60"/>
      <c r="G53" s="85"/>
      <c r="H53" s="1"/>
      <c r="I53" s="1">
        <f t="shared" ca="1" si="22"/>
        <v>2458251.5</v>
      </c>
      <c r="J53" s="43" t="str">
        <f t="shared" ca="1" si="13"/>
        <v>Di</v>
      </c>
      <c r="K53" s="43">
        <f t="shared" ca="1" si="19"/>
        <v>13</v>
      </c>
      <c r="L53" s="44">
        <f t="shared" ca="1" si="14"/>
        <v>133</v>
      </c>
      <c r="M53" s="45"/>
      <c r="N53" s="45"/>
      <c r="O53" s="86"/>
      <c r="P53" s="1"/>
      <c r="Q53" s="1">
        <f t="shared" ca="1" si="23"/>
        <v>2458282.5</v>
      </c>
      <c r="R53" s="58" t="str">
        <f t="shared" ca="1" si="15"/>
        <v>Me</v>
      </c>
      <c r="S53" s="58">
        <f t="shared" ca="1" si="20"/>
        <v>13</v>
      </c>
      <c r="T53" s="59">
        <f t="shared" ca="1" si="16"/>
        <v>164</v>
      </c>
      <c r="U53" s="60"/>
      <c r="V53" s="60"/>
      <c r="W53" s="85"/>
    </row>
    <row r="54" spans="1:23" ht="15" customHeight="1">
      <c r="A54" s="1">
        <f t="shared" si="21"/>
        <v>2458222.5</v>
      </c>
      <c r="B54" s="63" t="str">
        <f t="shared" si="17"/>
        <v>Sa</v>
      </c>
      <c r="C54" s="63">
        <f t="shared" si="18"/>
        <v>14</v>
      </c>
      <c r="D54" s="59">
        <f t="shared" si="12"/>
        <v>104</v>
      </c>
      <c r="E54" s="60"/>
      <c r="F54" s="60"/>
      <c r="G54" s="85"/>
      <c r="H54" s="1"/>
      <c r="I54" s="1">
        <f t="shared" ca="1" si="22"/>
        <v>2458252.5</v>
      </c>
      <c r="J54" s="64" t="str">
        <f t="shared" ca="1" si="13"/>
        <v>Lu</v>
      </c>
      <c r="K54" s="64">
        <f t="shared" ca="1" si="19"/>
        <v>14</v>
      </c>
      <c r="L54" s="65">
        <f t="shared" ca="1" si="14"/>
        <v>134</v>
      </c>
      <c r="M54" s="66"/>
      <c r="N54" s="66"/>
      <c r="O54" s="87">
        <v>20</v>
      </c>
      <c r="P54" s="1"/>
      <c r="Q54" s="1">
        <f t="shared" ca="1" si="23"/>
        <v>2458283.5</v>
      </c>
      <c r="R54" s="58" t="str">
        <f t="shared" ca="1" si="15"/>
        <v>Je</v>
      </c>
      <c r="S54" s="58">
        <f t="shared" ca="1" si="20"/>
        <v>14</v>
      </c>
      <c r="T54" s="59">
        <f t="shared" ca="1" si="16"/>
        <v>165</v>
      </c>
      <c r="U54" s="60"/>
      <c r="V54" s="60"/>
      <c r="W54" s="85"/>
    </row>
    <row r="55" spans="1:23" ht="15" customHeight="1">
      <c r="A55" s="1">
        <f t="shared" si="21"/>
        <v>2458223.5</v>
      </c>
      <c r="B55" s="43" t="str">
        <f t="shared" si="17"/>
        <v>Di</v>
      </c>
      <c r="C55" s="43">
        <f t="shared" si="18"/>
        <v>15</v>
      </c>
      <c r="D55" s="44">
        <f t="shared" si="12"/>
        <v>105</v>
      </c>
      <c r="E55" s="45"/>
      <c r="F55" s="45"/>
      <c r="G55" s="86"/>
      <c r="H55" s="1"/>
      <c r="I55" s="1">
        <f t="shared" ca="1" si="22"/>
        <v>2458253.5</v>
      </c>
      <c r="J55" s="58" t="str">
        <f t="shared" ca="1" si="13"/>
        <v>Ma</v>
      </c>
      <c r="K55" s="58">
        <f t="shared" ca="1" si="19"/>
        <v>15</v>
      </c>
      <c r="L55" s="59">
        <f t="shared" ca="1" si="14"/>
        <v>135</v>
      </c>
      <c r="M55" s="60"/>
      <c r="N55" s="60"/>
      <c r="O55" s="85"/>
      <c r="P55" s="1"/>
      <c r="Q55" s="1">
        <f t="shared" ca="1" si="23"/>
        <v>2458284.5</v>
      </c>
      <c r="R55" s="58" t="str">
        <f t="shared" ca="1" si="15"/>
        <v>Ve</v>
      </c>
      <c r="S55" s="58">
        <f t="shared" ca="1" si="20"/>
        <v>15</v>
      </c>
      <c r="T55" s="59">
        <f t="shared" ca="1" si="16"/>
        <v>166</v>
      </c>
      <c r="U55" s="60"/>
      <c r="V55" s="60"/>
      <c r="W55" s="85"/>
    </row>
    <row r="56" spans="1:23" ht="15" customHeight="1">
      <c r="A56" s="1">
        <f t="shared" si="21"/>
        <v>2458224.5</v>
      </c>
      <c r="B56" s="64" t="str">
        <f t="shared" si="17"/>
        <v>Lu</v>
      </c>
      <c r="C56" s="64">
        <f t="shared" si="18"/>
        <v>16</v>
      </c>
      <c r="D56" s="65">
        <f t="shared" si="12"/>
        <v>106</v>
      </c>
      <c r="E56" s="66"/>
      <c r="F56" s="66"/>
      <c r="G56" s="87">
        <v>16</v>
      </c>
      <c r="H56" s="1"/>
      <c r="I56" s="1">
        <f t="shared" ca="1" si="22"/>
        <v>2458254.5</v>
      </c>
      <c r="J56" s="58" t="str">
        <f t="shared" ca="1" si="13"/>
        <v>Me</v>
      </c>
      <c r="K56" s="58">
        <f t="shared" ca="1" si="19"/>
        <v>16</v>
      </c>
      <c r="L56" s="59">
        <f t="shared" ca="1" si="14"/>
        <v>136</v>
      </c>
      <c r="M56" s="60"/>
      <c r="N56" s="60"/>
      <c r="O56" s="85"/>
      <c r="P56" s="1"/>
      <c r="Q56" s="1">
        <f t="shared" ca="1" si="23"/>
        <v>2458285.5</v>
      </c>
      <c r="R56" s="63" t="str">
        <f t="shared" ca="1" si="15"/>
        <v>Sa</v>
      </c>
      <c r="S56" s="63">
        <f t="shared" ca="1" si="20"/>
        <v>16</v>
      </c>
      <c r="T56" s="59">
        <f t="shared" ca="1" si="16"/>
        <v>167</v>
      </c>
      <c r="U56" s="60"/>
      <c r="V56" s="60"/>
      <c r="W56" s="85"/>
    </row>
    <row r="57" spans="1:23" ht="15" customHeight="1">
      <c r="A57" s="1">
        <f t="shared" si="21"/>
        <v>2458225.5</v>
      </c>
      <c r="B57" s="58" t="str">
        <f t="shared" si="17"/>
        <v>Ma</v>
      </c>
      <c r="C57" s="58">
        <f t="shared" si="18"/>
        <v>17</v>
      </c>
      <c r="D57" s="59">
        <f t="shared" si="12"/>
        <v>107</v>
      </c>
      <c r="E57" s="60"/>
      <c r="F57" s="60"/>
      <c r="G57" s="85"/>
      <c r="H57" s="1"/>
      <c r="I57" s="1">
        <f t="shared" ca="1" si="22"/>
        <v>2458255.5</v>
      </c>
      <c r="J57" s="58" t="str">
        <f t="shared" ca="1" si="13"/>
        <v>Je</v>
      </c>
      <c r="K57" s="58">
        <f t="shared" ca="1" si="19"/>
        <v>17</v>
      </c>
      <c r="L57" s="59">
        <f t="shared" ca="1" si="14"/>
        <v>137</v>
      </c>
      <c r="M57" s="60"/>
      <c r="N57" s="60"/>
      <c r="O57" s="85"/>
      <c r="P57" s="1"/>
      <c r="Q57" s="1">
        <f t="shared" ca="1" si="23"/>
        <v>2458286.5</v>
      </c>
      <c r="R57" s="43" t="str">
        <f t="shared" ca="1" si="15"/>
        <v>Di</v>
      </c>
      <c r="S57" s="43">
        <f t="shared" ca="1" si="20"/>
        <v>17</v>
      </c>
      <c r="T57" s="44">
        <f t="shared" ca="1" si="16"/>
        <v>168</v>
      </c>
      <c r="U57" s="45"/>
      <c r="V57" s="45"/>
      <c r="W57" s="86"/>
    </row>
    <row r="58" spans="1:23" ht="15" customHeight="1">
      <c r="A58" s="1">
        <f t="shared" si="21"/>
        <v>2458226.5</v>
      </c>
      <c r="B58" s="58" t="str">
        <f t="shared" si="17"/>
        <v>Me</v>
      </c>
      <c r="C58" s="58">
        <f t="shared" si="18"/>
        <v>18</v>
      </c>
      <c r="D58" s="59">
        <f t="shared" si="12"/>
        <v>108</v>
      </c>
      <c r="E58" s="60"/>
      <c r="F58" s="60"/>
      <c r="G58" s="85"/>
      <c r="H58" s="1"/>
      <c r="I58" s="1">
        <f t="shared" ca="1" si="22"/>
        <v>2458256.5</v>
      </c>
      <c r="J58" s="58" t="str">
        <f t="shared" ca="1" si="13"/>
        <v>Ve</v>
      </c>
      <c r="K58" s="58">
        <f t="shared" ca="1" si="19"/>
        <v>18</v>
      </c>
      <c r="L58" s="59">
        <f t="shared" ca="1" si="14"/>
        <v>138</v>
      </c>
      <c r="M58" s="60"/>
      <c r="N58" s="60"/>
      <c r="O58" s="85"/>
      <c r="P58" s="1"/>
      <c r="Q58" s="1">
        <f t="shared" ca="1" si="23"/>
        <v>2458287.5</v>
      </c>
      <c r="R58" s="64" t="str">
        <f t="shared" ca="1" si="15"/>
        <v>Lu</v>
      </c>
      <c r="S58" s="64">
        <f t="shared" ca="1" si="20"/>
        <v>18</v>
      </c>
      <c r="T58" s="65">
        <f t="shared" ca="1" si="16"/>
        <v>169</v>
      </c>
      <c r="U58" s="66"/>
      <c r="V58" s="66"/>
      <c r="W58" s="87">
        <v>25</v>
      </c>
    </row>
    <row r="59" spans="1:23" ht="15" customHeight="1">
      <c r="A59" s="1">
        <f t="shared" si="21"/>
        <v>2458227.5</v>
      </c>
      <c r="B59" s="58" t="str">
        <f t="shared" si="17"/>
        <v>Je</v>
      </c>
      <c r="C59" s="58">
        <f t="shared" si="18"/>
        <v>19</v>
      </c>
      <c r="D59" s="59">
        <f t="shared" si="12"/>
        <v>109</v>
      </c>
      <c r="E59" s="60"/>
      <c r="F59" s="60"/>
      <c r="G59" s="85"/>
      <c r="H59" s="1"/>
      <c r="I59" s="1">
        <f t="shared" ca="1" si="22"/>
        <v>2458257.5</v>
      </c>
      <c r="J59" s="63" t="str">
        <f t="shared" ca="1" si="13"/>
        <v>Sa</v>
      </c>
      <c r="K59" s="63">
        <f t="shared" ca="1" si="19"/>
        <v>19</v>
      </c>
      <c r="L59" s="59">
        <f t="shared" ca="1" si="14"/>
        <v>139</v>
      </c>
      <c r="M59" s="60"/>
      <c r="N59" s="60"/>
      <c r="O59" s="85"/>
      <c r="P59" s="1"/>
      <c r="Q59" s="1">
        <f t="shared" ca="1" si="23"/>
        <v>2458288.5</v>
      </c>
      <c r="R59" s="58" t="str">
        <f t="shared" ca="1" si="15"/>
        <v>Ma</v>
      </c>
      <c r="S59" s="58">
        <f t="shared" ca="1" si="20"/>
        <v>19</v>
      </c>
      <c r="T59" s="59">
        <f t="shared" ca="1" si="16"/>
        <v>170</v>
      </c>
      <c r="U59" s="60"/>
      <c r="V59" s="60"/>
      <c r="W59" s="85"/>
    </row>
    <row r="60" spans="1:23" ht="15" customHeight="1">
      <c r="A60" s="1">
        <f t="shared" si="21"/>
        <v>2458228.5</v>
      </c>
      <c r="B60" s="58" t="str">
        <f t="shared" si="17"/>
        <v>Ve</v>
      </c>
      <c r="C60" s="58">
        <f t="shared" si="18"/>
        <v>20</v>
      </c>
      <c r="D60" s="59">
        <f t="shared" si="12"/>
        <v>110</v>
      </c>
      <c r="E60" s="60"/>
      <c r="F60" s="60"/>
      <c r="G60" s="85"/>
      <c r="H60" s="1"/>
      <c r="I60" s="1">
        <f t="shared" ca="1" si="22"/>
        <v>2458258.5</v>
      </c>
      <c r="J60" s="67" t="str">
        <f t="shared" ca="1" si="13"/>
        <v>Di</v>
      </c>
      <c r="K60" s="67">
        <f t="shared" ca="1" si="19"/>
        <v>20</v>
      </c>
      <c r="L60" s="44">
        <f t="shared" ca="1" si="14"/>
        <v>140</v>
      </c>
      <c r="M60" s="68" t="s">
        <v>141</v>
      </c>
      <c r="N60" s="45"/>
      <c r="O60" s="86"/>
      <c r="P60" s="1"/>
      <c r="Q60" s="1">
        <f t="shared" ca="1" si="23"/>
        <v>2458289.5</v>
      </c>
      <c r="R60" s="58" t="str">
        <f t="shared" ca="1" si="15"/>
        <v>Me</v>
      </c>
      <c r="S60" s="58">
        <f t="shared" ca="1" si="20"/>
        <v>20</v>
      </c>
      <c r="T60" s="59">
        <f t="shared" ca="1" si="16"/>
        <v>171</v>
      </c>
      <c r="U60" s="60"/>
      <c r="V60" s="60"/>
      <c r="W60" s="85"/>
    </row>
    <row r="61" spans="1:23" ht="15" customHeight="1">
      <c r="A61" s="1">
        <f t="shared" si="21"/>
        <v>2458229.5</v>
      </c>
      <c r="B61" s="63" t="str">
        <f t="shared" si="17"/>
        <v>Sa</v>
      </c>
      <c r="C61" s="63">
        <f t="shared" si="18"/>
        <v>21</v>
      </c>
      <c r="D61" s="59">
        <f t="shared" si="12"/>
        <v>111</v>
      </c>
      <c r="E61" s="60"/>
      <c r="F61" s="60"/>
      <c r="G61" s="85"/>
      <c r="H61" s="1"/>
      <c r="I61" s="1">
        <f t="shared" ca="1" si="22"/>
        <v>2458259.5</v>
      </c>
      <c r="J61" s="69" t="str">
        <f t="shared" ca="1" si="13"/>
        <v>Lu</v>
      </c>
      <c r="K61" s="69">
        <f t="shared" ca="1" si="19"/>
        <v>21</v>
      </c>
      <c r="L61" s="65">
        <f t="shared" ca="1" si="14"/>
        <v>141</v>
      </c>
      <c r="M61" s="70" t="s">
        <v>142</v>
      </c>
      <c r="N61" s="66"/>
      <c r="O61" s="87">
        <v>21</v>
      </c>
      <c r="P61" s="1"/>
      <c r="Q61" s="1">
        <f t="shared" ca="1" si="23"/>
        <v>2458290.5</v>
      </c>
      <c r="R61" s="58" t="str">
        <f t="shared" ca="1" si="15"/>
        <v>Je</v>
      </c>
      <c r="S61" s="58">
        <f t="shared" ca="1" si="20"/>
        <v>21</v>
      </c>
      <c r="T61" s="59">
        <f t="shared" ca="1" si="16"/>
        <v>172</v>
      </c>
      <c r="U61" s="60"/>
      <c r="V61" s="60"/>
      <c r="W61" s="85"/>
    </row>
    <row r="62" spans="1:23" ht="15" customHeight="1">
      <c r="A62" s="1">
        <f t="shared" si="21"/>
        <v>2458230.5</v>
      </c>
      <c r="B62" s="43" t="str">
        <f t="shared" si="17"/>
        <v>Di</v>
      </c>
      <c r="C62" s="43">
        <f t="shared" si="18"/>
        <v>22</v>
      </c>
      <c r="D62" s="44">
        <f t="shared" si="12"/>
        <v>112</v>
      </c>
      <c r="E62" s="45"/>
      <c r="F62" s="45"/>
      <c r="G62" s="86"/>
      <c r="H62" s="1"/>
      <c r="I62" s="1">
        <f t="shared" ca="1" si="22"/>
        <v>2458260.5</v>
      </c>
      <c r="J62" s="58" t="str">
        <f t="shared" ca="1" si="13"/>
        <v>Ma</v>
      </c>
      <c r="K62" s="58">
        <f t="shared" ca="1" si="19"/>
        <v>22</v>
      </c>
      <c r="L62" s="59">
        <f t="shared" ca="1" si="14"/>
        <v>142</v>
      </c>
      <c r="M62" s="60"/>
      <c r="N62" s="60"/>
      <c r="O62" s="85"/>
      <c r="P62" s="1"/>
      <c r="Q62" s="1">
        <f t="shared" ca="1" si="23"/>
        <v>2458291.5</v>
      </c>
      <c r="R62" s="58" t="str">
        <f t="shared" ca="1" si="15"/>
        <v>Ve</v>
      </c>
      <c r="S62" s="58">
        <f t="shared" ca="1" si="20"/>
        <v>22</v>
      </c>
      <c r="T62" s="59">
        <f t="shared" ca="1" si="16"/>
        <v>173</v>
      </c>
      <c r="U62" s="60"/>
      <c r="V62" s="60"/>
      <c r="W62" s="85"/>
    </row>
    <row r="63" spans="1:23" ht="15" customHeight="1">
      <c r="A63" s="1">
        <f t="shared" si="21"/>
        <v>2458231.5</v>
      </c>
      <c r="B63" s="64" t="str">
        <f t="shared" si="17"/>
        <v>Lu</v>
      </c>
      <c r="C63" s="64">
        <f t="shared" si="18"/>
        <v>23</v>
      </c>
      <c r="D63" s="65">
        <f t="shared" si="12"/>
        <v>113</v>
      </c>
      <c r="E63" s="66"/>
      <c r="F63" s="66"/>
      <c r="G63" s="87">
        <v>17</v>
      </c>
      <c r="H63" s="1"/>
      <c r="I63" s="1">
        <f t="shared" ca="1" si="22"/>
        <v>2458261.5</v>
      </c>
      <c r="J63" s="58" t="str">
        <f t="shared" ca="1" si="13"/>
        <v>Me</v>
      </c>
      <c r="K63" s="58">
        <f t="shared" ca="1" si="19"/>
        <v>23</v>
      </c>
      <c r="L63" s="59">
        <f t="shared" ca="1" si="14"/>
        <v>143</v>
      </c>
      <c r="M63" s="60"/>
      <c r="N63" s="60"/>
      <c r="O63" s="85"/>
      <c r="P63" s="1"/>
      <c r="Q63" s="1">
        <f t="shared" ca="1" si="23"/>
        <v>2458292.5</v>
      </c>
      <c r="R63" s="63" t="str">
        <f t="shared" ca="1" si="15"/>
        <v>Sa</v>
      </c>
      <c r="S63" s="63">
        <f t="shared" ca="1" si="20"/>
        <v>23</v>
      </c>
      <c r="T63" s="59">
        <f t="shared" ca="1" si="16"/>
        <v>174</v>
      </c>
      <c r="U63" s="60"/>
      <c r="V63" s="60"/>
      <c r="W63" s="85"/>
    </row>
    <row r="64" spans="1:23" ht="15" customHeight="1">
      <c r="A64" s="1">
        <f t="shared" si="21"/>
        <v>2458232.5</v>
      </c>
      <c r="B64" s="58" t="str">
        <f t="shared" si="17"/>
        <v>Ma</v>
      </c>
      <c r="C64" s="58">
        <f t="shared" si="18"/>
        <v>24</v>
      </c>
      <c r="D64" s="59">
        <f t="shared" si="12"/>
        <v>114</v>
      </c>
      <c r="E64" s="60"/>
      <c r="F64" s="60"/>
      <c r="G64" s="85"/>
      <c r="H64" s="1"/>
      <c r="I64" s="1">
        <f t="shared" ca="1" si="22"/>
        <v>2458262.5</v>
      </c>
      <c r="J64" s="58" t="str">
        <f t="shared" ca="1" si="13"/>
        <v>Je</v>
      </c>
      <c r="K64" s="58">
        <f t="shared" ca="1" si="19"/>
        <v>24</v>
      </c>
      <c r="L64" s="59">
        <f t="shared" ca="1" si="14"/>
        <v>144</v>
      </c>
      <c r="M64" s="60"/>
      <c r="N64" s="60"/>
      <c r="O64" s="85"/>
      <c r="P64" s="1"/>
      <c r="Q64" s="1">
        <f t="shared" ca="1" si="23"/>
        <v>2458293.5</v>
      </c>
      <c r="R64" s="43" t="str">
        <f t="shared" ca="1" si="15"/>
        <v>Di</v>
      </c>
      <c r="S64" s="43">
        <f t="shared" ca="1" si="20"/>
        <v>24</v>
      </c>
      <c r="T64" s="44">
        <f t="shared" ca="1" si="16"/>
        <v>175</v>
      </c>
      <c r="U64" s="45"/>
      <c r="V64" s="45"/>
      <c r="W64" s="86"/>
    </row>
    <row r="65" spans="1:23" ht="15" customHeight="1">
      <c r="A65" s="1">
        <f t="shared" si="21"/>
        <v>2458233.5</v>
      </c>
      <c r="B65" s="58" t="str">
        <f t="shared" si="17"/>
        <v>Me</v>
      </c>
      <c r="C65" s="58">
        <f t="shared" si="18"/>
        <v>25</v>
      </c>
      <c r="D65" s="59">
        <f t="shared" si="12"/>
        <v>115</v>
      </c>
      <c r="E65" s="60"/>
      <c r="F65" s="60"/>
      <c r="G65" s="85"/>
      <c r="H65" s="1"/>
      <c r="I65" s="1">
        <f t="shared" ca="1" si="22"/>
        <v>2458263.5</v>
      </c>
      <c r="J65" s="58" t="str">
        <f t="shared" ca="1" si="13"/>
        <v>Ve</v>
      </c>
      <c r="K65" s="58">
        <f t="shared" ca="1" si="19"/>
        <v>25</v>
      </c>
      <c r="L65" s="59">
        <f t="shared" ca="1" si="14"/>
        <v>145</v>
      </c>
      <c r="M65" s="60"/>
      <c r="N65" s="60"/>
      <c r="O65" s="85"/>
      <c r="P65" s="1"/>
      <c r="Q65" s="1">
        <f t="shared" ca="1" si="23"/>
        <v>2458294.5</v>
      </c>
      <c r="R65" s="64" t="str">
        <f t="shared" ca="1" si="15"/>
        <v>Lu</v>
      </c>
      <c r="S65" s="64">
        <f t="shared" ca="1" si="20"/>
        <v>25</v>
      </c>
      <c r="T65" s="65">
        <f t="shared" ca="1" si="16"/>
        <v>176</v>
      </c>
      <c r="U65" s="66"/>
      <c r="V65" s="66"/>
      <c r="W65" s="87">
        <v>26</v>
      </c>
    </row>
    <row r="66" spans="1:23" ht="15" customHeight="1">
      <c r="A66" s="1">
        <f t="shared" si="21"/>
        <v>2458234.5</v>
      </c>
      <c r="B66" s="58" t="str">
        <f t="shared" si="17"/>
        <v>Je</v>
      </c>
      <c r="C66" s="58">
        <f t="shared" si="18"/>
        <v>26</v>
      </c>
      <c r="D66" s="59">
        <f t="shared" si="12"/>
        <v>116</v>
      </c>
      <c r="E66" s="60"/>
      <c r="F66" s="60"/>
      <c r="G66" s="85"/>
      <c r="H66" s="1"/>
      <c r="I66" s="1">
        <f t="shared" ca="1" si="22"/>
        <v>2458264.5</v>
      </c>
      <c r="J66" s="63" t="str">
        <f t="shared" ca="1" si="13"/>
        <v>Sa</v>
      </c>
      <c r="K66" s="63">
        <f t="shared" ca="1" si="19"/>
        <v>26</v>
      </c>
      <c r="L66" s="59">
        <f t="shared" ca="1" si="14"/>
        <v>146</v>
      </c>
      <c r="M66" s="60"/>
      <c r="N66" s="60"/>
      <c r="O66" s="85"/>
      <c r="P66" s="1"/>
      <c r="Q66" s="1">
        <f t="shared" ca="1" si="23"/>
        <v>2458295.5</v>
      </c>
      <c r="R66" s="58" t="str">
        <f t="shared" ca="1" si="15"/>
        <v>Ma</v>
      </c>
      <c r="S66" s="58">
        <f t="shared" ca="1" si="20"/>
        <v>26</v>
      </c>
      <c r="T66" s="59">
        <f t="shared" ca="1" si="16"/>
        <v>177</v>
      </c>
      <c r="U66" s="60"/>
      <c r="V66" s="60"/>
      <c r="W66" s="85"/>
    </row>
    <row r="67" spans="1:23" ht="15" customHeight="1">
      <c r="A67" s="1">
        <f t="shared" si="21"/>
        <v>2458235.5</v>
      </c>
      <c r="B67" s="58" t="str">
        <f t="shared" si="17"/>
        <v>Ve</v>
      </c>
      <c r="C67" s="58">
        <f t="shared" si="18"/>
        <v>27</v>
      </c>
      <c r="D67" s="59">
        <f t="shared" si="12"/>
        <v>117</v>
      </c>
      <c r="E67" s="60"/>
      <c r="F67" s="60"/>
      <c r="G67" s="85"/>
      <c r="H67" s="1"/>
      <c r="I67" s="1">
        <f t="shared" ca="1" si="22"/>
        <v>2458265.5</v>
      </c>
      <c r="J67" s="43" t="str">
        <f t="shared" ca="1" si="13"/>
        <v>Di</v>
      </c>
      <c r="K67" s="43">
        <f t="shared" ca="1" si="19"/>
        <v>27</v>
      </c>
      <c r="L67" s="44">
        <f t="shared" ca="1" si="14"/>
        <v>147</v>
      </c>
      <c r="M67" s="45"/>
      <c r="N67" s="45"/>
      <c r="O67" s="86"/>
      <c r="P67" s="1"/>
      <c r="Q67" s="1">
        <f t="shared" ca="1" si="23"/>
        <v>2458296.5</v>
      </c>
      <c r="R67" s="58" t="str">
        <f t="shared" ca="1" si="15"/>
        <v>Me</v>
      </c>
      <c r="S67" s="58">
        <f t="shared" ca="1" si="20"/>
        <v>27</v>
      </c>
      <c r="T67" s="59">
        <f t="shared" ca="1" si="16"/>
        <v>178</v>
      </c>
      <c r="U67" s="60"/>
      <c r="V67" s="60"/>
      <c r="W67" s="85"/>
    </row>
    <row r="68" spans="1:23" ht="15" customHeight="1">
      <c r="A68" s="1">
        <f t="shared" si="21"/>
        <v>2458236.5</v>
      </c>
      <c r="B68" s="63" t="str">
        <f t="shared" si="17"/>
        <v>Sa</v>
      </c>
      <c r="C68" s="63">
        <f t="shared" si="18"/>
        <v>28</v>
      </c>
      <c r="D68" s="59">
        <f t="shared" si="12"/>
        <v>118</v>
      </c>
      <c r="E68" s="60"/>
      <c r="F68" s="60"/>
      <c r="G68" s="85"/>
      <c r="H68" s="1"/>
      <c r="I68" s="1">
        <f t="shared" ca="1" si="22"/>
        <v>2458266.5</v>
      </c>
      <c r="J68" s="64" t="str">
        <f t="shared" ca="1" si="13"/>
        <v>Lu</v>
      </c>
      <c r="K68" s="64">
        <f t="shared" ca="1" si="19"/>
        <v>28</v>
      </c>
      <c r="L68" s="65">
        <f t="shared" ca="1" si="14"/>
        <v>148</v>
      </c>
      <c r="M68" s="66"/>
      <c r="N68" s="66"/>
      <c r="O68" s="87">
        <v>22</v>
      </c>
      <c r="P68" s="1"/>
      <c r="Q68" s="1">
        <f t="shared" ca="1" si="23"/>
        <v>2458297.5</v>
      </c>
      <c r="R68" s="58" t="str">
        <f t="shared" ca="1" si="15"/>
        <v>Je</v>
      </c>
      <c r="S68" s="58">
        <f t="shared" ca="1" si="20"/>
        <v>28</v>
      </c>
      <c r="T68" s="59">
        <f t="shared" ca="1" si="16"/>
        <v>179</v>
      </c>
      <c r="U68" s="60"/>
      <c r="V68" s="60"/>
      <c r="W68" s="85"/>
    </row>
    <row r="69" spans="1:23" ht="15" customHeight="1">
      <c r="A69" s="1">
        <f t="shared" si="21"/>
        <v>2458237.5</v>
      </c>
      <c r="B69" s="43" t="str">
        <f t="shared" si="17"/>
        <v>Di</v>
      </c>
      <c r="C69" s="43">
        <f t="shared" si="18"/>
        <v>29</v>
      </c>
      <c r="D69" s="44">
        <f t="shared" si="12"/>
        <v>119</v>
      </c>
      <c r="E69" s="45"/>
      <c r="F69" s="45"/>
      <c r="G69" s="86"/>
      <c r="H69" s="1"/>
      <c r="I69" s="1">
        <f t="shared" ca="1" si="22"/>
        <v>2458267.5</v>
      </c>
      <c r="J69" s="58" t="str">
        <f t="shared" ca="1" si="13"/>
        <v>Ma</v>
      </c>
      <c r="K69" s="58">
        <f t="shared" ca="1" si="19"/>
        <v>29</v>
      </c>
      <c r="L69" s="59">
        <f t="shared" ca="1" si="14"/>
        <v>149</v>
      </c>
      <c r="M69" s="60"/>
      <c r="N69" s="60"/>
      <c r="O69" s="85"/>
      <c r="P69" s="1"/>
      <c r="Q69" s="1">
        <f t="shared" ca="1" si="23"/>
        <v>2458298.5</v>
      </c>
      <c r="R69" s="58" t="str">
        <f t="shared" ca="1" si="15"/>
        <v>Ve</v>
      </c>
      <c r="S69" s="58">
        <f t="shared" ca="1" si="20"/>
        <v>29</v>
      </c>
      <c r="T69" s="59">
        <f t="shared" ca="1" si="16"/>
        <v>180</v>
      </c>
      <c r="U69" s="60"/>
      <c r="V69" s="60"/>
      <c r="W69" s="85"/>
    </row>
    <row r="70" spans="1:23" ht="15" customHeight="1">
      <c r="A70" s="1">
        <f t="shared" si="21"/>
        <v>2458238.5</v>
      </c>
      <c r="B70" s="64" t="str">
        <f t="shared" si="17"/>
        <v>Lu</v>
      </c>
      <c r="C70" s="64">
        <f t="shared" si="18"/>
        <v>30</v>
      </c>
      <c r="D70" s="65">
        <f t="shared" si="12"/>
        <v>120</v>
      </c>
      <c r="E70" s="66"/>
      <c r="F70" s="66"/>
      <c r="G70" s="87">
        <v>18</v>
      </c>
      <c r="H70" s="1"/>
      <c r="I70" s="1">
        <f t="shared" ca="1" si="22"/>
        <v>2458268.5</v>
      </c>
      <c r="J70" s="58" t="str">
        <f t="shared" ca="1" si="13"/>
        <v>Me</v>
      </c>
      <c r="K70" s="58">
        <f t="shared" ca="1" si="19"/>
        <v>30</v>
      </c>
      <c r="L70" s="59">
        <f t="shared" ca="1" si="14"/>
        <v>150</v>
      </c>
      <c r="M70" s="60"/>
      <c r="N70" s="60"/>
      <c r="O70" s="85"/>
      <c r="P70" s="1"/>
      <c r="Q70" s="1">
        <f t="shared" ca="1" si="23"/>
        <v>2458299.5</v>
      </c>
      <c r="R70" s="63" t="str">
        <f t="shared" ca="1" si="15"/>
        <v>Sa</v>
      </c>
      <c r="S70" s="63">
        <f t="shared" ca="1" si="20"/>
        <v>30</v>
      </c>
      <c r="T70" s="59">
        <f t="shared" ca="1" si="16"/>
        <v>181</v>
      </c>
      <c r="U70" s="60"/>
      <c r="V70" s="60"/>
      <c r="W70" s="85"/>
    </row>
    <row r="71" spans="1:23" ht="15" customHeight="1">
      <c r="I71" s="1">
        <f t="shared" ca="1" si="22"/>
        <v>2458269.5</v>
      </c>
      <c r="J71" s="58" t="str">
        <f t="shared" ca="1" si="13"/>
        <v>Je</v>
      </c>
      <c r="K71" s="58">
        <f t="shared" ca="1" si="19"/>
        <v>31</v>
      </c>
      <c r="L71" s="59">
        <f t="shared" ca="1" si="14"/>
        <v>151</v>
      </c>
      <c r="M71" s="60"/>
      <c r="N71" s="60"/>
      <c r="O71" s="85"/>
      <c r="P71" s="1"/>
      <c r="Q71" s="37"/>
      <c r="R71"/>
      <c r="S71"/>
      <c r="T71"/>
      <c r="U71"/>
      <c r="V71"/>
      <c r="W71" s="76"/>
    </row>
    <row r="72" spans="1:23" ht="3" customHeight="1" thickBot="1">
      <c r="J72" s="57"/>
      <c r="K72" s="57"/>
      <c r="L72" s="44"/>
      <c r="M72" s="45"/>
      <c r="N72" s="45"/>
      <c r="O72" s="75"/>
      <c r="P72" s="1"/>
      <c r="Q72" s="37"/>
      <c r="R72"/>
      <c r="S72"/>
      <c r="T72"/>
      <c r="U72"/>
      <c r="V72"/>
      <c r="W72" s="76"/>
    </row>
    <row r="73" spans="1:23" ht="35.25" customHeight="1" thickBot="1">
      <c r="A73" s="46"/>
      <c r="B73" s="47" t="s">
        <v>136</v>
      </c>
      <c r="C73" s="48"/>
      <c r="D73" s="48"/>
      <c r="E73" s="49">
        <f>theYear</f>
        <v>2018</v>
      </c>
      <c r="F73" s="51"/>
      <c r="G73" s="81"/>
      <c r="H73" s="51"/>
      <c r="I73" s="51"/>
      <c r="J73" s="48"/>
      <c r="K73" s="48"/>
      <c r="L73" s="48"/>
      <c r="M73" s="48"/>
      <c r="N73" s="48"/>
      <c r="O73" s="83"/>
      <c r="P73" s="48"/>
      <c r="Q73" s="48"/>
      <c r="R73" s="48"/>
      <c r="S73" s="48"/>
      <c r="T73" s="48"/>
      <c r="U73" s="92" t="str">
        <f>U1</f>
        <v>MAJ 26/08/2017</v>
      </c>
      <c r="V73" s="92"/>
      <c r="W73" s="93"/>
    </row>
    <row r="74" spans="1:23" s="1" customFormat="1" ht="9" customHeight="1" thickBot="1">
      <c r="B74" s="55"/>
      <c r="E74" s="54"/>
      <c r="F74" s="56"/>
      <c r="G74" s="82"/>
      <c r="H74" s="56"/>
      <c r="I74" s="56"/>
      <c r="O74" s="74"/>
      <c r="W74" s="74"/>
    </row>
    <row r="75" spans="1:23" ht="17.25" thickBot="1">
      <c r="B75" s="89" t="str">
        <f>Month07</f>
        <v>JUILLET</v>
      </c>
      <c r="C75" s="90"/>
      <c r="D75" s="90"/>
      <c r="E75" s="90"/>
      <c r="F75" s="90"/>
      <c r="G75" s="91"/>
      <c r="J75" s="89" t="str">
        <f>Month08</f>
        <v>AOUT</v>
      </c>
      <c r="K75" s="90"/>
      <c r="L75" s="90"/>
      <c r="M75" s="90"/>
      <c r="N75" s="90"/>
      <c r="O75" s="91"/>
      <c r="R75" s="89" t="str">
        <f>Month09</f>
        <v>SEPTEMBRE</v>
      </c>
      <c r="S75" s="90"/>
      <c r="T75" s="90"/>
      <c r="U75" s="90"/>
      <c r="V75" s="90"/>
      <c r="W75" s="91"/>
    </row>
    <row r="76" spans="1:23" ht="3" customHeight="1">
      <c r="B76" s="53"/>
      <c r="C76" s="53"/>
      <c r="D76" s="53"/>
      <c r="E76" s="53"/>
      <c r="F76" s="53"/>
      <c r="G76" s="53"/>
      <c r="J76" s="53"/>
      <c r="K76" s="53"/>
      <c r="L76" s="53"/>
      <c r="M76" s="53"/>
      <c r="N76" s="53"/>
      <c r="O76" s="53"/>
      <c r="R76" s="53"/>
      <c r="S76" s="53"/>
      <c r="T76" s="53"/>
      <c r="U76" s="53"/>
      <c r="V76" s="53"/>
      <c r="W76" s="53"/>
    </row>
    <row r="77" spans="1:23" ht="15" customHeight="1">
      <c r="A77" s="1">
        <f ca="1">LOOKUP(30,S41:S70,June)+1</f>
        <v>2458300.5</v>
      </c>
      <c r="B77" s="43" t="str">
        <f ca="1">INDEX(TheDays,MOD(A77+0.5,7)+1)</f>
        <v>Di</v>
      </c>
      <c r="C77" s="43">
        <f ca="1">JDN2Date(_Jul01,"D")</f>
        <v>1</v>
      </c>
      <c r="D77" s="44">
        <f ca="1">_Jul01-_Jan01+1</f>
        <v>182</v>
      </c>
      <c r="E77" s="45"/>
      <c r="F77" s="45"/>
      <c r="G77" s="86"/>
      <c r="H77" s="1"/>
      <c r="I77" s="1">
        <f ca="1">LOOKUP(31,C77:C107,July)+1</f>
        <v>2458331.5</v>
      </c>
      <c r="J77" s="58" t="str">
        <f ca="1">INDEX(TheDays,MOD(I77+0.5,7)+1)</f>
        <v>Me</v>
      </c>
      <c r="K77" s="58">
        <f ca="1">JDN2Date(_Aug01,"D")</f>
        <v>1</v>
      </c>
      <c r="L77" s="59">
        <f ca="1">_Aug01-_Jan01+1</f>
        <v>213</v>
      </c>
      <c r="M77" s="60"/>
      <c r="N77" s="60"/>
      <c r="O77" s="85"/>
      <c r="P77" s="1"/>
      <c r="Q77" s="1">
        <f ca="1">LOOKUP(31,K77:K107,August)+1</f>
        <v>2458362.5</v>
      </c>
      <c r="R77" s="63" t="str">
        <f ca="1">INDEX(TheDays,MOD(Q77+0.5,7)+1)</f>
        <v>Sa</v>
      </c>
      <c r="S77" s="63">
        <f ca="1">JDN2Date(_Sep01,"D")</f>
        <v>1</v>
      </c>
      <c r="T77" s="59">
        <f ca="1">_Sep01-_Jan01+1</f>
        <v>244</v>
      </c>
      <c r="U77" s="60"/>
      <c r="V77" s="60"/>
      <c r="W77" s="85"/>
    </row>
    <row r="78" spans="1:23" ht="15" customHeight="1">
      <c r="A78" s="1">
        <f ca="1">_Jul01+1</f>
        <v>2458301.5</v>
      </c>
      <c r="B78" s="64" t="str">
        <f t="shared" ref="B78:B107" ca="1" si="24">IF(C78="","",INDEX(TheDays,MOD(A78+0.5,7)+1))</f>
        <v>Lu</v>
      </c>
      <c r="C78" s="64">
        <f ca="1">IF(OR(C77=31,C77="",JDN2Date(A78,"M")&lt;&gt;7),"",JDN2Date(A78,"D"))</f>
        <v>2</v>
      </c>
      <c r="D78" s="65">
        <f t="shared" ref="D78:D107" ca="1" si="25">IF(C78="","",D77+1)</f>
        <v>183</v>
      </c>
      <c r="E78" s="66"/>
      <c r="F78" s="66"/>
      <c r="G78" s="87">
        <v>27</v>
      </c>
      <c r="H78" s="1"/>
      <c r="I78" s="1">
        <f ca="1">_Aug01+1</f>
        <v>2458332.5</v>
      </c>
      <c r="J78" s="58" t="str">
        <f t="shared" ref="J78:J107" ca="1" si="26">IF(K78="","",INDEX(TheDays,MOD(I78+0.5,7)+1))</f>
        <v>Je</v>
      </c>
      <c r="K78" s="58">
        <f ca="1">IF(OR(K77=31,K77="",JDN2Date(I78,"M")&lt;&gt;8),"",JDN2Date(I78,"D"))</f>
        <v>2</v>
      </c>
      <c r="L78" s="59">
        <f t="shared" ref="L78:L107" ca="1" si="27">IF(K78="","",L77+1)</f>
        <v>214</v>
      </c>
      <c r="M78" s="60"/>
      <c r="N78" s="60"/>
      <c r="O78" s="85"/>
      <c r="P78" s="1"/>
      <c r="Q78" s="1">
        <f ca="1">_Sep01+1</f>
        <v>2458363.5</v>
      </c>
      <c r="R78" s="43" t="str">
        <f t="shared" ref="R78:R106" ca="1" si="28">IF(S78="","",INDEX(TheDays,MOD(Q78+0.5,7)+1))</f>
        <v>Di</v>
      </c>
      <c r="S78" s="43">
        <f ca="1">IF(OR(S77=30,S77="",JDN2Date(Q78,"M")&lt;&gt;9),"",JDN2Date(Q78,"D"))</f>
        <v>2</v>
      </c>
      <c r="T78" s="44">
        <f ca="1">IF(S78="","",T77+1)</f>
        <v>245</v>
      </c>
      <c r="U78" s="45"/>
      <c r="V78" s="45"/>
      <c r="W78" s="86"/>
    </row>
    <row r="79" spans="1:23" ht="15" customHeight="1">
      <c r="A79" s="1">
        <f t="shared" ref="A79:A107" ca="1" si="29">A78+1</f>
        <v>2458302.5</v>
      </c>
      <c r="B79" s="58" t="str">
        <f t="shared" ca="1" si="24"/>
        <v>Ma</v>
      </c>
      <c r="C79" s="58">
        <f t="shared" ref="C79:C107" ca="1" si="30">IF(OR(C78=31,C78="",JDN2Date(A79,"M")&lt;&gt;7),"",JDN2Date(A79,"D"))</f>
        <v>3</v>
      </c>
      <c r="D79" s="59">
        <f t="shared" ca="1" si="25"/>
        <v>184</v>
      </c>
      <c r="E79" s="60"/>
      <c r="F79" s="60"/>
      <c r="G79" s="85"/>
      <c r="H79" s="1"/>
      <c r="I79" s="1">
        <f ca="1">I78+1</f>
        <v>2458333.5</v>
      </c>
      <c r="J79" s="58" t="str">
        <f t="shared" ca="1" si="26"/>
        <v>Ve</v>
      </c>
      <c r="K79" s="58">
        <f t="shared" ref="K79:K107" ca="1" si="31">IF(OR(K78=31,K78="",JDN2Date(I79,"M")&lt;&gt;8),"",JDN2Date(I79,"D"))</f>
        <v>3</v>
      </c>
      <c r="L79" s="59">
        <f t="shared" ca="1" si="27"/>
        <v>215</v>
      </c>
      <c r="M79" s="60"/>
      <c r="N79" s="60"/>
      <c r="O79" s="85"/>
      <c r="P79" s="1"/>
      <c r="Q79" s="1">
        <f t="shared" ref="Q79:Q106" ca="1" si="32">Q78+1</f>
        <v>2458364.5</v>
      </c>
      <c r="R79" s="64" t="str">
        <f t="shared" ca="1" si="28"/>
        <v>Lu</v>
      </c>
      <c r="S79" s="64">
        <f t="shared" ref="S79:S106" ca="1" si="33">IF(OR(S78=30,S78="",JDN2Date(Q79,"M")&lt;&gt;9),"",JDN2Date(Q79,"D"))</f>
        <v>3</v>
      </c>
      <c r="T79" s="65">
        <f t="shared" ref="T79:T106" ca="1" si="34">IF(S79="","",T78+1)</f>
        <v>246</v>
      </c>
      <c r="U79" s="66"/>
      <c r="V79" s="66"/>
      <c r="W79" s="87">
        <v>36</v>
      </c>
    </row>
    <row r="80" spans="1:23" ht="15" customHeight="1">
      <c r="A80" s="1">
        <f t="shared" ca="1" si="29"/>
        <v>2458303.5</v>
      </c>
      <c r="B80" s="58" t="str">
        <f t="shared" ca="1" si="24"/>
        <v>Me</v>
      </c>
      <c r="C80" s="58">
        <f t="shared" ca="1" si="30"/>
        <v>4</v>
      </c>
      <c r="D80" s="59">
        <f t="shared" ca="1" si="25"/>
        <v>185</v>
      </c>
      <c r="E80" s="60"/>
      <c r="F80" s="60"/>
      <c r="G80" s="85"/>
      <c r="H80" s="1"/>
      <c r="I80" s="1">
        <f t="shared" ref="I80:I107" ca="1" si="35">I79+1</f>
        <v>2458334.5</v>
      </c>
      <c r="J80" s="63" t="str">
        <f t="shared" ca="1" si="26"/>
        <v>Sa</v>
      </c>
      <c r="K80" s="63">
        <f t="shared" ca="1" si="31"/>
        <v>4</v>
      </c>
      <c r="L80" s="59">
        <f t="shared" ca="1" si="27"/>
        <v>216</v>
      </c>
      <c r="M80" s="60"/>
      <c r="N80" s="60"/>
      <c r="O80" s="85"/>
      <c r="P80" s="1"/>
      <c r="Q80" s="1">
        <f t="shared" ca="1" si="32"/>
        <v>2458365.5</v>
      </c>
      <c r="R80" s="58" t="str">
        <f t="shared" ca="1" si="28"/>
        <v>Ma</v>
      </c>
      <c r="S80" s="58">
        <f t="shared" ca="1" si="33"/>
        <v>4</v>
      </c>
      <c r="T80" s="59">
        <f t="shared" ca="1" si="34"/>
        <v>247</v>
      </c>
      <c r="U80" s="60"/>
      <c r="V80" s="60"/>
      <c r="W80" s="85"/>
    </row>
    <row r="81" spans="1:23" ht="15" customHeight="1">
      <c r="A81" s="1">
        <f t="shared" ca="1" si="29"/>
        <v>2458304.5</v>
      </c>
      <c r="B81" s="58" t="str">
        <f t="shared" ca="1" si="24"/>
        <v>Je</v>
      </c>
      <c r="C81" s="58">
        <f t="shared" ca="1" si="30"/>
        <v>5</v>
      </c>
      <c r="D81" s="59">
        <f t="shared" ca="1" si="25"/>
        <v>186</v>
      </c>
      <c r="E81" s="60"/>
      <c r="F81" s="60"/>
      <c r="G81" s="85"/>
      <c r="H81" s="1"/>
      <c r="I81" s="1">
        <f t="shared" ca="1" si="35"/>
        <v>2458335.5</v>
      </c>
      <c r="J81" s="43" t="str">
        <f t="shared" ca="1" si="26"/>
        <v>Di</v>
      </c>
      <c r="K81" s="43">
        <f t="shared" ca="1" si="31"/>
        <v>5</v>
      </c>
      <c r="L81" s="44">
        <f t="shared" ca="1" si="27"/>
        <v>217</v>
      </c>
      <c r="M81" s="45"/>
      <c r="N81" s="45"/>
      <c r="O81" s="86"/>
      <c r="P81" s="1"/>
      <c r="Q81" s="1">
        <f t="shared" ca="1" si="32"/>
        <v>2458366.5</v>
      </c>
      <c r="R81" s="58" t="str">
        <f t="shared" ca="1" si="28"/>
        <v>Me</v>
      </c>
      <c r="S81" s="58">
        <f t="shared" ca="1" si="33"/>
        <v>5</v>
      </c>
      <c r="T81" s="59">
        <f t="shared" ca="1" si="34"/>
        <v>248</v>
      </c>
      <c r="U81" s="60"/>
      <c r="V81" s="60"/>
      <c r="W81" s="85"/>
    </row>
    <row r="82" spans="1:23" ht="15" customHeight="1">
      <c r="A82" s="1">
        <f t="shared" ca="1" si="29"/>
        <v>2458305.5</v>
      </c>
      <c r="B82" s="58" t="str">
        <f t="shared" ca="1" si="24"/>
        <v>Ve</v>
      </c>
      <c r="C82" s="58">
        <f t="shared" ca="1" si="30"/>
        <v>6</v>
      </c>
      <c r="D82" s="59">
        <f t="shared" ca="1" si="25"/>
        <v>187</v>
      </c>
      <c r="E82" s="60"/>
      <c r="F82" s="60"/>
      <c r="G82" s="85"/>
      <c r="H82" s="1"/>
      <c r="I82" s="1">
        <f t="shared" ca="1" si="35"/>
        <v>2458336.5</v>
      </c>
      <c r="J82" s="64" t="str">
        <f t="shared" ca="1" si="26"/>
        <v>Lu</v>
      </c>
      <c r="K82" s="64">
        <f t="shared" ca="1" si="31"/>
        <v>6</v>
      </c>
      <c r="L82" s="65">
        <f t="shared" ca="1" si="27"/>
        <v>218</v>
      </c>
      <c r="M82" s="66"/>
      <c r="N82" s="66"/>
      <c r="O82" s="87">
        <v>32</v>
      </c>
      <c r="P82" s="1"/>
      <c r="Q82" s="1">
        <f t="shared" ca="1" si="32"/>
        <v>2458367.5</v>
      </c>
      <c r="R82" s="58" t="str">
        <f t="shared" ca="1" si="28"/>
        <v>Je</v>
      </c>
      <c r="S82" s="58">
        <f t="shared" ca="1" si="33"/>
        <v>6</v>
      </c>
      <c r="T82" s="59">
        <f t="shared" ca="1" si="34"/>
        <v>249</v>
      </c>
      <c r="U82" s="60"/>
      <c r="V82" s="60"/>
      <c r="W82" s="85"/>
    </row>
    <row r="83" spans="1:23" ht="15" customHeight="1">
      <c r="A83" s="1">
        <f t="shared" ca="1" si="29"/>
        <v>2458306.5</v>
      </c>
      <c r="B83" s="63" t="str">
        <f t="shared" ca="1" si="24"/>
        <v>Sa</v>
      </c>
      <c r="C83" s="63">
        <f t="shared" ca="1" si="30"/>
        <v>7</v>
      </c>
      <c r="D83" s="59">
        <f t="shared" ca="1" si="25"/>
        <v>188</v>
      </c>
      <c r="E83" s="60"/>
      <c r="F83" s="60"/>
      <c r="G83" s="85"/>
      <c r="H83" s="1"/>
      <c r="I83" s="1">
        <f t="shared" ca="1" si="35"/>
        <v>2458337.5</v>
      </c>
      <c r="J83" s="58" t="str">
        <f t="shared" ca="1" si="26"/>
        <v>Ma</v>
      </c>
      <c r="K83" s="58">
        <f t="shared" ca="1" si="31"/>
        <v>7</v>
      </c>
      <c r="L83" s="59">
        <f t="shared" ca="1" si="27"/>
        <v>219</v>
      </c>
      <c r="M83" s="60"/>
      <c r="N83" s="60"/>
      <c r="O83" s="85"/>
      <c r="P83" s="1"/>
      <c r="Q83" s="1">
        <f t="shared" ca="1" si="32"/>
        <v>2458368.5</v>
      </c>
      <c r="R83" s="58" t="str">
        <f t="shared" ca="1" si="28"/>
        <v>Ve</v>
      </c>
      <c r="S83" s="58">
        <f t="shared" ca="1" si="33"/>
        <v>7</v>
      </c>
      <c r="T83" s="59">
        <f t="shared" ca="1" si="34"/>
        <v>250</v>
      </c>
      <c r="U83" s="60"/>
      <c r="V83" s="60"/>
      <c r="W83" s="85"/>
    </row>
    <row r="84" spans="1:23" ht="15" customHeight="1">
      <c r="A84" s="1">
        <f t="shared" ca="1" si="29"/>
        <v>2458307.5</v>
      </c>
      <c r="B84" s="43" t="str">
        <f t="shared" ca="1" si="24"/>
        <v>Di</v>
      </c>
      <c r="C84" s="43">
        <f t="shared" ca="1" si="30"/>
        <v>8</v>
      </c>
      <c r="D84" s="44">
        <f t="shared" ca="1" si="25"/>
        <v>189</v>
      </c>
      <c r="E84" s="45"/>
      <c r="F84" s="45"/>
      <c r="G84" s="86"/>
      <c r="H84" s="1"/>
      <c r="I84" s="1">
        <f t="shared" ca="1" si="35"/>
        <v>2458338.5</v>
      </c>
      <c r="J84" s="58" t="str">
        <f t="shared" ca="1" si="26"/>
        <v>Me</v>
      </c>
      <c r="K84" s="58">
        <f t="shared" ca="1" si="31"/>
        <v>8</v>
      </c>
      <c r="L84" s="59">
        <f t="shared" ca="1" si="27"/>
        <v>220</v>
      </c>
      <c r="M84" s="60"/>
      <c r="N84" s="60"/>
      <c r="O84" s="85"/>
      <c r="P84" s="1"/>
      <c r="Q84" s="1">
        <f t="shared" ca="1" si="32"/>
        <v>2458369.5</v>
      </c>
      <c r="R84" s="63" t="str">
        <f t="shared" ca="1" si="28"/>
        <v>Sa</v>
      </c>
      <c r="S84" s="63">
        <f t="shared" ca="1" si="33"/>
        <v>8</v>
      </c>
      <c r="T84" s="59">
        <f t="shared" ca="1" si="34"/>
        <v>251</v>
      </c>
      <c r="U84" s="60"/>
      <c r="V84" s="60"/>
      <c r="W84" s="85"/>
    </row>
    <row r="85" spans="1:23" ht="15" customHeight="1">
      <c r="A85" s="1">
        <f t="shared" ca="1" si="29"/>
        <v>2458308.5</v>
      </c>
      <c r="B85" s="64" t="str">
        <f t="shared" ca="1" si="24"/>
        <v>Lu</v>
      </c>
      <c r="C85" s="64">
        <f t="shared" ca="1" si="30"/>
        <v>9</v>
      </c>
      <c r="D85" s="65">
        <f t="shared" ca="1" si="25"/>
        <v>190</v>
      </c>
      <c r="E85" s="66"/>
      <c r="F85" s="66"/>
      <c r="G85" s="87">
        <v>28</v>
      </c>
      <c r="H85" s="1"/>
      <c r="I85" s="1">
        <f t="shared" ca="1" si="35"/>
        <v>2458339.5</v>
      </c>
      <c r="J85" s="58" t="str">
        <f t="shared" ca="1" si="26"/>
        <v>Je</v>
      </c>
      <c r="K85" s="58">
        <f t="shared" ca="1" si="31"/>
        <v>9</v>
      </c>
      <c r="L85" s="59">
        <f t="shared" ca="1" si="27"/>
        <v>221</v>
      </c>
      <c r="M85" s="60"/>
      <c r="N85" s="60"/>
      <c r="O85" s="85"/>
      <c r="P85" s="1"/>
      <c r="Q85" s="1">
        <f t="shared" ca="1" si="32"/>
        <v>2458370.5</v>
      </c>
      <c r="R85" s="43" t="str">
        <f t="shared" ca="1" si="28"/>
        <v>Di</v>
      </c>
      <c r="S85" s="43">
        <f t="shared" ca="1" si="33"/>
        <v>9</v>
      </c>
      <c r="T85" s="44">
        <f t="shared" ca="1" si="34"/>
        <v>252</v>
      </c>
      <c r="U85" s="45"/>
      <c r="V85" s="45"/>
      <c r="W85" s="86"/>
    </row>
    <row r="86" spans="1:23" ht="15" customHeight="1">
      <c r="A86" s="1">
        <f t="shared" ca="1" si="29"/>
        <v>2458309.5</v>
      </c>
      <c r="B86" s="58" t="str">
        <f t="shared" ca="1" si="24"/>
        <v>Ma</v>
      </c>
      <c r="C86" s="58">
        <f t="shared" ca="1" si="30"/>
        <v>10</v>
      </c>
      <c r="D86" s="59">
        <f t="shared" ca="1" si="25"/>
        <v>191</v>
      </c>
      <c r="E86" s="60"/>
      <c r="F86" s="60"/>
      <c r="G86" s="85"/>
      <c r="H86" s="1"/>
      <c r="I86" s="1">
        <f t="shared" ca="1" si="35"/>
        <v>2458340.5</v>
      </c>
      <c r="J86" s="58" t="str">
        <f t="shared" ca="1" si="26"/>
        <v>Ve</v>
      </c>
      <c r="K86" s="58">
        <f t="shared" ca="1" si="31"/>
        <v>10</v>
      </c>
      <c r="L86" s="59">
        <f t="shared" ca="1" si="27"/>
        <v>222</v>
      </c>
      <c r="M86" s="60"/>
      <c r="N86" s="60"/>
      <c r="O86" s="85"/>
      <c r="P86" s="1"/>
      <c r="Q86" s="1">
        <f t="shared" ca="1" si="32"/>
        <v>2458371.5</v>
      </c>
      <c r="R86" s="64" t="str">
        <f t="shared" ca="1" si="28"/>
        <v>Lu</v>
      </c>
      <c r="S86" s="64">
        <f t="shared" ca="1" si="33"/>
        <v>10</v>
      </c>
      <c r="T86" s="65">
        <f t="shared" ca="1" si="34"/>
        <v>253</v>
      </c>
      <c r="U86" s="66"/>
      <c r="V86" s="66"/>
      <c r="W86" s="87">
        <v>37</v>
      </c>
    </row>
    <row r="87" spans="1:23" ht="15" customHeight="1">
      <c r="A87" s="1">
        <f t="shared" ca="1" si="29"/>
        <v>2458310.5</v>
      </c>
      <c r="B87" s="58" t="str">
        <f t="shared" ca="1" si="24"/>
        <v>Me</v>
      </c>
      <c r="C87" s="58">
        <f t="shared" ca="1" si="30"/>
        <v>11</v>
      </c>
      <c r="D87" s="59">
        <f t="shared" ca="1" si="25"/>
        <v>192</v>
      </c>
      <c r="E87" s="60"/>
      <c r="F87" s="60"/>
      <c r="G87" s="85"/>
      <c r="H87" s="1"/>
      <c r="I87" s="1">
        <f t="shared" ca="1" si="35"/>
        <v>2458341.5</v>
      </c>
      <c r="J87" s="63" t="str">
        <f t="shared" ca="1" si="26"/>
        <v>Sa</v>
      </c>
      <c r="K87" s="63">
        <f t="shared" ca="1" si="31"/>
        <v>11</v>
      </c>
      <c r="L87" s="59">
        <f t="shared" ca="1" si="27"/>
        <v>223</v>
      </c>
      <c r="M87" s="60"/>
      <c r="N87" s="60"/>
      <c r="O87" s="85"/>
      <c r="P87" s="1"/>
      <c r="Q87" s="1">
        <f t="shared" ca="1" si="32"/>
        <v>2458372.5</v>
      </c>
      <c r="R87" s="58" t="str">
        <f t="shared" ca="1" si="28"/>
        <v>Ma</v>
      </c>
      <c r="S87" s="58">
        <f t="shared" ca="1" si="33"/>
        <v>11</v>
      </c>
      <c r="T87" s="59">
        <f t="shared" ca="1" si="34"/>
        <v>254</v>
      </c>
      <c r="U87" s="60"/>
      <c r="V87" s="60"/>
      <c r="W87" s="85"/>
    </row>
    <row r="88" spans="1:23" ht="15" customHeight="1">
      <c r="A88" s="1">
        <f t="shared" ca="1" si="29"/>
        <v>2458311.5</v>
      </c>
      <c r="B88" s="58" t="str">
        <f t="shared" ca="1" si="24"/>
        <v>Je</v>
      </c>
      <c r="C88" s="58">
        <f t="shared" ca="1" si="30"/>
        <v>12</v>
      </c>
      <c r="D88" s="59">
        <f t="shared" ca="1" si="25"/>
        <v>193</v>
      </c>
      <c r="E88" s="60"/>
      <c r="F88" s="60"/>
      <c r="G88" s="85"/>
      <c r="H88" s="1"/>
      <c r="I88" s="1">
        <f t="shared" ca="1" si="35"/>
        <v>2458342.5</v>
      </c>
      <c r="J88" s="43" t="str">
        <f t="shared" ca="1" si="26"/>
        <v>Di</v>
      </c>
      <c r="K88" s="43">
        <f t="shared" ca="1" si="31"/>
        <v>12</v>
      </c>
      <c r="L88" s="44">
        <f t="shared" ca="1" si="27"/>
        <v>224</v>
      </c>
      <c r="M88" s="45"/>
      <c r="N88" s="45"/>
      <c r="O88" s="86"/>
      <c r="P88" s="1"/>
      <c r="Q88" s="1">
        <f t="shared" ca="1" si="32"/>
        <v>2458373.5</v>
      </c>
      <c r="R88" s="58" t="str">
        <f t="shared" ca="1" si="28"/>
        <v>Me</v>
      </c>
      <c r="S88" s="58">
        <f t="shared" ca="1" si="33"/>
        <v>12</v>
      </c>
      <c r="T88" s="59">
        <f t="shared" ca="1" si="34"/>
        <v>255</v>
      </c>
      <c r="U88" s="60"/>
      <c r="V88" s="60"/>
      <c r="W88" s="85"/>
    </row>
    <row r="89" spans="1:23" ht="15" customHeight="1">
      <c r="A89" s="1">
        <f t="shared" ca="1" si="29"/>
        <v>2458312.5</v>
      </c>
      <c r="B89" s="58" t="str">
        <f t="shared" ca="1" si="24"/>
        <v>Ve</v>
      </c>
      <c r="C89" s="58">
        <f t="shared" ca="1" si="30"/>
        <v>13</v>
      </c>
      <c r="D89" s="59">
        <f t="shared" ca="1" si="25"/>
        <v>194</v>
      </c>
      <c r="E89" s="60"/>
      <c r="F89" s="60"/>
      <c r="G89" s="85"/>
      <c r="H89" s="1"/>
      <c r="I89" s="1">
        <f t="shared" ca="1" si="35"/>
        <v>2458343.5</v>
      </c>
      <c r="J89" s="64" t="str">
        <f t="shared" ca="1" si="26"/>
        <v>Lu</v>
      </c>
      <c r="K89" s="64">
        <f t="shared" ca="1" si="31"/>
        <v>13</v>
      </c>
      <c r="L89" s="65">
        <f t="shared" ca="1" si="27"/>
        <v>225</v>
      </c>
      <c r="M89" s="66"/>
      <c r="N89" s="66"/>
      <c r="O89" s="87">
        <v>33</v>
      </c>
      <c r="P89" s="1"/>
      <c r="Q89" s="1">
        <f t="shared" ca="1" si="32"/>
        <v>2458374.5</v>
      </c>
      <c r="R89" s="58" t="str">
        <f t="shared" ca="1" si="28"/>
        <v>Je</v>
      </c>
      <c r="S89" s="58">
        <f t="shared" ca="1" si="33"/>
        <v>13</v>
      </c>
      <c r="T89" s="59">
        <f t="shared" ca="1" si="34"/>
        <v>256</v>
      </c>
      <c r="U89" s="60"/>
      <c r="V89" s="60"/>
      <c r="W89" s="85"/>
    </row>
    <row r="90" spans="1:23" ht="15" customHeight="1">
      <c r="A90" s="1">
        <f t="shared" ca="1" si="29"/>
        <v>2458313.5</v>
      </c>
      <c r="B90" s="61" t="str">
        <f t="shared" ca="1" si="24"/>
        <v>Sa</v>
      </c>
      <c r="C90" s="61">
        <f t="shared" ca="1" si="30"/>
        <v>14</v>
      </c>
      <c r="D90" s="59">
        <f t="shared" ca="1" si="25"/>
        <v>195</v>
      </c>
      <c r="E90" s="62" t="s">
        <v>143</v>
      </c>
      <c r="F90" s="60"/>
      <c r="G90" s="85"/>
      <c r="H90" s="1"/>
      <c r="I90" s="1">
        <f t="shared" ca="1" si="35"/>
        <v>2458344.5</v>
      </c>
      <c r="J90" s="58" t="str">
        <f t="shared" ca="1" si="26"/>
        <v>Ma</v>
      </c>
      <c r="K90" s="58">
        <f t="shared" ca="1" si="31"/>
        <v>14</v>
      </c>
      <c r="L90" s="59">
        <f t="shared" ca="1" si="27"/>
        <v>226</v>
      </c>
      <c r="M90" s="60"/>
      <c r="N90" s="60"/>
      <c r="O90" s="85"/>
      <c r="P90" s="1"/>
      <c r="Q90" s="1">
        <f t="shared" ca="1" si="32"/>
        <v>2458375.5</v>
      </c>
      <c r="R90" s="58" t="str">
        <f t="shared" ca="1" si="28"/>
        <v>Ve</v>
      </c>
      <c r="S90" s="58">
        <f t="shared" ca="1" si="33"/>
        <v>14</v>
      </c>
      <c r="T90" s="59">
        <f t="shared" ca="1" si="34"/>
        <v>257</v>
      </c>
      <c r="U90" s="60"/>
      <c r="V90" s="60"/>
      <c r="W90" s="85"/>
    </row>
    <row r="91" spans="1:23" ht="15" customHeight="1">
      <c r="A91" s="1">
        <f t="shared" ca="1" si="29"/>
        <v>2458314.5</v>
      </c>
      <c r="B91" s="43" t="str">
        <f t="shared" ca="1" si="24"/>
        <v>Di</v>
      </c>
      <c r="C91" s="43">
        <f t="shared" ca="1" si="30"/>
        <v>15</v>
      </c>
      <c r="D91" s="44">
        <f t="shared" ca="1" si="25"/>
        <v>196</v>
      </c>
      <c r="E91" s="45"/>
      <c r="F91" s="45"/>
      <c r="G91" s="86"/>
      <c r="H91" s="1"/>
      <c r="I91" s="1">
        <f t="shared" ca="1" si="35"/>
        <v>2458345.5</v>
      </c>
      <c r="J91" s="61" t="str">
        <f t="shared" ca="1" si="26"/>
        <v>Me</v>
      </c>
      <c r="K91" s="61">
        <f t="shared" ca="1" si="31"/>
        <v>15</v>
      </c>
      <c r="L91" s="59">
        <f t="shared" ca="1" si="27"/>
        <v>227</v>
      </c>
      <c r="M91" s="62" t="s">
        <v>144</v>
      </c>
      <c r="N91" s="60"/>
      <c r="O91" s="85"/>
      <c r="P91" s="1"/>
      <c r="Q91" s="1">
        <f t="shared" ca="1" si="32"/>
        <v>2458376.5</v>
      </c>
      <c r="R91" s="63" t="str">
        <f t="shared" ca="1" si="28"/>
        <v>Sa</v>
      </c>
      <c r="S91" s="63">
        <f t="shared" ca="1" si="33"/>
        <v>15</v>
      </c>
      <c r="T91" s="59">
        <f t="shared" ca="1" si="34"/>
        <v>258</v>
      </c>
      <c r="U91" s="60"/>
      <c r="V91" s="60"/>
      <c r="W91" s="85"/>
    </row>
    <row r="92" spans="1:23" ht="15" customHeight="1">
      <c r="A92" s="1">
        <f t="shared" ca="1" si="29"/>
        <v>2458315.5</v>
      </c>
      <c r="B92" s="64" t="str">
        <f t="shared" ca="1" si="24"/>
        <v>Lu</v>
      </c>
      <c r="C92" s="64">
        <f t="shared" ca="1" si="30"/>
        <v>16</v>
      </c>
      <c r="D92" s="65">
        <f t="shared" ca="1" si="25"/>
        <v>197</v>
      </c>
      <c r="E92" s="66"/>
      <c r="F92" s="66"/>
      <c r="G92" s="87">
        <v>29</v>
      </c>
      <c r="H92" s="1"/>
      <c r="I92" s="1">
        <f t="shared" ca="1" si="35"/>
        <v>2458346.5</v>
      </c>
      <c r="J92" s="58" t="str">
        <f t="shared" ca="1" si="26"/>
        <v>Je</v>
      </c>
      <c r="K92" s="58">
        <f t="shared" ca="1" si="31"/>
        <v>16</v>
      </c>
      <c r="L92" s="59">
        <f t="shared" ca="1" si="27"/>
        <v>228</v>
      </c>
      <c r="M92" s="60"/>
      <c r="N92" s="60"/>
      <c r="O92" s="85"/>
      <c r="P92" s="1"/>
      <c r="Q92" s="1">
        <f t="shared" ca="1" si="32"/>
        <v>2458377.5</v>
      </c>
      <c r="R92" s="43" t="str">
        <f t="shared" ca="1" si="28"/>
        <v>Di</v>
      </c>
      <c r="S92" s="43">
        <f t="shared" ca="1" si="33"/>
        <v>16</v>
      </c>
      <c r="T92" s="44">
        <f t="shared" ca="1" si="34"/>
        <v>259</v>
      </c>
      <c r="U92" s="45"/>
      <c r="V92" s="45"/>
      <c r="W92" s="86"/>
    </row>
    <row r="93" spans="1:23" ht="15" customHeight="1">
      <c r="A93" s="1">
        <f t="shared" ca="1" si="29"/>
        <v>2458316.5</v>
      </c>
      <c r="B93" s="58" t="str">
        <f t="shared" ca="1" si="24"/>
        <v>Ma</v>
      </c>
      <c r="C93" s="58">
        <f t="shared" ca="1" si="30"/>
        <v>17</v>
      </c>
      <c r="D93" s="59">
        <f t="shared" ca="1" si="25"/>
        <v>198</v>
      </c>
      <c r="E93" s="60"/>
      <c r="F93" s="60"/>
      <c r="G93" s="85"/>
      <c r="H93" s="1"/>
      <c r="I93" s="1">
        <f t="shared" ca="1" si="35"/>
        <v>2458347.5</v>
      </c>
      <c r="J93" s="58" t="str">
        <f t="shared" ca="1" si="26"/>
        <v>Ve</v>
      </c>
      <c r="K93" s="58">
        <f t="shared" ca="1" si="31"/>
        <v>17</v>
      </c>
      <c r="L93" s="59">
        <f t="shared" ca="1" si="27"/>
        <v>229</v>
      </c>
      <c r="M93" s="60"/>
      <c r="N93" s="60"/>
      <c r="O93" s="85"/>
      <c r="P93" s="1"/>
      <c r="Q93" s="1">
        <f t="shared" ca="1" si="32"/>
        <v>2458378.5</v>
      </c>
      <c r="R93" s="64" t="str">
        <f t="shared" ca="1" si="28"/>
        <v>Lu</v>
      </c>
      <c r="S93" s="64">
        <f t="shared" ca="1" si="33"/>
        <v>17</v>
      </c>
      <c r="T93" s="65">
        <f t="shared" ca="1" si="34"/>
        <v>260</v>
      </c>
      <c r="U93" s="66"/>
      <c r="V93" s="66"/>
      <c r="W93" s="87">
        <v>38</v>
      </c>
    </row>
    <row r="94" spans="1:23" ht="15" customHeight="1">
      <c r="A94" s="1">
        <f t="shared" ca="1" si="29"/>
        <v>2458317.5</v>
      </c>
      <c r="B94" s="58" t="str">
        <f t="shared" ca="1" si="24"/>
        <v>Me</v>
      </c>
      <c r="C94" s="58">
        <f t="shared" ca="1" si="30"/>
        <v>18</v>
      </c>
      <c r="D94" s="59">
        <f t="shared" ca="1" si="25"/>
        <v>199</v>
      </c>
      <c r="E94" s="60"/>
      <c r="F94" s="60"/>
      <c r="G94" s="85"/>
      <c r="H94" s="1"/>
      <c r="I94" s="1">
        <f t="shared" ca="1" si="35"/>
        <v>2458348.5</v>
      </c>
      <c r="J94" s="63" t="str">
        <f t="shared" ca="1" si="26"/>
        <v>Sa</v>
      </c>
      <c r="K94" s="63">
        <f t="shared" ca="1" si="31"/>
        <v>18</v>
      </c>
      <c r="L94" s="59">
        <f t="shared" ca="1" si="27"/>
        <v>230</v>
      </c>
      <c r="M94" s="60"/>
      <c r="N94" s="60"/>
      <c r="O94" s="85"/>
      <c r="P94" s="1"/>
      <c r="Q94" s="1">
        <f t="shared" ca="1" si="32"/>
        <v>2458379.5</v>
      </c>
      <c r="R94" s="58" t="str">
        <f t="shared" ca="1" si="28"/>
        <v>Ma</v>
      </c>
      <c r="S94" s="58">
        <f t="shared" ca="1" si="33"/>
        <v>18</v>
      </c>
      <c r="T94" s="59">
        <f t="shared" ca="1" si="34"/>
        <v>261</v>
      </c>
      <c r="U94" s="60"/>
      <c r="V94" s="60"/>
      <c r="W94" s="85"/>
    </row>
    <row r="95" spans="1:23" ht="15" customHeight="1">
      <c r="A95" s="1">
        <f t="shared" ca="1" si="29"/>
        <v>2458318.5</v>
      </c>
      <c r="B95" s="58" t="str">
        <f t="shared" ca="1" si="24"/>
        <v>Je</v>
      </c>
      <c r="C95" s="58">
        <f t="shared" ca="1" si="30"/>
        <v>19</v>
      </c>
      <c r="D95" s="59">
        <f t="shared" ca="1" si="25"/>
        <v>200</v>
      </c>
      <c r="E95" s="60"/>
      <c r="F95" s="60"/>
      <c r="G95" s="85"/>
      <c r="H95" s="1"/>
      <c r="I95" s="1">
        <f t="shared" ca="1" si="35"/>
        <v>2458349.5</v>
      </c>
      <c r="J95" s="43" t="str">
        <f t="shared" ca="1" si="26"/>
        <v>Di</v>
      </c>
      <c r="K95" s="43">
        <f t="shared" ca="1" si="31"/>
        <v>19</v>
      </c>
      <c r="L95" s="44">
        <f t="shared" ca="1" si="27"/>
        <v>231</v>
      </c>
      <c r="M95" s="45"/>
      <c r="N95" s="45"/>
      <c r="O95" s="86"/>
      <c r="P95" s="1"/>
      <c r="Q95" s="1">
        <f t="shared" ca="1" si="32"/>
        <v>2458380.5</v>
      </c>
      <c r="R95" s="58" t="str">
        <f t="shared" ca="1" si="28"/>
        <v>Me</v>
      </c>
      <c r="S95" s="58">
        <f t="shared" ca="1" si="33"/>
        <v>19</v>
      </c>
      <c r="T95" s="59">
        <f t="shared" ca="1" si="34"/>
        <v>262</v>
      </c>
      <c r="U95" s="60"/>
      <c r="V95" s="60"/>
      <c r="W95" s="85"/>
    </row>
    <row r="96" spans="1:23" ht="15" customHeight="1">
      <c r="A96" s="1">
        <f t="shared" ca="1" si="29"/>
        <v>2458319.5</v>
      </c>
      <c r="B96" s="58" t="str">
        <f t="shared" ca="1" si="24"/>
        <v>Ve</v>
      </c>
      <c r="C96" s="58">
        <f t="shared" ca="1" si="30"/>
        <v>20</v>
      </c>
      <c r="D96" s="59">
        <f t="shared" ca="1" si="25"/>
        <v>201</v>
      </c>
      <c r="E96" s="60"/>
      <c r="F96" s="60"/>
      <c r="G96" s="85"/>
      <c r="H96" s="1"/>
      <c r="I96" s="1">
        <f t="shared" ca="1" si="35"/>
        <v>2458350.5</v>
      </c>
      <c r="J96" s="64" t="str">
        <f t="shared" ca="1" si="26"/>
        <v>Lu</v>
      </c>
      <c r="K96" s="64">
        <f t="shared" ca="1" si="31"/>
        <v>20</v>
      </c>
      <c r="L96" s="65">
        <f t="shared" ca="1" si="27"/>
        <v>232</v>
      </c>
      <c r="M96" s="66"/>
      <c r="N96" s="66"/>
      <c r="O96" s="87">
        <v>34</v>
      </c>
      <c r="P96" s="1"/>
      <c r="Q96" s="1">
        <f t="shared" ca="1" si="32"/>
        <v>2458381.5</v>
      </c>
      <c r="R96" s="58" t="str">
        <f t="shared" ca="1" si="28"/>
        <v>Je</v>
      </c>
      <c r="S96" s="58">
        <f t="shared" ca="1" si="33"/>
        <v>20</v>
      </c>
      <c r="T96" s="59">
        <f t="shared" ca="1" si="34"/>
        <v>263</v>
      </c>
      <c r="U96" s="60"/>
      <c r="V96" s="60"/>
      <c r="W96" s="85"/>
    </row>
    <row r="97" spans="1:23" ht="15" customHeight="1">
      <c r="A97" s="1">
        <f t="shared" ca="1" si="29"/>
        <v>2458320.5</v>
      </c>
      <c r="B97" s="63" t="str">
        <f t="shared" ca="1" si="24"/>
        <v>Sa</v>
      </c>
      <c r="C97" s="63">
        <f t="shared" ca="1" si="30"/>
        <v>21</v>
      </c>
      <c r="D97" s="59">
        <f t="shared" ca="1" si="25"/>
        <v>202</v>
      </c>
      <c r="E97" s="60"/>
      <c r="F97" s="60"/>
      <c r="G97" s="85"/>
      <c r="H97" s="1"/>
      <c r="I97" s="1">
        <f t="shared" ca="1" si="35"/>
        <v>2458351.5</v>
      </c>
      <c r="J97" s="58" t="str">
        <f t="shared" ca="1" si="26"/>
        <v>Ma</v>
      </c>
      <c r="K97" s="58">
        <f t="shared" ca="1" si="31"/>
        <v>21</v>
      </c>
      <c r="L97" s="59">
        <f t="shared" ca="1" si="27"/>
        <v>233</v>
      </c>
      <c r="M97" s="60"/>
      <c r="N97" s="60"/>
      <c r="O97" s="85"/>
      <c r="P97" s="1"/>
      <c r="Q97" s="1">
        <f t="shared" ca="1" si="32"/>
        <v>2458382.5</v>
      </c>
      <c r="R97" s="58" t="str">
        <f t="shared" ca="1" si="28"/>
        <v>Ve</v>
      </c>
      <c r="S97" s="58">
        <f t="shared" ca="1" si="33"/>
        <v>21</v>
      </c>
      <c r="T97" s="59">
        <f t="shared" ca="1" si="34"/>
        <v>264</v>
      </c>
      <c r="U97" s="60"/>
      <c r="V97" s="60"/>
      <c r="W97" s="85"/>
    </row>
    <row r="98" spans="1:23" ht="15" customHeight="1">
      <c r="A98" s="1">
        <f t="shared" ca="1" si="29"/>
        <v>2458321.5</v>
      </c>
      <c r="B98" s="43" t="str">
        <f t="shared" ca="1" si="24"/>
        <v>Di</v>
      </c>
      <c r="C98" s="43">
        <f t="shared" ca="1" si="30"/>
        <v>22</v>
      </c>
      <c r="D98" s="44">
        <f t="shared" ca="1" si="25"/>
        <v>203</v>
      </c>
      <c r="E98" s="45"/>
      <c r="F98" s="45"/>
      <c r="G98" s="86"/>
      <c r="H98" s="1"/>
      <c r="I98" s="1">
        <f t="shared" ca="1" si="35"/>
        <v>2458352.5</v>
      </c>
      <c r="J98" s="58" t="str">
        <f t="shared" ca="1" si="26"/>
        <v>Me</v>
      </c>
      <c r="K98" s="58">
        <f t="shared" ca="1" si="31"/>
        <v>22</v>
      </c>
      <c r="L98" s="59">
        <f t="shared" ca="1" si="27"/>
        <v>234</v>
      </c>
      <c r="M98" s="60"/>
      <c r="N98" s="60"/>
      <c r="O98" s="85"/>
      <c r="P98" s="1"/>
      <c r="Q98" s="1">
        <f t="shared" ca="1" si="32"/>
        <v>2458383.5</v>
      </c>
      <c r="R98" s="63" t="str">
        <f t="shared" ca="1" si="28"/>
        <v>Sa</v>
      </c>
      <c r="S98" s="63">
        <f t="shared" ca="1" si="33"/>
        <v>22</v>
      </c>
      <c r="T98" s="59">
        <f t="shared" ca="1" si="34"/>
        <v>265</v>
      </c>
      <c r="U98" s="60"/>
      <c r="V98" s="60"/>
      <c r="W98" s="85"/>
    </row>
    <row r="99" spans="1:23" ht="15" customHeight="1">
      <c r="A99" s="1">
        <f t="shared" ca="1" si="29"/>
        <v>2458322.5</v>
      </c>
      <c r="B99" s="64" t="str">
        <f t="shared" ca="1" si="24"/>
        <v>Lu</v>
      </c>
      <c r="C99" s="64">
        <f t="shared" ca="1" si="30"/>
        <v>23</v>
      </c>
      <c r="D99" s="65">
        <f t="shared" ca="1" si="25"/>
        <v>204</v>
      </c>
      <c r="E99" s="66"/>
      <c r="F99" s="66"/>
      <c r="G99" s="87">
        <v>30</v>
      </c>
      <c r="H99" s="1"/>
      <c r="I99" s="1">
        <f t="shared" ca="1" si="35"/>
        <v>2458353.5</v>
      </c>
      <c r="J99" s="58" t="str">
        <f t="shared" ca="1" si="26"/>
        <v>Je</v>
      </c>
      <c r="K99" s="58">
        <f t="shared" ca="1" si="31"/>
        <v>23</v>
      </c>
      <c r="L99" s="59">
        <f t="shared" ca="1" si="27"/>
        <v>235</v>
      </c>
      <c r="M99" s="60"/>
      <c r="N99" s="60"/>
      <c r="O99" s="85"/>
      <c r="P99" s="1"/>
      <c r="Q99" s="1">
        <f t="shared" ca="1" si="32"/>
        <v>2458384.5</v>
      </c>
      <c r="R99" s="43" t="str">
        <f t="shared" ca="1" si="28"/>
        <v>Di</v>
      </c>
      <c r="S99" s="43">
        <f t="shared" ca="1" si="33"/>
        <v>23</v>
      </c>
      <c r="T99" s="44">
        <f t="shared" ca="1" si="34"/>
        <v>266</v>
      </c>
      <c r="U99" s="45"/>
      <c r="V99" s="45"/>
      <c r="W99" s="86"/>
    </row>
    <row r="100" spans="1:23" ht="15" customHeight="1">
      <c r="A100" s="1">
        <f t="shared" ca="1" si="29"/>
        <v>2458323.5</v>
      </c>
      <c r="B100" s="58" t="str">
        <f t="shared" ca="1" si="24"/>
        <v>Ma</v>
      </c>
      <c r="C100" s="58">
        <f t="shared" ca="1" si="30"/>
        <v>24</v>
      </c>
      <c r="D100" s="59">
        <f t="shared" ca="1" si="25"/>
        <v>205</v>
      </c>
      <c r="E100" s="60"/>
      <c r="F100" s="60"/>
      <c r="G100" s="85"/>
      <c r="H100" s="1"/>
      <c r="I100" s="1">
        <f t="shared" ca="1" si="35"/>
        <v>2458354.5</v>
      </c>
      <c r="J100" s="58" t="str">
        <f t="shared" ca="1" si="26"/>
        <v>Ve</v>
      </c>
      <c r="K100" s="58">
        <f t="shared" ca="1" si="31"/>
        <v>24</v>
      </c>
      <c r="L100" s="59">
        <f t="shared" ca="1" si="27"/>
        <v>236</v>
      </c>
      <c r="M100" s="60"/>
      <c r="N100" s="60"/>
      <c r="O100" s="85"/>
      <c r="P100" s="1"/>
      <c r="Q100" s="1">
        <f t="shared" ca="1" si="32"/>
        <v>2458385.5</v>
      </c>
      <c r="R100" s="64" t="str">
        <f t="shared" ca="1" si="28"/>
        <v>Lu</v>
      </c>
      <c r="S100" s="64">
        <f t="shared" ca="1" si="33"/>
        <v>24</v>
      </c>
      <c r="T100" s="65">
        <f t="shared" ca="1" si="34"/>
        <v>267</v>
      </c>
      <c r="U100" s="66"/>
      <c r="V100" s="66"/>
      <c r="W100" s="87">
        <v>39</v>
      </c>
    </row>
    <row r="101" spans="1:23" ht="15" customHeight="1">
      <c r="A101" s="1">
        <f t="shared" ca="1" si="29"/>
        <v>2458324.5</v>
      </c>
      <c r="B101" s="58" t="str">
        <f t="shared" ca="1" si="24"/>
        <v>Me</v>
      </c>
      <c r="C101" s="58">
        <f t="shared" ca="1" si="30"/>
        <v>25</v>
      </c>
      <c r="D101" s="59">
        <f t="shared" ca="1" si="25"/>
        <v>206</v>
      </c>
      <c r="E101" s="60"/>
      <c r="F101" s="60"/>
      <c r="G101" s="85"/>
      <c r="H101" s="1"/>
      <c r="I101" s="1">
        <f t="shared" ca="1" si="35"/>
        <v>2458355.5</v>
      </c>
      <c r="J101" s="63" t="str">
        <f t="shared" ca="1" si="26"/>
        <v>Sa</v>
      </c>
      <c r="K101" s="63">
        <f t="shared" ca="1" si="31"/>
        <v>25</v>
      </c>
      <c r="L101" s="59">
        <f t="shared" ca="1" si="27"/>
        <v>237</v>
      </c>
      <c r="M101" s="60"/>
      <c r="N101" s="60"/>
      <c r="O101" s="85"/>
      <c r="P101" s="1"/>
      <c r="Q101" s="1">
        <f t="shared" ca="1" si="32"/>
        <v>2458386.5</v>
      </c>
      <c r="R101" s="58" t="str">
        <f t="shared" ca="1" si="28"/>
        <v>Ma</v>
      </c>
      <c r="S101" s="58">
        <f t="shared" ca="1" si="33"/>
        <v>25</v>
      </c>
      <c r="T101" s="59">
        <f t="shared" ca="1" si="34"/>
        <v>268</v>
      </c>
      <c r="U101" s="60"/>
      <c r="V101" s="60"/>
      <c r="W101" s="85"/>
    </row>
    <row r="102" spans="1:23" ht="15" customHeight="1">
      <c r="A102" s="1">
        <f t="shared" ca="1" si="29"/>
        <v>2458325.5</v>
      </c>
      <c r="B102" s="58" t="str">
        <f t="shared" ca="1" si="24"/>
        <v>Je</v>
      </c>
      <c r="C102" s="58">
        <f t="shared" ca="1" si="30"/>
        <v>26</v>
      </c>
      <c r="D102" s="59">
        <f t="shared" ca="1" si="25"/>
        <v>207</v>
      </c>
      <c r="E102" s="60"/>
      <c r="F102" s="60"/>
      <c r="G102" s="85"/>
      <c r="H102" s="1"/>
      <c r="I102" s="1">
        <f t="shared" ca="1" si="35"/>
        <v>2458356.5</v>
      </c>
      <c r="J102" s="43" t="str">
        <f t="shared" ca="1" si="26"/>
        <v>Di</v>
      </c>
      <c r="K102" s="43">
        <f t="shared" ca="1" si="31"/>
        <v>26</v>
      </c>
      <c r="L102" s="44">
        <f t="shared" ca="1" si="27"/>
        <v>238</v>
      </c>
      <c r="M102" s="45"/>
      <c r="N102" s="45"/>
      <c r="O102" s="86"/>
      <c r="P102" s="1"/>
      <c r="Q102" s="1">
        <f t="shared" ca="1" si="32"/>
        <v>2458387.5</v>
      </c>
      <c r="R102" s="58" t="str">
        <f t="shared" ca="1" si="28"/>
        <v>Me</v>
      </c>
      <c r="S102" s="58">
        <f t="shared" ca="1" si="33"/>
        <v>26</v>
      </c>
      <c r="T102" s="59">
        <f t="shared" ca="1" si="34"/>
        <v>269</v>
      </c>
      <c r="U102" s="60"/>
      <c r="V102" s="60"/>
      <c r="W102" s="85"/>
    </row>
    <row r="103" spans="1:23" ht="15" customHeight="1">
      <c r="A103" s="1">
        <f t="shared" ca="1" si="29"/>
        <v>2458326.5</v>
      </c>
      <c r="B103" s="58" t="str">
        <f t="shared" ca="1" si="24"/>
        <v>Ve</v>
      </c>
      <c r="C103" s="58">
        <f t="shared" ca="1" si="30"/>
        <v>27</v>
      </c>
      <c r="D103" s="59">
        <f t="shared" ca="1" si="25"/>
        <v>208</v>
      </c>
      <c r="E103" s="60"/>
      <c r="F103" s="60"/>
      <c r="G103" s="85"/>
      <c r="H103" s="1"/>
      <c r="I103" s="1">
        <f t="shared" ca="1" si="35"/>
        <v>2458357.5</v>
      </c>
      <c r="J103" s="64" t="str">
        <f t="shared" ca="1" si="26"/>
        <v>Lu</v>
      </c>
      <c r="K103" s="64">
        <f t="shared" ca="1" si="31"/>
        <v>27</v>
      </c>
      <c r="L103" s="65">
        <f t="shared" ca="1" si="27"/>
        <v>239</v>
      </c>
      <c r="M103" s="66"/>
      <c r="N103" s="66"/>
      <c r="O103" s="87">
        <v>35</v>
      </c>
      <c r="P103" s="1"/>
      <c r="Q103" s="1">
        <f t="shared" ca="1" si="32"/>
        <v>2458388.5</v>
      </c>
      <c r="R103" s="58" t="str">
        <f t="shared" ca="1" si="28"/>
        <v>Je</v>
      </c>
      <c r="S103" s="58">
        <f t="shared" ca="1" si="33"/>
        <v>27</v>
      </c>
      <c r="T103" s="59">
        <f t="shared" ca="1" si="34"/>
        <v>270</v>
      </c>
      <c r="U103" s="60"/>
      <c r="V103" s="60"/>
      <c r="W103" s="85"/>
    </row>
    <row r="104" spans="1:23" ht="15" customHeight="1">
      <c r="A104" s="1">
        <f t="shared" ca="1" si="29"/>
        <v>2458327.5</v>
      </c>
      <c r="B104" s="63" t="str">
        <f t="shared" ca="1" si="24"/>
        <v>Sa</v>
      </c>
      <c r="C104" s="63">
        <f t="shared" ca="1" si="30"/>
        <v>28</v>
      </c>
      <c r="D104" s="59">
        <f t="shared" ca="1" si="25"/>
        <v>209</v>
      </c>
      <c r="E104" s="60"/>
      <c r="F104" s="60"/>
      <c r="G104" s="85"/>
      <c r="H104" s="1"/>
      <c r="I104" s="1">
        <f t="shared" ca="1" si="35"/>
        <v>2458358.5</v>
      </c>
      <c r="J104" s="58" t="str">
        <f t="shared" ca="1" si="26"/>
        <v>Ma</v>
      </c>
      <c r="K104" s="58">
        <f t="shared" ca="1" si="31"/>
        <v>28</v>
      </c>
      <c r="L104" s="59">
        <f t="shared" ca="1" si="27"/>
        <v>240</v>
      </c>
      <c r="M104" s="60"/>
      <c r="N104" s="60"/>
      <c r="O104" s="85"/>
      <c r="P104" s="1"/>
      <c r="Q104" s="1">
        <f t="shared" ca="1" si="32"/>
        <v>2458389.5</v>
      </c>
      <c r="R104" s="58" t="str">
        <f t="shared" ca="1" si="28"/>
        <v>Ve</v>
      </c>
      <c r="S104" s="58">
        <f t="shared" ca="1" si="33"/>
        <v>28</v>
      </c>
      <c r="T104" s="59">
        <f t="shared" ca="1" si="34"/>
        <v>271</v>
      </c>
      <c r="U104" s="60"/>
      <c r="V104" s="60"/>
      <c r="W104" s="85"/>
    </row>
    <row r="105" spans="1:23" ht="15" customHeight="1">
      <c r="A105" s="1">
        <f t="shared" ca="1" si="29"/>
        <v>2458328.5</v>
      </c>
      <c r="B105" s="43" t="str">
        <f t="shared" ca="1" si="24"/>
        <v>Di</v>
      </c>
      <c r="C105" s="43">
        <f t="shared" ca="1" si="30"/>
        <v>29</v>
      </c>
      <c r="D105" s="44">
        <f t="shared" ca="1" si="25"/>
        <v>210</v>
      </c>
      <c r="E105" s="45"/>
      <c r="F105" s="45"/>
      <c r="G105" s="86"/>
      <c r="H105" s="1"/>
      <c r="I105" s="1">
        <f t="shared" ca="1" si="35"/>
        <v>2458359.5</v>
      </c>
      <c r="J105" s="58" t="str">
        <f t="shared" ca="1" si="26"/>
        <v>Me</v>
      </c>
      <c r="K105" s="58">
        <f t="shared" ca="1" si="31"/>
        <v>29</v>
      </c>
      <c r="L105" s="59">
        <f t="shared" ca="1" si="27"/>
        <v>241</v>
      </c>
      <c r="M105" s="60"/>
      <c r="N105" s="60"/>
      <c r="O105" s="85"/>
      <c r="P105" s="1"/>
      <c r="Q105" s="1">
        <f t="shared" ca="1" si="32"/>
        <v>2458390.5</v>
      </c>
      <c r="R105" s="63" t="str">
        <f t="shared" ca="1" si="28"/>
        <v>Sa</v>
      </c>
      <c r="S105" s="63">
        <f t="shared" ca="1" si="33"/>
        <v>29</v>
      </c>
      <c r="T105" s="59">
        <f t="shared" ca="1" si="34"/>
        <v>272</v>
      </c>
      <c r="U105" s="60"/>
      <c r="V105" s="60"/>
      <c r="W105" s="85"/>
    </row>
    <row r="106" spans="1:23" ht="15" customHeight="1">
      <c r="A106" s="1">
        <f t="shared" ca="1" si="29"/>
        <v>2458329.5</v>
      </c>
      <c r="B106" s="64" t="str">
        <f t="shared" ca="1" si="24"/>
        <v>Lu</v>
      </c>
      <c r="C106" s="64">
        <f t="shared" ca="1" si="30"/>
        <v>30</v>
      </c>
      <c r="D106" s="65">
        <f t="shared" ca="1" si="25"/>
        <v>211</v>
      </c>
      <c r="E106" s="66"/>
      <c r="F106" s="66"/>
      <c r="G106" s="87">
        <v>31</v>
      </c>
      <c r="H106" s="1"/>
      <c r="I106" s="1">
        <f t="shared" ca="1" si="35"/>
        <v>2458360.5</v>
      </c>
      <c r="J106" s="58" t="str">
        <f t="shared" ca="1" si="26"/>
        <v>Je</v>
      </c>
      <c r="K106" s="58">
        <f t="shared" ca="1" si="31"/>
        <v>30</v>
      </c>
      <c r="L106" s="59">
        <f t="shared" ca="1" si="27"/>
        <v>242</v>
      </c>
      <c r="M106" s="60"/>
      <c r="N106" s="60"/>
      <c r="O106" s="85"/>
      <c r="P106" s="1"/>
      <c r="Q106" s="1">
        <f t="shared" ca="1" si="32"/>
        <v>2458391.5</v>
      </c>
      <c r="R106" s="63" t="str">
        <f t="shared" ca="1" si="28"/>
        <v>Di</v>
      </c>
      <c r="S106" s="63">
        <f t="shared" ca="1" si="33"/>
        <v>30</v>
      </c>
      <c r="T106" s="59">
        <f t="shared" ca="1" si="34"/>
        <v>273</v>
      </c>
      <c r="U106" s="60"/>
      <c r="V106" s="60"/>
      <c r="W106" s="85"/>
    </row>
    <row r="107" spans="1:23" ht="15" customHeight="1">
      <c r="A107" s="1">
        <f t="shared" ca="1" si="29"/>
        <v>2458330.5</v>
      </c>
      <c r="B107" s="58" t="str">
        <f t="shared" ca="1" si="24"/>
        <v>Ma</v>
      </c>
      <c r="C107" s="58">
        <f t="shared" ca="1" si="30"/>
        <v>31</v>
      </c>
      <c r="D107" s="59">
        <f t="shared" ca="1" si="25"/>
        <v>212</v>
      </c>
      <c r="E107" s="60"/>
      <c r="F107" s="60"/>
      <c r="G107" s="85"/>
      <c r="H107" s="1"/>
      <c r="I107" s="1">
        <f t="shared" ca="1" si="35"/>
        <v>2458361.5</v>
      </c>
      <c r="J107" s="58" t="str">
        <f t="shared" ca="1" si="26"/>
        <v>Ve</v>
      </c>
      <c r="K107" s="58">
        <f t="shared" ca="1" si="31"/>
        <v>31</v>
      </c>
      <c r="L107" s="59">
        <f t="shared" ca="1" si="27"/>
        <v>243</v>
      </c>
      <c r="M107" s="60"/>
      <c r="N107" s="60"/>
      <c r="O107" s="85"/>
      <c r="P107" s="1"/>
    </row>
    <row r="108" spans="1:23" ht="3" customHeight="1" thickBot="1">
      <c r="B108" s="43"/>
      <c r="C108" s="43"/>
      <c r="D108" s="44"/>
      <c r="E108" s="45"/>
      <c r="F108" s="45"/>
      <c r="G108" s="75"/>
      <c r="H108" s="1"/>
      <c r="J108" s="57"/>
      <c r="K108" s="57"/>
      <c r="L108" s="44"/>
      <c r="M108" s="45"/>
      <c r="N108" s="45"/>
      <c r="O108" s="75"/>
      <c r="P108" s="1"/>
    </row>
    <row r="109" spans="1:23" ht="35.25" customHeight="1" thickBot="1">
      <c r="A109" s="50"/>
      <c r="B109" s="47" t="s">
        <v>136</v>
      </c>
      <c r="C109" s="48"/>
      <c r="D109" s="48"/>
      <c r="E109" s="49">
        <f>theYear</f>
        <v>2018</v>
      </c>
      <c r="F109" s="49"/>
      <c r="G109" s="80"/>
      <c r="H109" s="49"/>
      <c r="I109" s="49"/>
      <c r="J109" s="48"/>
      <c r="K109" s="48"/>
      <c r="L109" s="48"/>
      <c r="M109" s="48"/>
      <c r="N109" s="48"/>
      <c r="O109" s="83"/>
      <c r="P109" s="48"/>
      <c r="Q109" s="48"/>
      <c r="R109" s="48"/>
      <c r="S109" s="48"/>
      <c r="T109" s="48"/>
      <c r="U109" s="92" t="str">
        <f>U1</f>
        <v>MAJ 26/08/2017</v>
      </c>
      <c r="V109" s="92"/>
      <c r="W109" s="93"/>
    </row>
    <row r="110" spans="1:23" s="1" customFormat="1" ht="9" customHeight="1" thickBot="1">
      <c r="B110" s="55"/>
      <c r="E110" s="54"/>
      <c r="F110" s="54"/>
      <c r="G110" s="78"/>
      <c r="H110" s="54"/>
      <c r="I110" s="54"/>
      <c r="O110" s="74"/>
      <c r="W110" s="74"/>
    </row>
    <row r="111" spans="1:23" ht="17.25" thickBot="1">
      <c r="B111" s="89" t="str">
        <f>Month10</f>
        <v>OCTOBRE</v>
      </c>
      <c r="C111" s="90"/>
      <c r="D111" s="90"/>
      <c r="E111" s="90"/>
      <c r="F111" s="90"/>
      <c r="G111" s="91"/>
      <c r="J111" s="89" t="str">
        <f>Month11</f>
        <v>NOVEMBRE</v>
      </c>
      <c r="K111" s="90"/>
      <c r="L111" s="90"/>
      <c r="M111" s="90"/>
      <c r="N111" s="90"/>
      <c r="O111" s="91"/>
      <c r="R111" s="89" t="str">
        <f>Month12</f>
        <v>DECEMBRE</v>
      </c>
      <c r="S111" s="90"/>
      <c r="T111" s="90"/>
      <c r="U111" s="90"/>
      <c r="V111" s="90"/>
      <c r="W111" s="91"/>
    </row>
    <row r="112" spans="1:23" ht="3" customHeight="1">
      <c r="B112" s="53"/>
      <c r="C112" s="53"/>
      <c r="D112" s="53"/>
      <c r="E112" s="53"/>
      <c r="F112" s="53"/>
      <c r="G112" s="53"/>
      <c r="J112" s="53"/>
      <c r="K112" s="53"/>
      <c r="L112" s="53"/>
      <c r="M112" s="53"/>
      <c r="N112" s="53"/>
      <c r="O112" s="53"/>
      <c r="R112" s="53"/>
      <c r="S112" s="53"/>
      <c r="T112" s="53"/>
      <c r="U112" s="53"/>
      <c r="V112" s="53"/>
      <c r="W112" s="53"/>
    </row>
    <row r="113" spans="1:23" ht="15" customHeight="1">
      <c r="A113" s="1">
        <f ca="1">LOOKUP(30,S77:S106,September)+1</f>
        <v>2458392.5</v>
      </c>
      <c r="B113" s="64" t="str">
        <f ca="1">INDEX(TheDays,MOD(A113+0.5,7)+1)</f>
        <v>Lu</v>
      </c>
      <c r="C113" s="64">
        <f ca="1">JDN2Date(_Oct01,"D")</f>
        <v>1</v>
      </c>
      <c r="D113" s="65">
        <f ca="1">_Oct01-_Jan01+1</f>
        <v>274</v>
      </c>
      <c r="E113" s="66"/>
      <c r="F113" s="66"/>
      <c r="G113" s="87">
        <v>40</v>
      </c>
      <c r="H113" s="1"/>
      <c r="I113" s="1">
        <f ca="1">LOOKUP(31,C113:C143,October)+1</f>
        <v>2458423.5</v>
      </c>
      <c r="J113" s="61" t="str">
        <f ca="1">INDEX(TheDays,MOD(I113+0.5,7)+1)</f>
        <v>Je</v>
      </c>
      <c r="K113" s="61">
        <f ca="1">JDN2Date(_Nov01,"D")</f>
        <v>1</v>
      </c>
      <c r="L113" s="59">
        <f ca="1">_Nov01-_Jan01+1</f>
        <v>305</v>
      </c>
      <c r="M113" s="62" t="s">
        <v>145</v>
      </c>
      <c r="N113" s="60"/>
      <c r="O113" s="85"/>
      <c r="P113" s="1"/>
      <c r="Q113" s="1">
        <f ca="1">LOOKUP(31,K113:K142,November)+1</f>
        <v>2458453.5</v>
      </c>
      <c r="R113" s="63" t="str">
        <f ca="1">INDEX(TheDays,MOD(Q113+0.5,7)+1)</f>
        <v>Sa</v>
      </c>
      <c r="S113" s="63">
        <f ca="1">JDN2Date(_Dec01,"D")</f>
        <v>1</v>
      </c>
      <c r="T113" s="59">
        <f ca="1">_Dec01-_Jan01+1</f>
        <v>335</v>
      </c>
      <c r="U113" s="60"/>
      <c r="V113" s="60"/>
      <c r="W113" s="85"/>
    </row>
    <row r="114" spans="1:23" ht="15" customHeight="1">
      <c r="A114" s="1">
        <f ca="1">_Oct01+1</f>
        <v>2458393.5</v>
      </c>
      <c r="B114" s="58" t="str">
        <f t="shared" ref="B114:B143" ca="1" si="36">IF(C114="","",INDEX(TheDays,MOD(A114+0.5,7)+1))</f>
        <v>Ma</v>
      </c>
      <c r="C114" s="58">
        <f ca="1">IF(OR(C113=31,C113="",JDN2Date(A114,"M")&lt;&gt;10),"",JDN2Date(A114,"D"))</f>
        <v>2</v>
      </c>
      <c r="D114" s="59">
        <f ca="1">IF(C114="","",D113+1)</f>
        <v>275</v>
      </c>
      <c r="E114" s="60"/>
      <c r="F114" s="60"/>
      <c r="G114" s="85"/>
      <c r="H114" s="1"/>
      <c r="I114" s="1">
        <f ca="1">_Nov01+1</f>
        <v>2458424.5</v>
      </c>
      <c r="J114" s="58" t="str">
        <f t="shared" ref="J114:J142" ca="1" si="37">IF(K114="","",INDEX(TheDays,MOD(I114+0.5,7)+1))</f>
        <v>Ve</v>
      </c>
      <c r="K114" s="58">
        <f ca="1">IF(OR(K113=31,K113="",JDN2Date(I114,"M")&lt;&gt;11),"",JDN2Date(I114,"D"))</f>
        <v>2</v>
      </c>
      <c r="L114" s="59">
        <f t="shared" ref="L114:L142" ca="1" si="38">IF(K114="","",L113+1)</f>
        <v>306</v>
      </c>
      <c r="M114" s="60"/>
      <c r="N114" s="60"/>
      <c r="O114" s="85"/>
      <c r="P114" s="1"/>
      <c r="Q114" s="1">
        <f ca="1">_Dec01+1</f>
        <v>2458454.5</v>
      </c>
      <c r="R114" s="43" t="str">
        <f t="shared" ref="R114:R143" ca="1" si="39">IF(S114="","",INDEX(TheDays,MOD(Q114+0.5,7)+1))</f>
        <v>Di</v>
      </c>
      <c r="S114" s="43">
        <f ca="1">IF(OR(S113=30=_Dec01+1,S113="",JDN2Date(Q114,"M")&lt;&gt;12),"",JDN2Date(Q114,"D"))</f>
        <v>2</v>
      </c>
      <c r="T114" s="44">
        <f ca="1">IF(S114="","",T113+1)</f>
        <v>336</v>
      </c>
      <c r="U114" s="45"/>
      <c r="V114" s="45"/>
      <c r="W114" s="86"/>
    </row>
    <row r="115" spans="1:23" ht="15" customHeight="1">
      <c r="A115" s="37">
        <f ca="1">A114+1</f>
        <v>2458394.5</v>
      </c>
      <c r="B115" s="58" t="str">
        <f t="shared" ca="1" si="36"/>
        <v>Me</v>
      </c>
      <c r="C115" s="58">
        <f t="shared" ref="C115:C143" ca="1" si="40">IF(OR(C114=31,C114="",JDN2Date(A115,"M")&lt;&gt;10),"",JDN2Date(A115,"D"))</f>
        <v>3</v>
      </c>
      <c r="D115" s="59">
        <f t="shared" ref="D115:D143" ca="1" si="41">IF(C115="","",D114+1)</f>
        <v>276</v>
      </c>
      <c r="E115" s="60"/>
      <c r="F115" s="60"/>
      <c r="G115" s="85"/>
      <c r="H115" s="1"/>
      <c r="I115" s="1">
        <f t="shared" ref="I115:I142" ca="1" si="42">I114+1</f>
        <v>2458425.5</v>
      </c>
      <c r="J115" s="63" t="str">
        <f t="shared" ca="1" si="37"/>
        <v>Sa</v>
      </c>
      <c r="K115" s="63">
        <f t="shared" ref="K115:K142" ca="1" si="43">IF(OR(K114=31,K114="",JDN2Date(I115,"M")&lt;&gt;11),"",JDN2Date(I115,"D"))</f>
        <v>3</v>
      </c>
      <c r="L115" s="59">
        <f t="shared" ca="1" si="38"/>
        <v>307</v>
      </c>
      <c r="M115" s="60"/>
      <c r="N115" s="60"/>
      <c r="O115" s="85"/>
      <c r="P115" s="1"/>
      <c r="Q115" s="1">
        <f t="shared" ref="Q115:Q143" ca="1" si="44">Q114+1</f>
        <v>2458455.5</v>
      </c>
      <c r="R115" s="64" t="str">
        <f t="shared" ca="1" si="39"/>
        <v>Lu</v>
      </c>
      <c r="S115" s="64">
        <f t="shared" ref="S115:S143" ca="1" si="45">IF(OR(S114=30=_Dec01+1,S114="",JDN2Date(Q115,"M")&lt;&gt;12),"",JDN2Date(Q115,"D"))</f>
        <v>3</v>
      </c>
      <c r="T115" s="65">
        <f t="shared" ref="T115:T143" ca="1" si="46">IF(S115="","",T114+1)</f>
        <v>337</v>
      </c>
      <c r="U115" s="66"/>
      <c r="V115" s="66"/>
      <c r="W115" s="87">
        <v>49</v>
      </c>
    </row>
    <row r="116" spans="1:23" ht="15" customHeight="1">
      <c r="A116" s="37">
        <f t="shared" ref="A116:A143" ca="1" si="47">A115+1</f>
        <v>2458395.5</v>
      </c>
      <c r="B116" s="58" t="str">
        <f t="shared" ca="1" si="36"/>
        <v>Je</v>
      </c>
      <c r="C116" s="58">
        <f t="shared" ca="1" si="40"/>
        <v>4</v>
      </c>
      <c r="D116" s="59">
        <f t="shared" ca="1" si="41"/>
        <v>277</v>
      </c>
      <c r="E116" s="60"/>
      <c r="F116" s="60"/>
      <c r="G116" s="85"/>
      <c r="H116" s="1"/>
      <c r="I116" s="1">
        <f t="shared" ca="1" si="42"/>
        <v>2458426.5</v>
      </c>
      <c r="J116" s="43" t="str">
        <f t="shared" ca="1" si="37"/>
        <v>Di</v>
      </c>
      <c r="K116" s="43">
        <f t="shared" ca="1" si="43"/>
        <v>4</v>
      </c>
      <c r="L116" s="44">
        <f t="shared" ca="1" si="38"/>
        <v>308</v>
      </c>
      <c r="M116" s="45"/>
      <c r="N116" s="45"/>
      <c r="O116" s="86"/>
      <c r="P116" s="1"/>
      <c r="Q116" s="1">
        <f t="shared" ca="1" si="44"/>
        <v>2458456.5</v>
      </c>
      <c r="R116" s="58" t="str">
        <f t="shared" ca="1" si="39"/>
        <v>Ma</v>
      </c>
      <c r="S116" s="58">
        <f t="shared" ca="1" si="45"/>
        <v>4</v>
      </c>
      <c r="T116" s="59">
        <f t="shared" ca="1" si="46"/>
        <v>338</v>
      </c>
      <c r="U116" s="60"/>
      <c r="V116" s="60"/>
      <c r="W116" s="85"/>
    </row>
    <row r="117" spans="1:23" ht="15" customHeight="1">
      <c r="A117" s="37">
        <f t="shared" ca="1" si="47"/>
        <v>2458396.5</v>
      </c>
      <c r="B117" s="58" t="str">
        <f t="shared" ca="1" si="36"/>
        <v>Ve</v>
      </c>
      <c r="C117" s="58">
        <f t="shared" ca="1" si="40"/>
        <v>5</v>
      </c>
      <c r="D117" s="59">
        <f t="shared" ca="1" si="41"/>
        <v>278</v>
      </c>
      <c r="E117" s="60"/>
      <c r="F117" s="60"/>
      <c r="G117" s="85"/>
      <c r="H117" s="1"/>
      <c r="I117" s="1">
        <f t="shared" ca="1" si="42"/>
        <v>2458427.5</v>
      </c>
      <c r="J117" s="64" t="str">
        <f t="shared" ca="1" si="37"/>
        <v>Lu</v>
      </c>
      <c r="K117" s="64">
        <f t="shared" ca="1" si="43"/>
        <v>5</v>
      </c>
      <c r="L117" s="65">
        <f t="shared" ca="1" si="38"/>
        <v>309</v>
      </c>
      <c r="M117" s="66"/>
      <c r="N117" s="66"/>
      <c r="O117" s="87">
        <v>45</v>
      </c>
      <c r="P117" s="1"/>
      <c r="Q117" s="1">
        <f t="shared" ca="1" si="44"/>
        <v>2458457.5</v>
      </c>
      <c r="R117" s="58" t="str">
        <f t="shared" ca="1" si="39"/>
        <v>Me</v>
      </c>
      <c r="S117" s="58">
        <f t="shared" ca="1" si="45"/>
        <v>5</v>
      </c>
      <c r="T117" s="59">
        <f t="shared" ca="1" si="46"/>
        <v>339</v>
      </c>
      <c r="U117" s="60"/>
      <c r="V117" s="60"/>
      <c r="W117" s="85"/>
    </row>
    <row r="118" spans="1:23" ht="15" customHeight="1">
      <c r="A118" s="37">
        <f t="shared" ca="1" si="47"/>
        <v>2458397.5</v>
      </c>
      <c r="B118" s="63" t="str">
        <f t="shared" ca="1" si="36"/>
        <v>Sa</v>
      </c>
      <c r="C118" s="63">
        <f t="shared" ca="1" si="40"/>
        <v>6</v>
      </c>
      <c r="D118" s="59">
        <f t="shared" ca="1" si="41"/>
        <v>279</v>
      </c>
      <c r="E118" s="60"/>
      <c r="F118" s="60"/>
      <c r="G118" s="85"/>
      <c r="H118" s="1"/>
      <c r="I118" s="1">
        <f t="shared" ca="1" si="42"/>
        <v>2458428.5</v>
      </c>
      <c r="J118" s="58" t="str">
        <f t="shared" ca="1" si="37"/>
        <v>Ma</v>
      </c>
      <c r="K118" s="58">
        <f t="shared" ca="1" si="43"/>
        <v>6</v>
      </c>
      <c r="L118" s="59">
        <f t="shared" ca="1" si="38"/>
        <v>310</v>
      </c>
      <c r="M118" s="60"/>
      <c r="N118" s="60"/>
      <c r="O118" s="85"/>
      <c r="P118" s="1"/>
      <c r="Q118" s="1">
        <f t="shared" ca="1" si="44"/>
        <v>2458458.5</v>
      </c>
      <c r="R118" s="58" t="str">
        <f t="shared" ca="1" si="39"/>
        <v>Je</v>
      </c>
      <c r="S118" s="58">
        <f t="shared" ca="1" si="45"/>
        <v>6</v>
      </c>
      <c r="T118" s="59">
        <f t="shared" ca="1" si="46"/>
        <v>340</v>
      </c>
      <c r="U118" s="60"/>
      <c r="V118" s="60"/>
      <c r="W118" s="85"/>
    </row>
    <row r="119" spans="1:23" ht="15" customHeight="1">
      <c r="A119" s="37">
        <f t="shared" ca="1" si="47"/>
        <v>2458398.5</v>
      </c>
      <c r="B119" s="43" t="str">
        <f t="shared" ca="1" si="36"/>
        <v>Di</v>
      </c>
      <c r="C119" s="43">
        <f t="shared" ca="1" si="40"/>
        <v>7</v>
      </c>
      <c r="D119" s="44">
        <f t="shared" ca="1" si="41"/>
        <v>280</v>
      </c>
      <c r="E119" s="45"/>
      <c r="F119" s="45"/>
      <c r="G119" s="86"/>
      <c r="H119" s="1"/>
      <c r="I119" s="1">
        <f t="shared" ca="1" si="42"/>
        <v>2458429.5</v>
      </c>
      <c r="J119" s="58" t="str">
        <f t="shared" ca="1" si="37"/>
        <v>Me</v>
      </c>
      <c r="K119" s="58">
        <f t="shared" ca="1" si="43"/>
        <v>7</v>
      </c>
      <c r="L119" s="59">
        <f t="shared" ca="1" si="38"/>
        <v>311</v>
      </c>
      <c r="M119" s="60"/>
      <c r="N119" s="60"/>
      <c r="O119" s="85"/>
      <c r="P119" s="1"/>
      <c r="Q119" s="1">
        <f t="shared" ca="1" si="44"/>
        <v>2458459.5</v>
      </c>
      <c r="R119" s="58" t="str">
        <f t="shared" ca="1" si="39"/>
        <v>Ve</v>
      </c>
      <c r="S119" s="58">
        <f t="shared" ca="1" si="45"/>
        <v>7</v>
      </c>
      <c r="T119" s="59">
        <f t="shared" ca="1" si="46"/>
        <v>341</v>
      </c>
      <c r="U119" s="60"/>
      <c r="V119" s="60"/>
      <c r="W119" s="85"/>
    </row>
    <row r="120" spans="1:23" ht="15" customHeight="1">
      <c r="A120" s="37">
        <f t="shared" ca="1" si="47"/>
        <v>2458399.5</v>
      </c>
      <c r="B120" s="64" t="str">
        <f t="shared" ca="1" si="36"/>
        <v>Lu</v>
      </c>
      <c r="C120" s="64">
        <f t="shared" ca="1" si="40"/>
        <v>8</v>
      </c>
      <c r="D120" s="65">
        <f t="shared" ca="1" si="41"/>
        <v>281</v>
      </c>
      <c r="E120" s="66"/>
      <c r="F120" s="66"/>
      <c r="G120" s="87">
        <v>41</v>
      </c>
      <c r="H120" s="1"/>
      <c r="I120" s="1">
        <f t="shared" ca="1" si="42"/>
        <v>2458430.5</v>
      </c>
      <c r="J120" s="58" t="str">
        <f t="shared" ca="1" si="37"/>
        <v>Je</v>
      </c>
      <c r="K120" s="58">
        <f t="shared" ca="1" si="43"/>
        <v>8</v>
      </c>
      <c r="L120" s="59">
        <f t="shared" ca="1" si="38"/>
        <v>312</v>
      </c>
      <c r="M120" s="60"/>
      <c r="N120" s="60"/>
      <c r="O120" s="85"/>
      <c r="P120" s="1"/>
      <c r="Q120" s="1">
        <f t="shared" ca="1" si="44"/>
        <v>2458460.5</v>
      </c>
      <c r="R120" s="63" t="str">
        <f t="shared" ca="1" si="39"/>
        <v>Sa</v>
      </c>
      <c r="S120" s="63">
        <f t="shared" ca="1" si="45"/>
        <v>8</v>
      </c>
      <c r="T120" s="59">
        <f t="shared" ca="1" si="46"/>
        <v>342</v>
      </c>
      <c r="U120" s="60"/>
      <c r="V120" s="60"/>
      <c r="W120" s="85"/>
    </row>
    <row r="121" spans="1:23" ht="15" customHeight="1">
      <c r="A121" s="37">
        <f t="shared" ca="1" si="47"/>
        <v>2458400.5</v>
      </c>
      <c r="B121" s="58" t="str">
        <f t="shared" ca="1" si="36"/>
        <v>Ma</v>
      </c>
      <c r="C121" s="58">
        <f t="shared" ca="1" si="40"/>
        <v>9</v>
      </c>
      <c r="D121" s="59">
        <f t="shared" ca="1" si="41"/>
        <v>282</v>
      </c>
      <c r="E121" s="60"/>
      <c r="F121" s="60"/>
      <c r="G121" s="85"/>
      <c r="H121" s="1"/>
      <c r="I121" s="1">
        <f t="shared" ca="1" si="42"/>
        <v>2458431.5</v>
      </c>
      <c r="J121" s="58" t="str">
        <f t="shared" ca="1" si="37"/>
        <v>Ve</v>
      </c>
      <c r="K121" s="58">
        <f t="shared" ca="1" si="43"/>
        <v>9</v>
      </c>
      <c r="L121" s="59">
        <f t="shared" ca="1" si="38"/>
        <v>313</v>
      </c>
      <c r="M121" s="60"/>
      <c r="N121" s="60"/>
      <c r="O121" s="85"/>
      <c r="P121" s="1"/>
      <c r="Q121" s="1">
        <f t="shared" ca="1" si="44"/>
        <v>2458461.5</v>
      </c>
      <c r="R121" s="43" t="str">
        <f t="shared" ca="1" si="39"/>
        <v>Di</v>
      </c>
      <c r="S121" s="43">
        <f t="shared" ca="1" si="45"/>
        <v>9</v>
      </c>
      <c r="T121" s="44">
        <f t="shared" ca="1" si="46"/>
        <v>343</v>
      </c>
      <c r="U121" s="45"/>
      <c r="V121" s="45"/>
      <c r="W121" s="86"/>
    </row>
    <row r="122" spans="1:23" ht="15" customHeight="1">
      <c r="A122" s="37">
        <f t="shared" ca="1" si="47"/>
        <v>2458401.5</v>
      </c>
      <c r="B122" s="58" t="str">
        <f t="shared" ca="1" si="36"/>
        <v>Me</v>
      </c>
      <c r="C122" s="58">
        <f t="shared" ca="1" si="40"/>
        <v>10</v>
      </c>
      <c r="D122" s="59">
        <f t="shared" ca="1" si="41"/>
        <v>283</v>
      </c>
      <c r="E122" s="60"/>
      <c r="F122" s="60"/>
      <c r="G122" s="85"/>
      <c r="H122" s="1"/>
      <c r="I122" s="1">
        <f t="shared" ca="1" si="42"/>
        <v>2458432.5</v>
      </c>
      <c r="J122" s="63" t="str">
        <f t="shared" ca="1" si="37"/>
        <v>Sa</v>
      </c>
      <c r="K122" s="63">
        <f t="shared" ca="1" si="43"/>
        <v>10</v>
      </c>
      <c r="L122" s="59">
        <f t="shared" ca="1" si="38"/>
        <v>314</v>
      </c>
      <c r="M122" s="60"/>
      <c r="N122" s="60"/>
      <c r="O122" s="85"/>
      <c r="P122" s="1"/>
      <c r="Q122" s="1">
        <f t="shared" ca="1" si="44"/>
        <v>2458462.5</v>
      </c>
      <c r="R122" s="64" t="str">
        <f t="shared" ca="1" si="39"/>
        <v>Lu</v>
      </c>
      <c r="S122" s="64">
        <f t="shared" ca="1" si="45"/>
        <v>10</v>
      </c>
      <c r="T122" s="65">
        <f t="shared" ca="1" si="46"/>
        <v>344</v>
      </c>
      <c r="U122" s="66"/>
      <c r="V122" s="66"/>
      <c r="W122" s="87">
        <v>50</v>
      </c>
    </row>
    <row r="123" spans="1:23" ht="15" customHeight="1">
      <c r="A123" s="37">
        <f t="shared" ca="1" si="47"/>
        <v>2458402.5</v>
      </c>
      <c r="B123" s="58" t="str">
        <f t="shared" ca="1" si="36"/>
        <v>Je</v>
      </c>
      <c r="C123" s="58">
        <f t="shared" ca="1" si="40"/>
        <v>11</v>
      </c>
      <c r="D123" s="59">
        <f t="shared" ca="1" si="41"/>
        <v>284</v>
      </c>
      <c r="E123" s="60"/>
      <c r="F123" s="60"/>
      <c r="G123" s="85"/>
      <c r="H123" s="1"/>
      <c r="I123" s="1">
        <f t="shared" ca="1" si="42"/>
        <v>2458433.5</v>
      </c>
      <c r="J123" s="67" t="str">
        <f t="shared" ca="1" si="37"/>
        <v>Di</v>
      </c>
      <c r="K123" s="67">
        <f t="shared" ca="1" si="43"/>
        <v>11</v>
      </c>
      <c r="L123" s="44">
        <f t="shared" ca="1" si="38"/>
        <v>315</v>
      </c>
      <c r="M123" s="68" t="s">
        <v>146</v>
      </c>
      <c r="N123" s="45"/>
      <c r="O123" s="86"/>
      <c r="P123" s="1"/>
      <c r="Q123" s="1">
        <f t="shared" ca="1" si="44"/>
        <v>2458463.5</v>
      </c>
      <c r="R123" s="58" t="str">
        <f t="shared" ca="1" si="39"/>
        <v>Ma</v>
      </c>
      <c r="S123" s="58">
        <f t="shared" ca="1" si="45"/>
        <v>11</v>
      </c>
      <c r="T123" s="59">
        <f t="shared" ca="1" si="46"/>
        <v>345</v>
      </c>
      <c r="U123" s="60"/>
      <c r="V123" s="60"/>
      <c r="W123" s="85"/>
    </row>
    <row r="124" spans="1:23" ht="15" customHeight="1">
      <c r="A124" s="37">
        <f t="shared" ca="1" si="47"/>
        <v>2458403.5</v>
      </c>
      <c r="B124" s="58" t="str">
        <f t="shared" ca="1" si="36"/>
        <v>Ve</v>
      </c>
      <c r="C124" s="58">
        <f t="shared" ca="1" si="40"/>
        <v>12</v>
      </c>
      <c r="D124" s="59">
        <f t="shared" ca="1" si="41"/>
        <v>285</v>
      </c>
      <c r="E124" s="60"/>
      <c r="F124" s="60"/>
      <c r="G124" s="85"/>
      <c r="H124" s="1"/>
      <c r="I124" s="1">
        <f t="shared" ca="1" si="42"/>
        <v>2458434.5</v>
      </c>
      <c r="J124" s="64" t="str">
        <f t="shared" ca="1" si="37"/>
        <v>Lu</v>
      </c>
      <c r="K124" s="64">
        <f t="shared" ca="1" si="43"/>
        <v>12</v>
      </c>
      <c r="L124" s="65">
        <f t="shared" ca="1" si="38"/>
        <v>316</v>
      </c>
      <c r="M124" s="66"/>
      <c r="N124" s="66"/>
      <c r="O124" s="87">
        <v>46</v>
      </c>
      <c r="P124" s="1"/>
      <c r="Q124" s="1">
        <f t="shared" ca="1" si="44"/>
        <v>2458464.5</v>
      </c>
      <c r="R124" s="58" t="str">
        <f t="shared" ca="1" si="39"/>
        <v>Me</v>
      </c>
      <c r="S124" s="58">
        <f t="shared" ca="1" si="45"/>
        <v>12</v>
      </c>
      <c r="T124" s="59">
        <f t="shared" ca="1" si="46"/>
        <v>346</v>
      </c>
      <c r="U124" s="60"/>
      <c r="V124" s="60"/>
      <c r="W124" s="85"/>
    </row>
    <row r="125" spans="1:23" ht="15" customHeight="1">
      <c r="A125" s="37">
        <f t="shared" ca="1" si="47"/>
        <v>2458404.5</v>
      </c>
      <c r="B125" s="63" t="str">
        <f t="shared" ca="1" si="36"/>
        <v>Sa</v>
      </c>
      <c r="C125" s="63">
        <f t="shared" ca="1" si="40"/>
        <v>13</v>
      </c>
      <c r="D125" s="59">
        <f t="shared" ca="1" si="41"/>
        <v>286</v>
      </c>
      <c r="E125" s="60"/>
      <c r="F125" s="60"/>
      <c r="G125" s="85"/>
      <c r="H125" s="1"/>
      <c r="I125" s="1">
        <f t="shared" ca="1" si="42"/>
        <v>2458435.5</v>
      </c>
      <c r="J125" s="58" t="str">
        <f t="shared" ca="1" si="37"/>
        <v>Ma</v>
      </c>
      <c r="K125" s="58">
        <f t="shared" ca="1" si="43"/>
        <v>13</v>
      </c>
      <c r="L125" s="59">
        <f t="shared" ca="1" si="38"/>
        <v>317</v>
      </c>
      <c r="M125" s="60"/>
      <c r="N125" s="60"/>
      <c r="O125" s="85"/>
      <c r="P125" s="1"/>
      <c r="Q125" s="1">
        <f t="shared" ca="1" si="44"/>
        <v>2458465.5</v>
      </c>
      <c r="R125" s="58" t="str">
        <f t="shared" ca="1" si="39"/>
        <v>Je</v>
      </c>
      <c r="S125" s="58">
        <f t="shared" ca="1" si="45"/>
        <v>13</v>
      </c>
      <c r="T125" s="59">
        <f t="shared" ca="1" si="46"/>
        <v>347</v>
      </c>
      <c r="U125" s="60"/>
      <c r="V125" s="60"/>
      <c r="W125" s="85"/>
    </row>
    <row r="126" spans="1:23" ht="15" customHeight="1">
      <c r="A126" s="37">
        <f t="shared" ca="1" si="47"/>
        <v>2458405.5</v>
      </c>
      <c r="B126" s="43" t="str">
        <f t="shared" ca="1" si="36"/>
        <v>Di</v>
      </c>
      <c r="C126" s="43">
        <f t="shared" ca="1" si="40"/>
        <v>14</v>
      </c>
      <c r="D126" s="44">
        <f t="shared" ca="1" si="41"/>
        <v>287</v>
      </c>
      <c r="E126" s="45"/>
      <c r="F126" s="45"/>
      <c r="G126" s="86"/>
      <c r="H126" s="1"/>
      <c r="I126" s="1">
        <f t="shared" ca="1" si="42"/>
        <v>2458436.5</v>
      </c>
      <c r="J126" s="58" t="str">
        <f t="shared" ca="1" si="37"/>
        <v>Me</v>
      </c>
      <c r="K126" s="58">
        <f t="shared" ca="1" si="43"/>
        <v>14</v>
      </c>
      <c r="L126" s="59">
        <f t="shared" ca="1" si="38"/>
        <v>318</v>
      </c>
      <c r="M126" s="60"/>
      <c r="N126" s="60"/>
      <c r="O126" s="85"/>
      <c r="P126" s="1"/>
      <c r="Q126" s="1">
        <f t="shared" ca="1" si="44"/>
        <v>2458466.5</v>
      </c>
      <c r="R126" s="58" t="str">
        <f t="shared" ca="1" si="39"/>
        <v>Ve</v>
      </c>
      <c r="S126" s="58">
        <f t="shared" ca="1" si="45"/>
        <v>14</v>
      </c>
      <c r="T126" s="59">
        <f t="shared" ca="1" si="46"/>
        <v>348</v>
      </c>
      <c r="U126" s="60"/>
      <c r="V126" s="60"/>
      <c r="W126" s="85"/>
    </row>
    <row r="127" spans="1:23" ht="15" customHeight="1">
      <c r="A127" s="37">
        <f t="shared" ca="1" si="47"/>
        <v>2458406.5</v>
      </c>
      <c r="B127" s="64" t="str">
        <f t="shared" ca="1" si="36"/>
        <v>Lu</v>
      </c>
      <c r="C127" s="64">
        <f t="shared" ca="1" si="40"/>
        <v>15</v>
      </c>
      <c r="D127" s="65">
        <f t="shared" ca="1" si="41"/>
        <v>288</v>
      </c>
      <c r="E127" s="66"/>
      <c r="F127" s="66"/>
      <c r="G127" s="87">
        <v>42</v>
      </c>
      <c r="H127" s="1"/>
      <c r="I127" s="1">
        <f t="shared" ca="1" si="42"/>
        <v>2458437.5</v>
      </c>
      <c r="J127" s="58" t="str">
        <f t="shared" ca="1" si="37"/>
        <v>Je</v>
      </c>
      <c r="K127" s="58">
        <f t="shared" ca="1" si="43"/>
        <v>15</v>
      </c>
      <c r="L127" s="59">
        <f t="shared" ca="1" si="38"/>
        <v>319</v>
      </c>
      <c r="M127" s="60"/>
      <c r="N127" s="60"/>
      <c r="O127" s="85"/>
      <c r="P127" s="1"/>
      <c r="Q127" s="1">
        <f t="shared" ca="1" si="44"/>
        <v>2458467.5</v>
      </c>
      <c r="R127" s="63" t="str">
        <f t="shared" ca="1" si="39"/>
        <v>Sa</v>
      </c>
      <c r="S127" s="63">
        <f t="shared" ca="1" si="45"/>
        <v>15</v>
      </c>
      <c r="T127" s="59">
        <f t="shared" ca="1" si="46"/>
        <v>349</v>
      </c>
      <c r="U127" s="60"/>
      <c r="V127" s="60"/>
      <c r="W127" s="85"/>
    </row>
    <row r="128" spans="1:23" ht="15" customHeight="1">
      <c r="A128" s="37">
        <f t="shared" ca="1" si="47"/>
        <v>2458407.5</v>
      </c>
      <c r="B128" s="58" t="str">
        <f t="shared" ca="1" si="36"/>
        <v>Ma</v>
      </c>
      <c r="C128" s="58">
        <f t="shared" ca="1" si="40"/>
        <v>16</v>
      </c>
      <c r="D128" s="59">
        <f t="shared" ca="1" si="41"/>
        <v>289</v>
      </c>
      <c r="E128" s="60"/>
      <c r="F128" s="60"/>
      <c r="G128" s="85"/>
      <c r="H128" s="1"/>
      <c r="I128" s="1">
        <f t="shared" ca="1" si="42"/>
        <v>2458438.5</v>
      </c>
      <c r="J128" s="58" t="str">
        <f t="shared" ca="1" si="37"/>
        <v>Ve</v>
      </c>
      <c r="K128" s="58">
        <f t="shared" ca="1" si="43"/>
        <v>16</v>
      </c>
      <c r="L128" s="59">
        <f t="shared" ca="1" si="38"/>
        <v>320</v>
      </c>
      <c r="M128" s="60"/>
      <c r="N128" s="60"/>
      <c r="O128" s="85"/>
      <c r="P128" s="1"/>
      <c r="Q128" s="1">
        <f t="shared" ca="1" si="44"/>
        <v>2458468.5</v>
      </c>
      <c r="R128" s="43" t="str">
        <f t="shared" ca="1" si="39"/>
        <v>Di</v>
      </c>
      <c r="S128" s="43">
        <f t="shared" ca="1" si="45"/>
        <v>16</v>
      </c>
      <c r="T128" s="44">
        <f t="shared" ca="1" si="46"/>
        <v>350</v>
      </c>
      <c r="U128" s="45"/>
      <c r="V128" s="45"/>
      <c r="W128" s="86"/>
    </row>
    <row r="129" spans="1:23" ht="15" customHeight="1">
      <c r="A129" s="37">
        <f t="shared" ca="1" si="47"/>
        <v>2458408.5</v>
      </c>
      <c r="B129" s="58" t="str">
        <f t="shared" ca="1" si="36"/>
        <v>Me</v>
      </c>
      <c r="C129" s="58">
        <f t="shared" ca="1" si="40"/>
        <v>17</v>
      </c>
      <c r="D129" s="59">
        <f t="shared" ca="1" si="41"/>
        <v>290</v>
      </c>
      <c r="E129" s="60"/>
      <c r="F129" s="60"/>
      <c r="G129" s="85"/>
      <c r="H129" s="1"/>
      <c r="I129" s="1">
        <f t="shared" ca="1" si="42"/>
        <v>2458439.5</v>
      </c>
      <c r="J129" s="63" t="str">
        <f t="shared" ca="1" si="37"/>
        <v>Sa</v>
      </c>
      <c r="K129" s="63">
        <f t="shared" ca="1" si="43"/>
        <v>17</v>
      </c>
      <c r="L129" s="59">
        <f t="shared" ca="1" si="38"/>
        <v>321</v>
      </c>
      <c r="M129" s="60"/>
      <c r="N129" s="60"/>
      <c r="O129" s="85"/>
      <c r="P129" s="1"/>
      <c r="Q129" s="1">
        <f t="shared" ca="1" si="44"/>
        <v>2458469.5</v>
      </c>
      <c r="R129" s="64" t="str">
        <f t="shared" ca="1" si="39"/>
        <v>Lu</v>
      </c>
      <c r="S129" s="64">
        <f t="shared" ca="1" si="45"/>
        <v>17</v>
      </c>
      <c r="T129" s="65">
        <f t="shared" ca="1" si="46"/>
        <v>351</v>
      </c>
      <c r="U129" s="66"/>
      <c r="V129" s="66"/>
      <c r="W129" s="87">
        <v>51</v>
      </c>
    </row>
    <row r="130" spans="1:23" ht="15" customHeight="1">
      <c r="A130" s="37">
        <f t="shared" ca="1" si="47"/>
        <v>2458409.5</v>
      </c>
      <c r="B130" s="58" t="str">
        <f t="shared" ca="1" si="36"/>
        <v>Je</v>
      </c>
      <c r="C130" s="58">
        <f t="shared" ca="1" si="40"/>
        <v>18</v>
      </c>
      <c r="D130" s="59">
        <f t="shared" ca="1" si="41"/>
        <v>291</v>
      </c>
      <c r="E130" s="60"/>
      <c r="F130" s="60"/>
      <c r="G130" s="85"/>
      <c r="H130" s="1"/>
      <c r="I130" s="1">
        <f t="shared" ca="1" si="42"/>
        <v>2458440.5</v>
      </c>
      <c r="J130" s="43" t="str">
        <f t="shared" ca="1" si="37"/>
        <v>Di</v>
      </c>
      <c r="K130" s="43">
        <f t="shared" ca="1" si="43"/>
        <v>18</v>
      </c>
      <c r="L130" s="44">
        <f t="shared" ca="1" si="38"/>
        <v>322</v>
      </c>
      <c r="M130" s="45"/>
      <c r="N130" s="45"/>
      <c r="O130" s="86"/>
      <c r="P130" s="1"/>
      <c r="Q130" s="1">
        <f t="shared" ca="1" si="44"/>
        <v>2458470.5</v>
      </c>
      <c r="R130" s="58" t="str">
        <f t="shared" ca="1" si="39"/>
        <v>Ma</v>
      </c>
      <c r="S130" s="58">
        <f t="shared" ca="1" si="45"/>
        <v>18</v>
      </c>
      <c r="T130" s="59">
        <f t="shared" ca="1" si="46"/>
        <v>352</v>
      </c>
      <c r="U130" s="60"/>
      <c r="V130" s="60"/>
      <c r="W130" s="85"/>
    </row>
    <row r="131" spans="1:23" ht="15" customHeight="1">
      <c r="A131" s="37">
        <f t="shared" ca="1" si="47"/>
        <v>2458410.5</v>
      </c>
      <c r="B131" s="58" t="str">
        <f t="shared" ca="1" si="36"/>
        <v>Ve</v>
      </c>
      <c r="C131" s="58">
        <f t="shared" ca="1" si="40"/>
        <v>19</v>
      </c>
      <c r="D131" s="59">
        <f t="shared" ca="1" si="41"/>
        <v>292</v>
      </c>
      <c r="E131" s="60"/>
      <c r="F131" s="60"/>
      <c r="G131" s="85"/>
      <c r="H131" s="1"/>
      <c r="I131" s="1">
        <f t="shared" ca="1" si="42"/>
        <v>2458441.5</v>
      </c>
      <c r="J131" s="64" t="str">
        <f t="shared" ca="1" si="37"/>
        <v>Lu</v>
      </c>
      <c r="K131" s="64">
        <f t="shared" ca="1" si="43"/>
        <v>19</v>
      </c>
      <c r="L131" s="65">
        <f t="shared" ca="1" si="38"/>
        <v>323</v>
      </c>
      <c r="M131" s="66"/>
      <c r="N131" s="66"/>
      <c r="O131" s="87">
        <v>47</v>
      </c>
      <c r="P131" s="1"/>
      <c r="Q131" s="1">
        <f t="shared" ca="1" si="44"/>
        <v>2458471.5</v>
      </c>
      <c r="R131" s="58" t="str">
        <f t="shared" ca="1" si="39"/>
        <v>Me</v>
      </c>
      <c r="S131" s="58">
        <f t="shared" ca="1" si="45"/>
        <v>19</v>
      </c>
      <c r="T131" s="59">
        <f t="shared" ca="1" si="46"/>
        <v>353</v>
      </c>
      <c r="U131" s="60"/>
      <c r="V131" s="60"/>
      <c r="W131" s="85"/>
    </row>
    <row r="132" spans="1:23" ht="15" customHeight="1">
      <c r="A132" s="37">
        <f t="shared" ca="1" si="47"/>
        <v>2458411.5</v>
      </c>
      <c r="B132" s="63" t="str">
        <f t="shared" ca="1" si="36"/>
        <v>Sa</v>
      </c>
      <c r="C132" s="63">
        <f t="shared" ca="1" si="40"/>
        <v>20</v>
      </c>
      <c r="D132" s="59">
        <f t="shared" ca="1" si="41"/>
        <v>293</v>
      </c>
      <c r="E132" s="60"/>
      <c r="F132" s="60"/>
      <c r="G132" s="85"/>
      <c r="H132" s="1"/>
      <c r="I132" s="1">
        <f t="shared" ca="1" si="42"/>
        <v>2458442.5</v>
      </c>
      <c r="J132" s="58" t="str">
        <f t="shared" ca="1" si="37"/>
        <v>Ma</v>
      </c>
      <c r="K132" s="58">
        <f t="shared" ca="1" si="43"/>
        <v>20</v>
      </c>
      <c r="L132" s="59">
        <f t="shared" ca="1" si="38"/>
        <v>324</v>
      </c>
      <c r="M132" s="60"/>
      <c r="N132" s="60"/>
      <c r="O132" s="85"/>
      <c r="P132" s="1"/>
      <c r="Q132" s="1">
        <f t="shared" ca="1" si="44"/>
        <v>2458472.5</v>
      </c>
      <c r="R132" s="58" t="str">
        <f t="shared" ca="1" si="39"/>
        <v>Je</v>
      </c>
      <c r="S132" s="58">
        <f t="shared" ca="1" si="45"/>
        <v>20</v>
      </c>
      <c r="T132" s="59">
        <f t="shared" ca="1" si="46"/>
        <v>354</v>
      </c>
      <c r="U132" s="60"/>
      <c r="V132" s="60"/>
      <c r="W132" s="85"/>
    </row>
    <row r="133" spans="1:23" ht="15" customHeight="1">
      <c r="A133" s="37">
        <f t="shared" ca="1" si="47"/>
        <v>2458412.5</v>
      </c>
      <c r="B133" s="43" t="str">
        <f t="shared" ca="1" si="36"/>
        <v>Di</v>
      </c>
      <c r="C133" s="43">
        <f t="shared" ca="1" si="40"/>
        <v>21</v>
      </c>
      <c r="D133" s="44">
        <f t="shared" ca="1" si="41"/>
        <v>294</v>
      </c>
      <c r="E133" s="45"/>
      <c r="F133" s="45"/>
      <c r="G133" s="86"/>
      <c r="H133" s="1"/>
      <c r="I133" s="1">
        <f t="shared" ca="1" si="42"/>
        <v>2458443.5</v>
      </c>
      <c r="J133" s="58" t="str">
        <f t="shared" ca="1" si="37"/>
        <v>Me</v>
      </c>
      <c r="K133" s="58">
        <f t="shared" ca="1" si="43"/>
        <v>21</v>
      </c>
      <c r="L133" s="59">
        <f t="shared" ca="1" si="38"/>
        <v>325</v>
      </c>
      <c r="M133" s="60"/>
      <c r="N133" s="60"/>
      <c r="O133" s="85"/>
      <c r="P133" s="1"/>
      <c r="Q133" s="1">
        <f t="shared" ca="1" si="44"/>
        <v>2458473.5</v>
      </c>
      <c r="R133" s="58" t="str">
        <f t="shared" ca="1" si="39"/>
        <v>Ve</v>
      </c>
      <c r="S133" s="58">
        <f t="shared" ca="1" si="45"/>
        <v>21</v>
      </c>
      <c r="T133" s="59">
        <f t="shared" ca="1" si="46"/>
        <v>355</v>
      </c>
      <c r="U133" s="60"/>
      <c r="V133" s="60"/>
      <c r="W133" s="85"/>
    </row>
    <row r="134" spans="1:23" ht="15" customHeight="1">
      <c r="A134" s="37">
        <f t="shared" ca="1" si="47"/>
        <v>2458413.5</v>
      </c>
      <c r="B134" s="64" t="str">
        <f t="shared" ca="1" si="36"/>
        <v>Lu</v>
      </c>
      <c r="C134" s="64">
        <f t="shared" ca="1" si="40"/>
        <v>22</v>
      </c>
      <c r="D134" s="65">
        <f t="shared" ca="1" si="41"/>
        <v>295</v>
      </c>
      <c r="E134" s="66"/>
      <c r="F134" s="66"/>
      <c r="G134" s="87">
        <v>43</v>
      </c>
      <c r="H134" s="1"/>
      <c r="I134" s="1">
        <f t="shared" ca="1" si="42"/>
        <v>2458444.5</v>
      </c>
      <c r="J134" s="58" t="str">
        <f t="shared" ca="1" si="37"/>
        <v>Je</v>
      </c>
      <c r="K134" s="58">
        <f t="shared" ca="1" si="43"/>
        <v>22</v>
      </c>
      <c r="L134" s="59">
        <f t="shared" ca="1" si="38"/>
        <v>326</v>
      </c>
      <c r="M134" s="60"/>
      <c r="N134" s="60"/>
      <c r="O134" s="85"/>
      <c r="P134" s="1"/>
      <c r="Q134" s="1">
        <f t="shared" ca="1" si="44"/>
        <v>2458474.5</v>
      </c>
      <c r="R134" s="63" t="str">
        <f t="shared" ca="1" si="39"/>
        <v>Sa</v>
      </c>
      <c r="S134" s="63">
        <f t="shared" ca="1" si="45"/>
        <v>22</v>
      </c>
      <c r="T134" s="59">
        <f t="shared" ca="1" si="46"/>
        <v>356</v>
      </c>
      <c r="U134" s="60"/>
      <c r="V134" s="60"/>
      <c r="W134" s="85"/>
    </row>
    <row r="135" spans="1:23" ht="15" customHeight="1">
      <c r="A135" s="37">
        <f t="shared" ca="1" si="47"/>
        <v>2458414.5</v>
      </c>
      <c r="B135" s="58" t="str">
        <f t="shared" ca="1" si="36"/>
        <v>Ma</v>
      </c>
      <c r="C135" s="58">
        <f t="shared" ca="1" si="40"/>
        <v>23</v>
      </c>
      <c r="D135" s="59">
        <f t="shared" ca="1" si="41"/>
        <v>296</v>
      </c>
      <c r="E135" s="60"/>
      <c r="F135" s="60"/>
      <c r="G135" s="85"/>
      <c r="H135" s="1"/>
      <c r="I135" s="1">
        <f t="shared" ca="1" si="42"/>
        <v>2458445.5</v>
      </c>
      <c r="J135" s="58" t="str">
        <f t="shared" ca="1" si="37"/>
        <v>Ve</v>
      </c>
      <c r="K135" s="58">
        <f t="shared" ca="1" si="43"/>
        <v>23</v>
      </c>
      <c r="L135" s="59">
        <f t="shared" ca="1" si="38"/>
        <v>327</v>
      </c>
      <c r="M135" s="60"/>
      <c r="N135" s="60"/>
      <c r="O135" s="85"/>
      <c r="P135" s="1"/>
      <c r="Q135" s="1">
        <f t="shared" ca="1" si="44"/>
        <v>2458475.5</v>
      </c>
      <c r="R135" s="43" t="str">
        <f t="shared" ca="1" si="39"/>
        <v>Di</v>
      </c>
      <c r="S135" s="43">
        <f t="shared" ca="1" si="45"/>
        <v>23</v>
      </c>
      <c r="T135" s="44">
        <f t="shared" ca="1" si="46"/>
        <v>357</v>
      </c>
      <c r="U135" s="45"/>
      <c r="V135" s="45"/>
      <c r="W135" s="86"/>
    </row>
    <row r="136" spans="1:23" ht="15" customHeight="1">
      <c r="A136" s="37">
        <f t="shared" ca="1" si="47"/>
        <v>2458415.5</v>
      </c>
      <c r="B136" s="58" t="str">
        <f t="shared" ca="1" si="36"/>
        <v>Me</v>
      </c>
      <c r="C136" s="58">
        <f t="shared" ca="1" si="40"/>
        <v>24</v>
      </c>
      <c r="D136" s="59">
        <f t="shared" ca="1" si="41"/>
        <v>297</v>
      </c>
      <c r="E136" s="60"/>
      <c r="F136" s="60"/>
      <c r="G136" s="85"/>
      <c r="H136" s="1"/>
      <c r="I136" s="1">
        <f t="shared" ca="1" si="42"/>
        <v>2458446.5</v>
      </c>
      <c r="J136" s="63" t="str">
        <f t="shared" ca="1" si="37"/>
        <v>Sa</v>
      </c>
      <c r="K136" s="63">
        <f t="shared" ca="1" si="43"/>
        <v>24</v>
      </c>
      <c r="L136" s="59">
        <f t="shared" ca="1" si="38"/>
        <v>328</v>
      </c>
      <c r="M136" s="60"/>
      <c r="N136" s="60"/>
      <c r="O136" s="85"/>
      <c r="P136" s="1"/>
      <c r="Q136" s="1">
        <f t="shared" ca="1" si="44"/>
        <v>2458476.5</v>
      </c>
      <c r="R136" s="64" t="str">
        <f t="shared" ca="1" si="39"/>
        <v>Lu</v>
      </c>
      <c r="S136" s="64">
        <f t="shared" ca="1" si="45"/>
        <v>24</v>
      </c>
      <c r="T136" s="65">
        <f t="shared" ca="1" si="46"/>
        <v>358</v>
      </c>
      <c r="U136" s="66"/>
      <c r="V136" s="66"/>
      <c r="W136" s="87">
        <v>52</v>
      </c>
    </row>
    <row r="137" spans="1:23" ht="15" customHeight="1">
      <c r="A137" s="37">
        <f t="shared" ca="1" si="47"/>
        <v>2458416.5</v>
      </c>
      <c r="B137" s="58" t="str">
        <f t="shared" ca="1" si="36"/>
        <v>Je</v>
      </c>
      <c r="C137" s="58">
        <f t="shared" ca="1" si="40"/>
        <v>25</v>
      </c>
      <c r="D137" s="59">
        <f t="shared" ca="1" si="41"/>
        <v>298</v>
      </c>
      <c r="E137" s="60"/>
      <c r="F137" s="60"/>
      <c r="G137" s="85"/>
      <c r="H137" s="1"/>
      <c r="I137" s="1">
        <f t="shared" ca="1" si="42"/>
        <v>2458447.5</v>
      </c>
      <c r="J137" s="43" t="str">
        <f t="shared" ca="1" si="37"/>
        <v>Di</v>
      </c>
      <c r="K137" s="43">
        <f t="shared" ca="1" si="43"/>
        <v>25</v>
      </c>
      <c r="L137" s="44">
        <f t="shared" ca="1" si="38"/>
        <v>329</v>
      </c>
      <c r="M137" s="45"/>
      <c r="N137" s="45"/>
      <c r="O137" s="86"/>
      <c r="P137" s="1"/>
      <c r="Q137" s="1">
        <f t="shared" ca="1" si="44"/>
        <v>2458477.5</v>
      </c>
      <c r="R137" s="61" t="str">
        <f t="shared" ca="1" si="39"/>
        <v>Ma</v>
      </c>
      <c r="S137" s="61">
        <f t="shared" ca="1" si="45"/>
        <v>25</v>
      </c>
      <c r="T137" s="59">
        <f t="shared" ca="1" si="46"/>
        <v>359</v>
      </c>
      <c r="U137" s="62" t="s">
        <v>147</v>
      </c>
      <c r="V137" s="60"/>
      <c r="W137" s="85"/>
    </row>
    <row r="138" spans="1:23" ht="15" customHeight="1">
      <c r="A138" s="37">
        <f t="shared" ca="1" si="47"/>
        <v>2458417.5</v>
      </c>
      <c r="B138" s="58" t="str">
        <f t="shared" ca="1" si="36"/>
        <v>Ve</v>
      </c>
      <c r="C138" s="58">
        <f t="shared" ca="1" si="40"/>
        <v>26</v>
      </c>
      <c r="D138" s="59">
        <f t="shared" ca="1" si="41"/>
        <v>299</v>
      </c>
      <c r="E138" s="60"/>
      <c r="F138" s="60"/>
      <c r="G138" s="85"/>
      <c r="H138" s="1"/>
      <c r="I138" s="1">
        <f t="shared" ca="1" si="42"/>
        <v>2458448.5</v>
      </c>
      <c r="J138" s="64" t="str">
        <f t="shared" ca="1" si="37"/>
        <v>Lu</v>
      </c>
      <c r="K138" s="64">
        <f t="shared" ca="1" si="43"/>
        <v>26</v>
      </c>
      <c r="L138" s="65">
        <f t="shared" ca="1" si="38"/>
        <v>330</v>
      </c>
      <c r="M138" s="66"/>
      <c r="N138" s="66"/>
      <c r="O138" s="87">
        <v>48</v>
      </c>
      <c r="P138" s="1"/>
      <c r="Q138" s="1">
        <f t="shared" ca="1" si="44"/>
        <v>2458478.5</v>
      </c>
      <c r="R138" s="58" t="str">
        <f t="shared" ca="1" si="39"/>
        <v>Me</v>
      </c>
      <c r="S138" s="58">
        <f t="shared" ca="1" si="45"/>
        <v>26</v>
      </c>
      <c r="T138" s="59">
        <f t="shared" ca="1" si="46"/>
        <v>360</v>
      </c>
      <c r="U138" s="60"/>
      <c r="V138" s="60"/>
      <c r="W138" s="85"/>
    </row>
    <row r="139" spans="1:23" ht="15" customHeight="1">
      <c r="A139" s="37">
        <f t="shared" ca="1" si="47"/>
        <v>2458418.5</v>
      </c>
      <c r="B139" s="63" t="str">
        <f t="shared" ca="1" si="36"/>
        <v>Sa</v>
      </c>
      <c r="C139" s="63">
        <f t="shared" ca="1" si="40"/>
        <v>27</v>
      </c>
      <c r="D139" s="59">
        <f t="shared" ca="1" si="41"/>
        <v>300</v>
      </c>
      <c r="E139" s="60"/>
      <c r="F139" s="60"/>
      <c r="G139" s="85"/>
      <c r="H139" s="1"/>
      <c r="I139" s="1">
        <f t="shared" ca="1" si="42"/>
        <v>2458449.5</v>
      </c>
      <c r="J139" s="58" t="str">
        <f t="shared" ca="1" si="37"/>
        <v>Ma</v>
      </c>
      <c r="K139" s="58">
        <f t="shared" ca="1" si="43"/>
        <v>27</v>
      </c>
      <c r="L139" s="59">
        <f t="shared" ca="1" si="38"/>
        <v>331</v>
      </c>
      <c r="M139" s="60"/>
      <c r="N139" s="60"/>
      <c r="O139" s="85"/>
      <c r="P139" s="1"/>
      <c r="Q139" s="1">
        <f t="shared" ca="1" si="44"/>
        <v>2458479.5</v>
      </c>
      <c r="R139" s="58" t="str">
        <f t="shared" ca="1" si="39"/>
        <v>Je</v>
      </c>
      <c r="S139" s="58">
        <f t="shared" ca="1" si="45"/>
        <v>27</v>
      </c>
      <c r="T139" s="59">
        <f t="shared" ca="1" si="46"/>
        <v>361</v>
      </c>
      <c r="U139" s="60"/>
      <c r="V139" s="60"/>
      <c r="W139" s="85"/>
    </row>
    <row r="140" spans="1:23" ht="15" customHeight="1">
      <c r="A140" s="37">
        <f t="shared" ca="1" si="47"/>
        <v>2458419.5</v>
      </c>
      <c r="B140" s="43" t="str">
        <f t="shared" ca="1" si="36"/>
        <v>Di</v>
      </c>
      <c r="C140" s="43">
        <f t="shared" ca="1" si="40"/>
        <v>28</v>
      </c>
      <c r="D140" s="44">
        <f t="shared" ca="1" si="41"/>
        <v>301</v>
      </c>
      <c r="E140" s="45"/>
      <c r="F140" s="45"/>
      <c r="G140" s="86"/>
      <c r="H140" s="1"/>
      <c r="I140" s="1">
        <f t="shared" ca="1" si="42"/>
        <v>2458450.5</v>
      </c>
      <c r="J140" s="58" t="str">
        <f t="shared" ca="1" si="37"/>
        <v>Me</v>
      </c>
      <c r="K140" s="58">
        <f t="shared" ca="1" si="43"/>
        <v>28</v>
      </c>
      <c r="L140" s="59">
        <f t="shared" ca="1" si="38"/>
        <v>332</v>
      </c>
      <c r="M140" s="60"/>
      <c r="N140" s="60"/>
      <c r="O140" s="85"/>
      <c r="P140" s="1"/>
      <c r="Q140" s="1">
        <f t="shared" ca="1" si="44"/>
        <v>2458480.5</v>
      </c>
      <c r="R140" s="58" t="str">
        <f t="shared" ca="1" si="39"/>
        <v>Ve</v>
      </c>
      <c r="S140" s="58">
        <f t="shared" ca="1" si="45"/>
        <v>28</v>
      </c>
      <c r="T140" s="59">
        <f t="shared" ca="1" si="46"/>
        <v>362</v>
      </c>
      <c r="U140" s="60"/>
      <c r="V140" s="60"/>
      <c r="W140" s="85"/>
    </row>
    <row r="141" spans="1:23" ht="15" customHeight="1">
      <c r="A141" s="37">
        <f t="shared" ca="1" si="47"/>
        <v>2458420.5</v>
      </c>
      <c r="B141" s="64" t="str">
        <f t="shared" ca="1" si="36"/>
        <v>Lu</v>
      </c>
      <c r="C141" s="64">
        <f t="shared" ca="1" si="40"/>
        <v>29</v>
      </c>
      <c r="D141" s="65">
        <f t="shared" ca="1" si="41"/>
        <v>302</v>
      </c>
      <c r="E141" s="66"/>
      <c r="F141" s="66"/>
      <c r="G141" s="87">
        <v>44</v>
      </c>
      <c r="H141" s="1"/>
      <c r="I141" s="1">
        <f t="shared" ca="1" si="42"/>
        <v>2458451.5</v>
      </c>
      <c r="J141" s="58" t="str">
        <f t="shared" ca="1" si="37"/>
        <v>Je</v>
      </c>
      <c r="K141" s="58">
        <f t="shared" ca="1" si="43"/>
        <v>29</v>
      </c>
      <c r="L141" s="59">
        <f t="shared" ca="1" si="38"/>
        <v>333</v>
      </c>
      <c r="M141" s="60"/>
      <c r="N141" s="60"/>
      <c r="O141" s="85"/>
      <c r="P141" s="1"/>
      <c r="Q141" s="1">
        <f t="shared" ca="1" si="44"/>
        <v>2458481.5</v>
      </c>
      <c r="R141" s="63" t="str">
        <f t="shared" ca="1" si="39"/>
        <v>Sa</v>
      </c>
      <c r="S141" s="63">
        <f t="shared" ca="1" si="45"/>
        <v>29</v>
      </c>
      <c r="T141" s="59">
        <f t="shared" ca="1" si="46"/>
        <v>363</v>
      </c>
      <c r="U141" s="60"/>
      <c r="V141" s="60"/>
      <c r="W141" s="85"/>
    </row>
    <row r="142" spans="1:23" ht="15" customHeight="1">
      <c r="A142" s="37">
        <f t="shared" ca="1" si="47"/>
        <v>2458421.5</v>
      </c>
      <c r="B142" s="58" t="str">
        <f t="shared" ca="1" si="36"/>
        <v>Ma</v>
      </c>
      <c r="C142" s="58">
        <f t="shared" ca="1" si="40"/>
        <v>30</v>
      </c>
      <c r="D142" s="59">
        <f t="shared" ca="1" si="41"/>
        <v>303</v>
      </c>
      <c r="E142" s="60"/>
      <c r="F142" s="60"/>
      <c r="G142" s="85"/>
      <c r="H142" s="1"/>
      <c r="I142" s="1">
        <f t="shared" ca="1" si="42"/>
        <v>2458452.5</v>
      </c>
      <c r="J142" s="58" t="str">
        <f t="shared" ca="1" si="37"/>
        <v>Ve</v>
      </c>
      <c r="K142" s="58">
        <f t="shared" ca="1" si="43"/>
        <v>30</v>
      </c>
      <c r="L142" s="59">
        <f t="shared" ca="1" si="38"/>
        <v>334</v>
      </c>
      <c r="M142" s="60"/>
      <c r="N142" s="60"/>
      <c r="O142" s="85"/>
      <c r="P142" s="1"/>
      <c r="Q142" s="1">
        <f t="shared" ca="1" si="44"/>
        <v>2458482.5</v>
      </c>
      <c r="R142" s="43" t="str">
        <f t="shared" ca="1" si="39"/>
        <v>Di</v>
      </c>
      <c r="S142" s="43">
        <f t="shared" ca="1" si="45"/>
        <v>30</v>
      </c>
      <c r="T142" s="44">
        <f t="shared" ca="1" si="46"/>
        <v>364</v>
      </c>
      <c r="U142" s="45"/>
      <c r="V142" s="45"/>
      <c r="W142" s="86"/>
    </row>
    <row r="143" spans="1:23" ht="15" customHeight="1">
      <c r="A143" s="37">
        <f t="shared" ca="1" si="47"/>
        <v>2458422.5</v>
      </c>
      <c r="B143" s="58" t="str">
        <f t="shared" ca="1" si="36"/>
        <v>Me</v>
      </c>
      <c r="C143" s="58">
        <f t="shared" ca="1" si="40"/>
        <v>31</v>
      </c>
      <c r="D143" s="59">
        <f t="shared" ca="1" si="41"/>
        <v>304</v>
      </c>
      <c r="E143" s="60"/>
      <c r="F143" s="60"/>
      <c r="G143" s="85"/>
      <c r="H143" s="1"/>
      <c r="J143"/>
      <c r="K143"/>
      <c r="L143"/>
      <c r="M143"/>
      <c r="N143"/>
      <c r="O143"/>
      <c r="Q143" s="1">
        <f t="shared" ca="1" si="44"/>
        <v>2458483.5</v>
      </c>
      <c r="R143" s="64" t="str">
        <f t="shared" ca="1" si="39"/>
        <v>Lu</v>
      </c>
      <c r="S143" s="64">
        <f t="shared" ca="1" si="45"/>
        <v>31</v>
      </c>
      <c r="T143" s="65">
        <f t="shared" ca="1" si="46"/>
        <v>365</v>
      </c>
      <c r="U143" s="66"/>
      <c r="V143" s="66"/>
      <c r="W143" s="87">
        <v>53</v>
      </c>
    </row>
    <row r="144" spans="1:23" ht="15" customHeight="1">
      <c r="E144"/>
      <c r="F144"/>
    </row>
    <row r="145" ht="15" customHeight="1"/>
  </sheetData>
  <mergeCells count="17">
    <mergeCell ref="U37:W37"/>
    <mergeCell ref="R3:W3"/>
    <mergeCell ref="E1:I1"/>
    <mergeCell ref="B3:G3"/>
    <mergeCell ref="J3:O3"/>
    <mergeCell ref="U1:W1"/>
    <mergeCell ref="B111:G111"/>
    <mergeCell ref="J111:O111"/>
    <mergeCell ref="R111:W111"/>
    <mergeCell ref="B39:G39"/>
    <mergeCell ref="J39:O39"/>
    <mergeCell ref="U109:W109"/>
    <mergeCell ref="J75:O75"/>
    <mergeCell ref="U73:W73"/>
    <mergeCell ref="R39:W39"/>
    <mergeCell ref="B75:G75"/>
    <mergeCell ref="R75:W75"/>
  </mergeCells>
  <phoneticPr fontId="0" type="noConversion"/>
  <printOptions horizontalCentered="1" verticalCentered="1"/>
  <pageMargins left="0.39370078740157483" right="0.39370078740157483" top="0.39370078740157483" bottom="0.39370078740157483" header="0" footer="0"/>
  <pageSetup paperSize="9" orientation="landscape" horizontalDpi="4294967292" verticalDpi="4294967292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62"/>
  <sheetViews>
    <sheetView workbookViewId="0">
      <selection activeCell="A2" sqref="A2"/>
    </sheetView>
  </sheetViews>
  <sheetFormatPr baseColWidth="10" defaultRowHeight="12"/>
  <cols>
    <col min="1" max="1" width="12" bestFit="1" customWidth="1"/>
    <col min="2" max="2" width="21.7109375" customWidth="1"/>
    <col min="3" max="3" width="14.85546875" customWidth="1"/>
  </cols>
  <sheetData>
    <row r="1" spans="1:6">
      <c r="A1" s="36" t="s">
        <v>38</v>
      </c>
      <c r="B1" s="2" t="s">
        <v>95</v>
      </c>
      <c r="C1" s="36" t="s">
        <v>96</v>
      </c>
    </row>
    <row r="2" spans="1:6">
      <c r="A2" s="2"/>
      <c r="B2" s="3" t="s">
        <v>71</v>
      </c>
      <c r="C2" s="12">
        <v>2018</v>
      </c>
      <c r="D2" s="2"/>
      <c r="E2" s="2"/>
      <c r="F2" s="2"/>
    </row>
    <row r="3" spans="1:6">
      <c r="A3" s="2"/>
      <c r="B3" s="3" t="s">
        <v>75</v>
      </c>
      <c r="C3" s="12" t="b">
        <f>LeapYear(theYear)</f>
        <v>0</v>
      </c>
      <c r="D3" s="36">
        <f>IF(ItsaLeapYear=FALSE(),28,29)</f>
        <v>28</v>
      </c>
      <c r="E3" s="2"/>
      <c r="F3" s="2"/>
    </row>
    <row r="4" spans="1:6">
      <c r="A4" s="2"/>
      <c r="B4" s="100" t="s">
        <v>85</v>
      </c>
      <c r="C4" s="101"/>
      <c r="D4" s="2"/>
      <c r="E4" s="2"/>
      <c r="F4" s="2"/>
    </row>
    <row r="5" spans="1:6">
      <c r="A5" s="2"/>
      <c r="B5" s="4" t="s">
        <v>86</v>
      </c>
      <c r="C5" s="32">
        <v>1582</v>
      </c>
      <c r="D5" s="2"/>
      <c r="E5" s="2"/>
      <c r="F5" s="2"/>
    </row>
    <row r="6" spans="1:6">
      <c r="A6" s="2"/>
      <c r="B6" s="4" t="s">
        <v>87</v>
      </c>
      <c r="C6" s="32">
        <v>12</v>
      </c>
      <c r="D6" s="2">
        <v>5</v>
      </c>
      <c r="E6" s="2"/>
      <c r="F6" s="2"/>
    </row>
    <row r="7" spans="1:6">
      <c r="A7" s="2"/>
      <c r="B7" s="5" t="s">
        <v>88</v>
      </c>
      <c r="C7" s="32">
        <v>9</v>
      </c>
      <c r="D7" s="2"/>
      <c r="E7" s="2"/>
      <c r="F7" s="2"/>
    </row>
    <row r="8" spans="1:6">
      <c r="A8" s="2"/>
      <c r="B8" s="6" t="s">
        <v>89</v>
      </c>
      <c r="C8" s="13">
        <v>2299226</v>
      </c>
      <c r="D8" s="2"/>
      <c r="E8" s="2"/>
      <c r="F8" s="2"/>
    </row>
    <row r="9" spans="1:6">
      <c r="A9" s="2"/>
      <c r="B9" s="4" t="s">
        <v>90</v>
      </c>
      <c r="C9" s="14">
        <v>1582.1219999974128</v>
      </c>
      <c r="D9" s="2"/>
      <c r="E9" s="2"/>
      <c r="F9" s="2"/>
    </row>
    <row r="10" spans="1:6">
      <c r="A10" s="2"/>
      <c r="B10" s="6" t="s">
        <v>73</v>
      </c>
      <c r="C10" s="26">
        <v>3267</v>
      </c>
      <c r="D10" s="8">
        <v>1465001</v>
      </c>
      <c r="E10" s="2"/>
      <c r="F10" s="2"/>
    </row>
    <row r="11" spans="1:6">
      <c r="A11" s="2"/>
      <c r="B11" s="5" t="s">
        <v>74</v>
      </c>
      <c r="C11" s="27">
        <v>-4712</v>
      </c>
      <c r="D11" s="9">
        <v>-4712</v>
      </c>
      <c r="E11" s="2"/>
      <c r="F11" s="2"/>
    </row>
    <row r="12" spans="1:6">
      <c r="A12" s="2"/>
      <c r="B12" s="6" t="s">
        <v>100</v>
      </c>
      <c r="C12" s="15">
        <f>OrthodoxEaster(theYear)</f>
        <v>2458216.5</v>
      </c>
      <c r="D12" s="16" t="str">
        <f>JDN2Date(OrthEaster)</f>
        <v>2018-4-8</v>
      </c>
      <c r="E12" s="2"/>
      <c r="F12" s="2"/>
    </row>
    <row r="13" spans="1:6">
      <c r="A13" s="2"/>
      <c r="B13" s="5" t="s">
        <v>72</v>
      </c>
      <c r="C13" s="17">
        <f>GregorianEaster(theYear)</f>
        <v>2458209.5</v>
      </c>
      <c r="D13" s="18" t="str">
        <f>JDN2Date(GregEaster)</f>
        <v>2018-4-1</v>
      </c>
      <c r="E13" s="2"/>
      <c r="F13" s="2"/>
    </row>
    <row r="14" spans="1:6">
      <c r="A14" s="2"/>
      <c r="B14" s="4" t="s">
        <v>50</v>
      </c>
      <c r="C14" s="24" t="s">
        <v>26</v>
      </c>
      <c r="D14" s="2"/>
      <c r="E14" s="2"/>
      <c r="F14" s="2"/>
    </row>
    <row r="15" spans="1:6">
      <c r="A15" s="2"/>
      <c r="B15" s="4" t="s">
        <v>51</v>
      </c>
      <c r="C15" s="24" t="s">
        <v>27</v>
      </c>
      <c r="D15" s="2"/>
      <c r="E15" s="2"/>
      <c r="F15" s="2"/>
    </row>
    <row r="16" spans="1:6">
      <c r="A16" s="2"/>
      <c r="B16" s="4" t="s">
        <v>52</v>
      </c>
      <c r="C16" s="24" t="s">
        <v>28</v>
      </c>
      <c r="D16" s="2"/>
      <c r="E16" s="2"/>
      <c r="F16" s="2"/>
    </row>
    <row r="17" spans="1:6">
      <c r="A17" s="2"/>
      <c r="B17" s="4" t="s">
        <v>53</v>
      </c>
      <c r="C17" s="24" t="s">
        <v>29</v>
      </c>
      <c r="D17" s="2"/>
      <c r="E17" s="2"/>
      <c r="F17" s="2"/>
    </row>
    <row r="18" spans="1:6">
      <c r="A18" s="2"/>
      <c r="B18" s="4" t="s">
        <v>54</v>
      </c>
      <c r="C18" s="24" t="s">
        <v>30</v>
      </c>
      <c r="D18" s="2"/>
      <c r="E18" s="2"/>
      <c r="F18" s="2"/>
    </row>
    <row r="19" spans="1:6">
      <c r="A19" s="2"/>
      <c r="B19" s="4" t="s">
        <v>55</v>
      </c>
      <c r="C19" s="24" t="s">
        <v>31</v>
      </c>
      <c r="D19" s="2"/>
      <c r="E19" s="2"/>
      <c r="F19" s="2"/>
    </row>
    <row r="20" spans="1:6">
      <c r="A20" s="2"/>
      <c r="B20" s="4" t="s">
        <v>56</v>
      </c>
      <c r="C20" s="24" t="s">
        <v>32</v>
      </c>
      <c r="D20" s="2"/>
      <c r="E20" s="2"/>
      <c r="F20" s="2"/>
    </row>
    <row r="21" spans="1:6">
      <c r="A21" s="2"/>
      <c r="B21" s="4" t="s">
        <v>57</v>
      </c>
      <c r="C21" s="24" t="s">
        <v>33</v>
      </c>
      <c r="D21" s="2"/>
      <c r="E21" s="2"/>
      <c r="F21" s="2"/>
    </row>
    <row r="22" spans="1:6">
      <c r="A22" s="2"/>
      <c r="B22" s="4" t="s">
        <v>58</v>
      </c>
      <c r="C22" s="24" t="s">
        <v>34</v>
      </c>
      <c r="D22" s="2"/>
      <c r="E22" s="2"/>
      <c r="F22" s="2"/>
    </row>
    <row r="23" spans="1:6">
      <c r="A23" s="2"/>
      <c r="B23" s="4" t="s">
        <v>59</v>
      </c>
      <c r="C23" s="24" t="s">
        <v>35</v>
      </c>
      <c r="D23" s="2"/>
      <c r="E23" s="2"/>
      <c r="F23" s="2"/>
    </row>
    <row r="24" spans="1:6">
      <c r="A24" s="2"/>
      <c r="B24" s="4" t="s">
        <v>60</v>
      </c>
      <c r="C24" s="24" t="s">
        <v>36</v>
      </c>
      <c r="D24" s="2"/>
      <c r="E24" s="2"/>
      <c r="F24" s="2"/>
    </row>
    <row r="25" spans="1:6">
      <c r="A25" s="2"/>
      <c r="B25" s="5" t="s">
        <v>61</v>
      </c>
      <c r="C25" s="25" t="s">
        <v>37</v>
      </c>
      <c r="D25" s="2" t="s">
        <v>81</v>
      </c>
      <c r="E25" s="2" t="s">
        <v>69</v>
      </c>
      <c r="F25" s="2" t="s">
        <v>84</v>
      </c>
    </row>
    <row r="26" spans="1:6">
      <c r="A26" s="19">
        <v>0</v>
      </c>
      <c r="B26" s="7" t="s">
        <v>62</v>
      </c>
      <c r="C26" s="26" t="s">
        <v>43</v>
      </c>
      <c r="D26" s="28" t="b">
        <f>FALSE()</f>
        <v>0</v>
      </c>
      <c r="E26" s="28"/>
      <c r="F26" s="29"/>
    </row>
    <row r="27" spans="1:6">
      <c r="A27" s="20">
        <v>1</v>
      </c>
      <c r="B27" s="10" t="s">
        <v>63</v>
      </c>
      <c r="C27" s="30" t="s">
        <v>44</v>
      </c>
      <c r="D27" s="31" t="b">
        <f>FALSE()</f>
        <v>0</v>
      </c>
      <c r="E27" s="31"/>
      <c r="F27" s="32"/>
    </row>
    <row r="28" spans="1:6">
      <c r="A28" s="20">
        <v>2</v>
      </c>
      <c r="B28" s="10" t="s">
        <v>64</v>
      </c>
      <c r="C28" s="30" t="s">
        <v>45</v>
      </c>
      <c r="D28" s="31" t="b">
        <f>FALSE()</f>
        <v>0</v>
      </c>
      <c r="E28" s="31"/>
      <c r="F28" s="32"/>
    </row>
    <row r="29" spans="1:6">
      <c r="A29" s="20">
        <v>3</v>
      </c>
      <c r="B29" s="10" t="s">
        <v>65</v>
      </c>
      <c r="C29" s="30" t="s">
        <v>46</v>
      </c>
      <c r="D29" s="31" t="b">
        <f>FALSE()</f>
        <v>0</v>
      </c>
      <c r="E29" s="31"/>
      <c r="F29" s="32"/>
    </row>
    <row r="30" spans="1:6">
      <c r="A30" s="20">
        <v>4</v>
      </c>
      <c r="B30" s="10" t="s">
        <v>66</v>
      </c>
      <c r="C30" s="30" t="s">
        <v>47</v>
      </c>
      <c r="D30" s="31" t="b">
        <f>FALSE()</f>
        <v>0</v>
      </c>
      <c r="E30" s="31"/>
      <c r="F30" s="32"/>
    </row>
    <row r="31" spans="1:6">
      <c r="A31" s="20">
        <v>5</v>
      </c>
      <c r="B31" s="10" t="s">
        <v>67</v>
      </c>
      <c r="C31" s="30" t="s">
        <v>48</v>
      </c>
      <c r="D31" s="31" t="b">
        <f>TRUE()</f>
        <v>1</v>
      </c>
      <c r="E31" s="31">
        <v>1937</v>
      </c>
      <c r="F31" s="32">
        <f>YearMax</f>
        <v>3267</v>
      </c>
    </row>
    <row r="32" spans="1:6">
      <c r="A32" s="20">
        <v>6</v>
      </c>
      <c r="B32" s="10" t="s">
        <v>68</v>
      </c>
      <c r="C32" s="30" t="s">
        <v>49</v>
      </c>
      <c r="D32" s="31" t="b">
        <f>TRUE()</f>
        <v>1</v>
      </c>
      <c r="E32" s="31">
        <f>YearMin</f>
        <v>-4712</v>
      </c>
      <c r="F32" s="32">
        <f>YearMax</f>
        <v>3267</v>
      </c>
    </row>
    <row r="33" spans="1:6">
      <c r="A33" s="19">
        <v>0</v>
      </c>
      <c r="B33" s="21" t="s">
        <v>76</v>
      </c>
      <c r="C33" s="15"/>
      <c r="D33" s="21" t="b">
        <f>FALSE()</f>
        <v>0</v>
      </c>
      <c r="E33" s="21"/>
      <c r="F33" s="16"/>
    </row>
    <row r="34" spans="1:6">
      <c r="A34" s="33">
        <f>Date2JDN(theYear,1,1)</f>
        <v>2458119.5</v>
      </c>
      <c r="B34" s="11" t="s">
        <v>78</v>
      </c>
      <c r="C34" s="31" t="s">
        <v>78</v>
      </c>
      <c r="D34" s="31" t="b">
        <f>TRUE()</f>
        <v>1</v>
      </c>
      <c r="E34" s="31">
        <v>1810</v>
      </c>
      <c r="F34" s="32">
        <f t="shared" ref="F34:F54" si="0">YearMax</f>
        <v>3267</v>
      </c>
    </row>
    <row r="35" spans="1:6">
      <c r="A35" s="33">
        <f>IF(LastJulian&gt;OrthEaster,OrthEaster-2,GregEaster-2)</f>
        <v>2458207.5</v>
      </c>
      <c r="B35" s="11" t="s">
        <v>117</v>
      </c>
      <c r="C35" s="31" t="s">
        <v>118</v>
      </c>
      <c r="D35" s="31" t="b">
        <f>FALSE()</f>
        <v>0</v>
      </c>
      <c r="E35" s="31">
        <v>1892</v>
      </c>
      <c r="F35" s="32">
        <f>YearMax</f>
        <v>3267</v>
      </c>
    </row>
    <row r="36" spans="1:6">
      <c r="A36" s="33">
        <f>IF(LastJulian&gt;OrthEaster,OrthEaster,GregEaster)</f>
        <v>2458209.5</v>
      </c>
      <c r="B36" s="11" t="s">
        <v>79</v>
      </c>
      <c r="C36" s="31" t="s">
        <v>79</v>
      </c>
      <c r="D36" s="31" t="b">
        <f>TRUE()</f>
        <v>1</v>
      </c>
      <c r="E36" s="31">
        <v>325</v>
      </c>
      <c r="F36" s="32">
        <f t="shared" si="0"/>
        <v>3267</v>
      </c>
    </row>
    <row r="37" spans="1:6">
      <c r="A37" s="33">
        <f>IF(LastJulian&gt;OrthEaster,OrthEaster+1,GregEaster+1)</f>
        <v>2458210.5</v>
      </c>
      <c r="B37" s="11" t="s">
        <v>104</v>
      </c>
      <c r="C37" s="31" t="s">
        <v>104</v>
      </c>
      <c r="D37" s="31" t="b">
        <f>TRUE()</f>
        <v>1</v>
      </c>
      <c r="E37" s="31">
        <v>1886</v>
      </c>
      <c r="F37" s="32">
        <f t="shared" si="0"/>
        <v>3267</v>
      </c>
    </row>
    <row r="38" spans="1:6">
      <c r="A38" s="33">
        <f>IF(LastJulian&gt;OrthEaster,OrthEaster+39,GregEaster+39)</f>
        <v>2458248.5</v>
      </c>
      <c r="B38" s="11" t="s">
        <v>105</v>
      </c>
      <c r="C38" s="31" t="s">
        <v>105</v>
      </c>
      <c r="D38" s="31" t="b">
        <f>TRUE()</f>
        <v>1</v>
      </c>
      <c r="E38" s="31">
        <v>1802</v>
      </c>
      <c r="F38" s="32">
        <f t="shared" si="0"/>
        <v>3267</v>
      </c>
    </row>
    <row r="39" spans="1:6">
      <c r="A39" s="33">
        <f>Date2JDN(theYear,4,27)</f>
        <v>2458235.5</v>
      </c>
      <c r="B39" s="11" t="s">
        <v>115</v>
      </c>
      <c r="C39" s="31" t="s">
        <v>116</v>
      </c>
      <c r="D39" s="31" t="b">
        <f>FALSE()</f>
        <v>0</v>
      </c>
      <c r="E39" s="31">
        <v>1983</v>
      </c>
      <c r="F39" s="32">
        <f>YearMax</f>
        <v>3267</v>
      </c>
    </row>
    <row r="40" spans="1:6">
      <c r="A40" s="33">
        <f>Date2JDN(theYear,5,1)</f>
        <v>2458239.5</v>
      </c>
      <c r="B40" s="11" t="s">
        <v>97</v>
      </c>
      <c r="C40" s="31" t="s">
        <v>97</v>
      </c>
      <c r="D40" s="31" t="b">
        <f>TRUE()</f>
        <v>1</v>
      </c>
      <c r="E40" s="31">
        <v>1947</v>
      </c>
      <c r="F40" s="32">
        <f t="shared" si="0"/>
        <v>3267</v>
      </c>
    </row>
    <row r="41" spans="1:6">
      <c r="A41" s="33">
        <f>Date2JDN(theYear,5,8)</f>
        <v>2458246.5</v>
      </c>
      <c r="B41" s="11" t="s">
        <v>98</v>
      </c>
      <c r="C41" s="31" t="s">
        <v>98</v>
      </c>
      <c r="D41" s="31" t="b">
        <f>TRUE()</f>
        <v>1</v>
      </c>
      <c r="E41" s="31">
        <v>1982</v>
      </c>
      <c r="F41" s="32">
        <f t="shared" si="0"/>
        <v>3267</v>
      </c>
    </row>
    <row r="42" spans="1:6">
      <c r="A42" s="33">
        <f>Date2JDN(theYear,5,22)</f>
        <v>2458260.5</v>
      </c>
      <c r="B42" s="11" t="s">
        <v>119</v>
      </c>
      <c r="C42" s="31" t="s">
        <v>116</v>
      </c>
      <c r="D42" s="31" t="b">
        <f>FALSE()</f>
        <v>0</v>
      </c>
      <c r="E42" s="31">
        <v>1983</v>
      </c>
      <c r="F42" s="32">
        <f>YearMax</f>
        <v>3267</v>
      </c>
    </row>
    <row r="43" spans="1:6">
      <c r="A43" s="33">
        <f>Date2JDN(theYear,5,27)</f>
        <v>2458265.5</v>
      </c>
      <c r="B43" s="11" t="s">
        <v>121</v>
      </c>
      <c r="C43" s="31" t="s">
        <v>116</v>
      </c>
      <c r="D43" s="31" t="b">
        <f>FALSE()</f>
        <v>0</v>
      </c>
      <c r="E43" s="31">
        <v>1983</v>
      </c>
      <c r="F43" s="32">
        <f>YearMax</f>
        <v>3267</v>
      </c>
    </row>
    <row r="44" spans="1:6">
      <c r="A44" s="33">
        <f>IF(LastJulian&gt;OrthEaster,OrthEaster+49,GregEaster+49)</f>
        <v>2458258.5</v>
      </c>
      <c r="B44" s="11" t="s">
        <v>106</v>
      </c>
      <c r="C44" s="31" t="s">
        <v>106</v>
      </c>
      <c r="D44" s="31" t="b">
        <f>TRUE()</f>
        <v>1</v>
      </c>
      <c r="E44" s="31">
        <v>325</v>
      </c>
      <c r="F44" s="32">
        <f t="shared" si="0"/>
        <v>3267</v>
      </c>
    </row>
    <row r="45" spans="1:6">
      <c r="A45" s="33">
        <f>IF(LastJulian&gt;OrthEaster,OrthEaster+50,GregEaster+50)</f>
        <v>2458259.5</v>
      </c>
      <c r="B45" s="11" t="s">
        <v>107</v>
      </c>
      <c r="C45" s="31" t="s">
        <v>107</v>
      </c>
      <c r="D45" s="31" t="b">
        <f>TRUE()</f>
        <v>1</v>
      </c>
      <c r="E45" s="31">
        <v>1886</v>
      </c>
      <c r="F45" s="32">
        <f t="shared" si="0"/>
        <v>3267</v>
      </c>
    </row>
    <row r="46" spans="1:6">
      <c r="A46" s="33">
        <f>Date2JDN(theYear,6,10)</f>
        <v>2458279.5</v>
      </c>
      <c r="B46" s="11" t="s">
        <v>120</v>
      </c>
      <c r="C46" s="31" t="s">
        <v>116</v>
      </c>
      <c r="D46" s="31" t="b">
        <f>FALSE()</f>
        <v>0</v>
      </c>
      <c r="E46" s="31">
        <v>1983</v>
      </c>
      <c r="F46" s="32">
        <f>YearMax</f>
        <v>3267</v>
      </c>
    </row>
    <row r="47" spans="1:6">
      <c r="A47" s="33">
        <f>Date2JDN(theYear,6,29)</f>
        <v>2458298.5</v>
      </c>
      <c r="B47" s="11" t="s">
        <v>40</v>
      </c>
      <c r="C47" s="31" t="s">
        <v>41</v>
      </c>
      <c r="D47" s="31" t="b">
        <f>FALSE()</f>
        <v>0</v>
      </c>
      <c r="E47" s="31">
        <v>1983</v>
      </c>
      <c r="F47" s="32">
        <f>YearMax</f>
        <v>3267</v>
      </c>
    </row>
    <row r="48" spans="1:6">
      <c r="A48" s="33">
        <f>Date2JDN(theYear,7,14)</f>
        <v>2458313.5</v>
      </c>
      <c r="B48" s="11" t="s">
        <v>99</v>
      </c>
      <c r="C48" s="31" t="s">
        <v>99</v>
      </c>
      <c r="D48" s="31" t="b">
        <f>TRUE()</f>
        <v>1</v>
      </c>
      <c r="E48" s="31">
        <v>1880</v>
      </c>
      <c r="F48" s="32">
        <f t="shared" si="0"/>
        <v>3267</v>
      </c>
    </row>
    <row r="49" spans="1:6">
      <c r="A49" s="33">
        <f>Date2JDN(theYear,8,15)</f>
        <v>2458345.5</v>
      </c>
      <c r="B49" s="11" t="s">
        <v>101</v>
      </c>
      <c r="C49" s="31" t="s">
        <v>101</v>
      </c>
      <c r="D49" s="31" t="b">
        <f>TRUE()</f>
        <v>1</v>
      </c>
      <c r="E49" s="31">
        <v>1802</v>
      </c>
      <c r="F49" s="32">
        <f t="shared" si="0"/>
        <v>3267</v>
      </c>
    </row>
    <row r="50" spans="1:6">
      <c r="A50" s="33">
        <f>Date2JDN(theYear,11,1)</f>
        <v>2458423.5</v>
      </c>
      <c r="B50" s="11" t="s">
        <v>102</v>
      </c>
      <c r="C50" s="31" t="s">
        <v>102</v>
      </c>
      <c r="D50" s="31" t="b">
        <f>TRUE()</f>
        <v>1</v>
      </c>
      <c r="E50" s="31">
        <v>1802</v>
      </c>
      <c r="F50" s="32">
        <f t="shared" si="0"/>
        <v>3267</v>
      </c>
    </row>
    <row r="51" spans="1:6">
      <c r="A51" s="33">
        <f>Date2JDN(theYear,11,11)</f>
        <v>2458433.5</v>
      </c>
      <c r="B51" s="11" t="s">
        <v>103</v>
      </c>
      <c r="C51" s="31" t="s">
        <v>103</v>
      </c>
      <c r="D51" s="31" t="b">
        <f>TRUE()</f>
        <v>1</v>
      </c>
      <c r="E51" s="31">
        <v>1924</v>
      </c>
      <c r="F51" s="32">
        <f t="shared" si="0"/>
        <v>3267</v>
      </c>
    </row>
    <row r="52" spans="1:6">
      <c r="A52" s="33">
        <f>Date2JDN(theYear,12,20)</f>
        <v>2458472.5</v>
      </c>
      <c r="B52" s="11" t="s">
        <v>122</v>
      </c>
      <c r="C52" s="31" t="s">
        <v>116</v>
      </c>
      <c r="D52" s="31" t="b">
        <f>FALSE()</f>
        <v>0</v>
      </c>
      <c r="E52" s="31">
        <v>1983</v>
      </c>
      <c r="F52" s="32">
        <f>YearMax</f>
        <v>3267</v>
      </c>
    </row>
    <row r="53" spans="1:6">
      <c r="A53" s="33">
        <f>Date2JDN(theYear,12,26)</f>
        <v>2458478.5</v>
      </c>
      <c r="B53" s="11" t="s">
        <v>42</v>
      </c>
      <c r="C53" s="31" t="s">
        <v>39</v>
      </c>
      <c r="D53" s="31" t="b">
        <f>FALSE()</f>
        <v>0</v>
      </c>
      <c r="E53" s="31">
        <v>1892</v>
      </c>
      <c r="F53" s="32">
        <f>YearMax</f>
        <v>3267</v>
      </c>
    </row>
    <row r="54" spans="1:6">
      <c r="A54" s="33">
        <f>Date2JDN(theYear,12,25)</f>
        <v>2458477.5</v>
      </c>
      <c r="B54" s="11" t="s">
        <v>77</v>
      </c>
      <c r="C54" s="31" t="s">
        <v>77</v>
      </c>
      <c r="D54" s="31" t="b">
        <f>TRUE()</f>
        <v>1</v>
      </c>
      <c r="E54" s="31">
        <v>1802</v>
      </c>
      <c r="F54" s="32">
        <f t="shared" si="0"/>
        <v>3267</v>
      </c>
    </row>
    <row r="55" spans="1:6">
      <c r="A55" s="22">
        <v>0</v>
      </c>
      <c r="B55" s="23" t="s">
        <v>76</v>
      </c>
      <c r="C55" s="17"/>
      <c r="D55" s="23" t="b">
        <f>FALSE()</f>
        <v>0</v>
      </c>
      <c r="E55" s="23"/>
      <c r="F55" s="18"/>
    </row>
    <row r="56" spans="1:6">
      <c r="A56" s="19">
        <v>0</v>
      </c>
      <c r="B56" s="21" t="s">
        <v>76</v>
      </c>
      <c r="C56" s="15"/>
      <c r="D56" s="21" t="b">
        <f>FALSE()</f>
        <v>0</v>
      </c>
      <c r="E56" s="21"/>
      <c r="F56" s="16"/>
    </row>
    <row r="57" spans="1:6">
      <c r="A57" s="33">
        <f>Date2JDN(theYear,1,21)</f>
        <v>2458139.5</v>
      </c>
      <c r="B57" s="11" t="s">
        <v>91</v>
      </c>
      <c r="C57" s="31" t="s">
        <v>92</v>
      </c>
      <c r="D57" s="31" t="b">
        <f>TRUE()</f>
        <v>1</v>
      </c>
      <c r="E57" s="31">
        <v>1540</v>
      </c>
      <c r="F57" s="32">
        <v>1609</v>
      </c>
    </row>
    <row r="58" spans="1:6">
      <c r="A58" s="33">
        <f>Date2JDN(theYear,8,5)</f>
        <v>2458335.5</v>
      </c>
      <c r="B58" s="11" t="s">
        <v>93</v>
      </c>
      <c r="C58" s="31" t="s">
        <v>94</v>
      </c>
      <c r="D58" s="31" t="b">
        <f>TRUE()</f>
        <v>1</v>
      </c>
      <c r="E58" s="31">
        <v>1540</v>
      </c>
      <c r="F58" s="32">
        <v>1609</v>
      </c>
    </row>
    <row r="59" spans="1:6">
      <c r="A59" s="22">
        <v>0</v>
      </c>
      <c r="B59" s="23" t="s">
        <v>76</v>
      </c>
      <c r="C59" s="17"/>
      <c r="D59" s="23" t="b">
        <f>FALSE()</f>
        <v>0</v>
      </c>
      <c r="E59" s="23"/>
      <c r="F59" s="18"/>
    </row>
    <row r="60" spans="1:6">
      <c r="A60" s="2"/>
      <c r="B60" s="2" t="s">
        <v>80</v>
      </c>
      <c r="C60" s="34" t="s">
        <v>70</v>
      </c>
      <c r="D60" s="2"/>
      <c r="E60" s="2"/>
      <c r="F60" s="2"/>
    </row>
    <row r="61" spans="1:6">
      <c r="A61" s="2"/>
      <c r="B61" s="2" t="str">
        <f>"Enter a year between "&amp;YearMin&amp;" and "&amp;YearMax</f>
        <v>Enter a year between -4712 and 3267</v>
      </c>
      <c r="C61" s="34" t="str">
        <f>"Entrez une année entre "&amp;YearMin&amp;" et "&amp;YearMax</f>
        <v>Entrez une année entre -4712 et 3267</v>
      </c>
      <c r="D61" s="2"/>
      <c r="E61" s="2"/>
      <c r="F61" s="2"/>
    </row>
    <row r="62" spans="1:6">
      <c r="A62" s="2"/>
      <c r="B62" s="2" t="s">
        <v>82</v>
      </c>
      <c r="C62" s="34" t="s">
        <v>83</v>
      </c>
      <c r="D62" s="2"/>
      <c r="E62" s="2"/>
      <c r="F62" s="2"/>
    </row>
  </sheetData>
  <mergeCells count="1">
    <mergeCell ref="B4:C4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2" verticalDpi="4294967292"/>
  <headerFooter alignWithMargins="0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27"/>
  <sheetViews>
    <sheetView showGridLines="0" workbookViewId="0">
      <selection sqref="A1:C1"/>
    </sheetView>
  </sheetViews>
  <sheetFormatPr baseColWidth="10" defaultRowHeight="12"/>
  <cols>
    <col min="1" max="1" width="21.42578125" customWidth="1"/>
    <col min="2" max="2" width="13.85546875" customWidth="1"/>
    <col min="3" max="3" width="33.85546875" customWidth="1"/>
  </cols>
  <sheetData>
    <row r="1" spans="1:3" ht="18">
      <c r="A1" s="102" t="s">
        <v>25</v>
      </c>
      <c r="B1" s="103"/>
      <c r="C1" s="104"/>
    </row>
    <row r="2" spans="1:3">
      <c r="A2" s="39" t="s">
        <v>108</v>
      </c>
      <c r="B2" s="39">
        <f>GregEaster-47</f>
        <v>2458162.5</v>
      </c>
      <c r="C2" s="39" t="s">
        <v>4</v>
      </c>
    </row>
    <row r="3" spans="1:3">
      <c r="A3" s="39" t="s">
        <v>109</v>
      </c>
      <c r="B3" s="39">
        <f>GregEaster-46</f>
        <v>2458163.5</v>
      </c>
      <c r="C3" s="39" t="s">
        <v>5</v>
      </c>
    </row>
    <row r="4" spans="1:3">
      <c r="A4" s="39" t="s">
        <v>110</v>
      </c>
      <c r="B4" s="39">
        <f>GregEaster-42</f>
        <v>2458167.5</v>
      </c>
      <c r="C4" s="39" t="s">
        <v>6</v>
      </c>
    </row>
    <row r="5" spans="1:3">
      <c r="A5" s="39" t="s">
        <v>111</v>
      </c>
      <c r="B5" s="39">
        <f>GregEaster-3</f>
        <v>2458206.5</v>
      </c>
      <c r="C5" s="39" t="s">
        <v>7</v>
      </c>
    </row>
    <row r="6" spans="1:3">
      <c r="A6" s="39" t="s">
        <v>112</v>
      </c>
      <c r="B6" s="39">
        <f>GregEaster-2</f>
        <v>2458207.5</v>
      </c>
      <c r="C6" s="39" t="s">
        <v>8</v>
      </c>
    </row>
    <row r="7" spans="1:3">
      <c r="A7" s="39" t="s">
        <v>113</v>
      </c>
      <c r="B7" s="39">
        <f>GregEaster-1</f>
        <v>2458208.5</v>
      </c>
      <c r="C7" s="39" t="s">
        <v>9</v>
      </c>
    </row>
    <row r="8" spans="1:3">
      <c r="A8" s="39" t="s">
        <v>79</v>
      </c>
      <c r="B8" s="39">
        <f>GregEaster</f>
        <v>2458209.5</v>
      </c>
      <c r="C8" s="39" t="s">
        <v>79</v>
      </c>
    </row>
    <row r="9" spans="1:3">
      <c r="A9" s="39" t="s">
        <v>105</v>
      </c>
      <c r="B9" s="39">
        <f>GregEaster+39</f>
        <v>2458248.5</v>
      </c>
      <c r="C9" s="39" t="s">
        <v>10</v>
      </c>
    </row>
    <row r="10" spans="1:3">
      <c r="A10" s="39" t="s">
        <v>106</v>
      </c>
      <c r="B10" s="39">
        <f>GregEaster+49</f>
        <v>2458258.5</v>
      </c>
      <c r="C10" s="39" t="s">
        <v>11</v>
      </c>
    </row>
    <row r="11" spans="1:3">
      <c r="A11" s="39" t="s">
        <v>114</v>
      </c>
      <c r="B11" s="39">
        <f>GregEaster+56</f>
        <v>2458265.5</v>
      </c>
      <c r="C11" s="39" t="s">
        <v>12</v>
      </c>
    </row>
    <row r="12" spans="1:3">
      <c r="A12" s="39" t="s">
        <v>123</v>
      </c>
      <c r="B12" s="39">
        <f>GregEaster+63</f>
        <v>2458272.5</v>
      </c>
      <c r="C12" s="39" t="s">
        <v>13</v>
      </c>
    </row>
    <row r="13" spans="1:3">
      <c r="A13" s="39" t="s">
        <v>124</v>
      </c>
      <c r="B13" s="39">
        <f>GregEaster+68</f>
        <v>2458277.5</v>
      </c>
      <c r="C13" s="39" t="s">
        <v>14</v>
      </c>
    </row>
    <row r="14" spans="1:3">
      <c r="A14" s="39" t="s">
        <v>125</v>
      </c>
      <c r="B14" s="39">
        <f>Date2JDN(theYear,1,1)</f>
        <v>2458119.5</v>
      </c>
      <c r="C14" s="39" t="s">
        <v>15</v>
      </c>
    </row>
    <row r="15" spans="1:3">
      <c r="A15" s="39" t="s">
        <v>126</v>
      </c>
      <c r="B15" s="39">
        <f>Date2JDN(theYear,1,6)</f>
        <v>2458124.5</v>
      </c>
      <c r="C15" s="40" t="s">
        <v>130</v>
      </c>
    </row>
    <row r="16" spans="1:3">
      <c r="A16" s="39"/>
      <c r="B16" s="39">
        <f>Date2JDN(theYear,1,2)+6-MOD(Date2JDN(theYear,1,2)+0.5,7)</f>
        <v>2458125.5</v>
      </c>
      <c r="C16" s="41" t="s">
        <v>129</v>
      </c>
    </row>
    <row r="17" spans="1:3">
      <c r="A17" s="39" t="s">
        <v>127</v>
      </c>
      <c r="B17" s="39">
        <f>Date2JDN(theYear,3,19)-(MOD(Date2JDN(theYear,3,19)+0.5,7)=6)</f>
        <v>2458196.5</v>
      </c>
      <c r="C17" s="39" t="s">
        <v>23</v>
      </c>
    </row>
    <row r="18" spans="1:3" ht="36">
      <c r="A18" s="39" t="s">
        <v>128</v>
      </c>
      <c r="B18" s="39">
        <f>IF(GregEaster&lt;Date2JDN(theYear,4,2),GregEaster+15,Date2JDN(theYear,3,25)+6-MOD(Date2JDN(theYear,3,25)+0.5,7))</f>
        <v>2458224.5</v>
      </c>
      <c r="C18" s="42" t="s">
        <v>24</v>
      </c>
    </row>
    <row r="19" spans="1:3">
      <c r="A19" s="39" t="s">
        <v>131</v>
      </c>
      <c r="B19" s="39">
        <f>Date2JDN(theYear,6,24)</f>
        <v>2458293.5</v>
      </c>
      <c r="C19" s="40" t="s">
        <v>16</v>
      </c>
    </row>
    <row r="20" spans="1:3">
      <c r="A20" s="39" t="s">
        <v>132</v>
      </c>
      <c r="B20" s="39">
        <f>Date2JDN(theYear,6,29)</f>
        <v>2458298.5</v>
      </c>
      <c r="C20" s="41" t="s">
        <v>17</v>
      </c>
    </row>
    <row r="21" spans="1:3">
      <c r="A21" s="39" t="s">
        <v>133</v>
      </c>
      <c r="B21" s="39">
        <f>Date2JDN(theYear,8,15)</f>
        <v>2458345.5</v>
      </c>
      <c r="C21" s="41" t="s">
        <v>18</v>
      </c>
    </row>
    <row r="22" spans="1:3">
      <c r="A22" s="39" t="s">
        <v>102</v>
      </c>
      <c r="B22" s="39">
        <f>Date2JDN(theYear,11,1)</f>
        <v>2458423.5</v>
      </c>
      <c r="C22" s="39" t="s">
        <v>19</v>
      </c>
    </row>
    <row r="23" spans="1:3">
      <c r="A23" s="39" t="s">
        <v>134</v>
      </c>
      <c r="B23" s="39">
        <f>Date2JDN(theYear,11,2)</f>
        <v>2458424.5</v>
      </c>
      <c r="C23" s="40" t="s">
        <v>20</v>
      </c>
    </row>
    <row r="24" spans="1:3">
      <c r="A24" s="39" t="s">
        <v>135</v>
      </c>
      <c r="B24" s="39">
        <f>Date2JDN(theYear,11,20)+6-MOD(Date2JDN(theYear,11,20)+0.5,7)</f>
        <v>2458447.5</v>
      </c>
      <c r="C24" s="39" t="s">
        <v>1</v>
      </c>
    </row>
    <row r="25" spans="1:3">
      <c r="A25" s="39" t="s">
        <v>0</v>
      </c>
      <c r="B25" s="39">
        <f>Date2JDN(theYear,11,27)+6-MOD(Date2JDN(theYear,11,27)+0.5,7)</f>
        <v>2458454.5</v>
      </c>
      <c r="C25" s="39" t="s">
        <v>2</v>
      </c>
    </row>
    <row r="26" spans="1:3">
      <c r="A26" s="39" t="s">
        <v>3</v>
      </c>
      <c r="B26" s="39">
        <f>Date2JDN(theYear,12,8)</f>
        <v>2458460.5</v>
      </c>
      <c r="C26" s="41" t="s">
        <v>21</v>
      </c>
    </row>
    <row r="27" spans="1:3">
      <c r="A27" s="39" t="s">
        <v>77</v>
      </c>
      <c r="B27" s="39">
        <f>Date2JDN(theYear,12,24)</f>
        <v>2458476.5</v>
      </c>
      <c r="C27" s="41" t="s">
        <v>22</v>
      </c>
    </row>
  </sheetData>
  <mergeCells count="1">
    <mergeCell ref="A1:C1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11"/>
  </sheetPr>
  <dimension ref="A1:W72"/>
  <sheetViews>
    <sheetView showGridLines="0" topLeftCell="B1" zoomScale="85" workbookViewId="0">
      <selection activeCell="B5" sqref="B5:G35"/>
    </sheetView>
  </sheetViews>
  <sheetFormatPr baseColWidth="10" defaultColWidth="10.85546875" defaultRowHeight="12"/>
  <cols>
    <col min="1" max="1" width="1.5703125" style="35" hidden="1" customWidth="1"/>
    <col min="2" max="2" width="3.28515625" style="35" customWidth="1"/>
    <col min="3" max="3" width="3.42578125" style="35" customWidth="1"/>
    <col min="4" max="4" width="6.28515625" style="35" customWidth="1"/>
    <col min="5" max="6" width="15.5703125" style="35" customWidth="1"/>
    <col min="7" max="7" width="3.5703125" style="77" customWidth="1"/>
    <col min="8" max="8" width="2.85546875" style="35" customWidth="1"/>
    <col min="9" max="9" width="10.85546875" style="1" hidden="1" customWidth="1"/>
    <col min="10" max="10" width="3.28515625" style="35" customWidth="1"/>
    <col min="11" max="11" width="3.42578125" style="35" customWidth="1"/>
    <col min="12" max="12" width="3.7109375" style="35" customWidth="1"/>
    <col min="13" max="14" width="15.5703125" style="35" customWidth="1"/>
    <col min="15" max="15" width="3.5703125" style="77" customWidth="1"/>
    <col min="16" max="16" width="2.85546875" style="35" customWidth="1"/>
    <col min="17" max="17" width="10.85546875" style="1" hidden="1" customWidth="1"/>
    <col min="18" max="18" width="3.28515625" style="35" customWidth="1"/>
    <col min="19" max="19" width="3.42578125" style="35" customWidth="1"/>
    <col min="20" max="20" width="3.7109375" style="35" customWidth="1"/>
    <col min="21" max="22" width="15.5703125" style="35" customWidth="1"/>
    <col min="23" max="23" width="3.5703125" style="77" customWidth="1"/>
    <col min="24" max="16384" width="10.85546875" style="35"/>
  </cols>
  <sheetData>
    <row r="1" spans="2:23" ht="35.25" customHeight="1" thickBot="1">
      <c r="B1" s="47" t="s">
        <v>136</v>
      </c>
      <c r="C1" s="48"/>
      <c r="D1" s="48"/>
      <c r="E1" s="97">
        <f>theYear</f>
        <v>2018</v>
      </c>
      <c r="F1" s="97"/>
      <c r="G1" s="97"/>
      <c r="H1" s="97"/>
      <c r="I1" s="97"/>
      <c r="J1" s="48"/>
      <c r="K1" s="48"/>
      <c r="L1" s="48"/>
      <c r="M1" s="48"/>
      <c r="N1" s="48"/>
      <c r="O1" s="83"/>
      <c r="P1" s="48"/>
      <c r="Q1" s="48"/>
      <c r="R1" s="48"/>
      <c r="S1" s="48"/>
      <c r="T1" s="48"/>
      <c r="U1" s="98" t="s">
        <v>156</v>
      </c>
      <c r="V1" s="98"/>
      <c r="W1" s="99"/>
    </row>
    <row r="2" spans="2:23" s="1" customFormat="1" ht="9.9499999999999993" customHeight="1" thickBot="1">
      <c r="B2" s="55"/>
      <c r="E2" s="54"/>
      <c r="F2" s="54"/>
      <c r="G2" s="78"/>
      <c r="H2" s="54"/>
      <c r="I2" s="54"/>
      <c r="O2" s="74"/>
      <c r="W2" s="74"/>
    </row>
    <row r="3" spans="2:23" ht="17.25" thickBot="1">
      <c r="B3" s="94" t="str">
        <f>Month02</f>
        <v>FEVRIER</v>
      </c>
      <c r="C3" s="95"/>
      <c r="D3" s="95"/>
      <c r="E3" s="95"/>
      <c r="F3" s="95"/>
      <c r="G3" s="96"/>
      <c r="J3" s="94" t="str">
        <f>Month03</f>
        <v>MARS</v>
      </c>
      <c r="K3" s="95"/>
      <c r="L3" s="95"/>
      <c r="M3" s="95"/>
      <c r="N3" s="95"/>
      <c r="O3" s="96"/>
      <c r="R3" s="94" t="s">
        <v>32</v>
      </c>
      <c r="S3" s="95"/>
      <c r="T3" s="95"/>
      <c r="U3" s="95"/>
      <c r="V3" s="95"/>
      <c r="W3" s="96"/>
    </row>
    <row r="4" spans="2:23" ht="2.25" customHeight="1">
      <c r="B4" s="52"/>
      <c r="C4" s="52"/>
      <c r="D4" s="52"/>
      <c r="E4" s="52"/>
      <c r="F4" s="52"/>
      <c r="G4" s="52"/>
      <c r="J4" s="52"/>
      <c r="K4" s="52"/>
      <c r="L4" s="52"/>
      <c r="M4" s="52"/>
      <c r="N4" s="52"/>
      <c r="O4" s="52"/>
      <c r="R4" s="52"/>
      <c r="S4" s="52"/>
      <c r="T4" s="52"/>
      <c r="U4" s="52"/>
      <c r="V4" s="52"/>
      <c r="W4" s="52"/>
    </row>
    <row r="5" spans="2:23" ht="15" customHeight="1">
      <c r="B5" s="105" t="s">
        <v>150</v>
      </c>
      <c r="C5" s="106"/>
      <c r="D5" s="106"/>
      <c r="E5" s="106"/>
      <c r="F5" s="106"/>
      <c r="G5" s="107"/>
      <c r="H5" s="1"/>
      <c r="J5" s="105" t="s">
        <v>151</v>
      </c>
      <c r="K5" s="106"/>
      <c r="L5" s="106"/>
      <c r="M5" s="106"/>
      <c r="N5" s="106"/>
      <c r="O5" s="107"/>
      <c r="P5" s="1"/>
      <c r="R5" s="105" t="s">
        <v>152</v>
      </c>
      <c r="S5" s="106"/>
      <c r="T5" s="106"/>
      <c r="U5" s="106"/>
      <c r="V5" s="106"/>
      <c r="W5" s="107"/>
    </row>
    <row r="6" spans="2:23" ht="15" customHeight="1">
      <c r="B6" s="108"/>
      <c r="C6" s="109"/>
      <c r="D6" s="109"/>
      <c r="E6" s="109"/>
      <c r="F6" s="109"/>
      <c r="G6" s="110"/>
      <c r="H6" s="1"/>
      <c r="J6" s="108"/>
      <c r="K6" s="109"/>
      <c r="L6" s="109"/>
      <c r="M6" s="109"/>
      <c r="N6" s="109"/>
      <c r="O6" s="110"/>
      <c r="P6" s="1"/>
      <c r="R6" s="108"/>
      <c r="S6" s="109"/>
      <c r="T6" s="109"/>
      <c r="U6" s="109"/>
      <c r="V6" s="109"/>
      <c r="W6" s="110"/>
    </row>
    <row r="7" spans="2:23" ht="15" customHeight="1">
      <c r="B7" s="108"/>
      <c r="C7" s="109"/>
      <c r="D7" s="109"/>
      <c r="E7" s="109"/>
      <c r="F7" s="109"/>
      <c r="G7" s="110"/>
      <c r="H7" s="1"/>
      <c r="J7" s="108"/>
      <c r="K7" s="109"/>
      <c r="L7" s="109"/>
      <c r="M7" s="109"/>
      <c r="N7" s="109"/>
      <c r="O7" s="110"/>
      <c r="P7" s="1"/>
      <c r="R7" s="108"/>
      <c r="S7" s="109"/>
      <c r="T7" s="109"/>
      <c r="U7" s="109"/>
      <c r="V7" s="109"/>
      <c r="W7" s="110"/>
    </row>
    <row r="8" spans="2:23" ht="15" customHeight="1">
      <c r="B8" s="108"/>
      <c r="C8" s="109"/>
      <c r="D8" s="109"/>
      <c r="E8" s="109"/>
      <c r="F8" s="109"/>
      <c r="G8" s="110"/>
      <c r="H8" s="1"/>
      <c r="J8" s="108"/>
      <c r="K8" s="109"/>
      <c r="L8" s="109"/>
      <c r="M8" s="109"/>
      <c r="N8" s="109"/>
      <c r="O8" s="110"/>
      <c r="P8" s="1"/>
      <c r="R8" s="108"/>
      <c r="S8" s="109"/>
      <c r="T8" s="109"/>
      <c r="U8" s="109"/>
      <c r="V8" s="109"/>
      <c r="W8" s="110"/>
    </row>
    <row r="9" spans="2:23" ht="15" customHeight="1">
      <c r="B9" s="108"/>
      <c r="C9" s="109"/>
      <c r="D9" s="109"/>
      <c r="E9" s="109"/>
      <c r="F9" s="109"/>
      <c r="G9" s="110"/>
      <c r="H9" s="1"/>
      <c r="J9" s="108"/>
      <c r="K9" s="109"/>
      <c r="L9" s="109"/>
      <c r="M9" s="109"/>
      <c r="N9" s="109"/>
      <c r="O9" s="110"/>
      <c r="P9" s="1"/>
      <c r="R9" s="108"/>
      <c r="S9" s="109"/>
      <c r="T9" s="109"/>
      <c r="U9" s="109"/>
      <c r="V9" s="109"/>
      <c r="W9" s="110"/>
    </row>
    <row r="10" spans="2:23" ht="15" customHeight="1">
      <c r="B10" s="108"/>
      <c r="C10" s="109"/>
      <c r="D10" s="109"/>
      <c r="E10" s="109"/>
      <c r="F10" s="109"/>
      <c r="G10" s="110"/>
      <c r="H10" s="1"/>
      <c r="J10" s="108"/>
      <c r="K10" s="109"/>
      <c r="L10" s="109"/>
      <c r="M10" s="109"/>
      <c r="N10" s="109"/>
      <c r="O10" s="110"/>
      <c r="P10" s="1"/>
      <c r="R10" s="108"/>
      <c r="S10" s="109"/>
      <c r="T10" s="109"/>
      <c r="U10" s="109"/>
      <c r="V10" s="109"/>
      <c r="W10" s="110"/>
    </row>
    <row r="11" spans="2:23" ht="15" customHeight="1">
      <c r="B11" s="108"/>
      <c r="C11" s="109"/>
      <c r="D11" s="109"/>
      <c r="E11" s="109"/>
      <c r="F11" s="109"/>
      <c r="G11" s="110"/>
      <c r="H11" s="1"/>
      <c r="J11" s="108"/>
      <c r="K11" s="109"/>
      <c r="L11" s="109"/>
      <c r="M11" s="109"/>
      <c r="N11" s="109"/>
      <c r="O11" s="110"/>
      <c r="P11" s="1"/>
      <c r="R11" s="108"/>
      <c r="S11" s="109"/>
      <c r="T11" s="109"/>
      <c r="U11" s="109"/>
      <c r="V11" s="109"/>
      <c r="W11" s="110"/>
    </row>
    <row r="12" spans="2:23" ht="15" customHeight="1">
      <c r="B12" s="108"/>
      <c r="C12" s="109"/>
      <c r="D12" s="109"/>
      <c r="E12" s="109"/>
      <c r="F12" s="109"/>
      <c r="G12" s="110"/>
      <c r="H12" s="1"/>
      <c r="J12" s="108"/>
      <c r="K12" s="109"/>
      <c r="L12" s="109"/>
      <c r="M12" s="109"/>
      <c r="N12" s="109"/>
      <c r="O12" s="110"/>
      <c r="P12" s="1"/>
      <c r="R12" s="108"/>
      <c r="S12" s="109"/>
      <c r="T12" s="109"/>
      <c r="U12" s="109"/>
      <c r="V12" s="109"/>
      <c r="W12" s="110"/>
    </row>
    <row r="13" spans="2:23" ht="15" customHeight="1">
      <c r="B13" s="108"/>
      <c r="C13" s="109"/>
      <c r="D13" s="109"/>
      <c r="E13" s="109"/>
      <c r="F13" s="109"/>
      <c r="G13" s="110"/>
      <c r="H13" s="1"/>
      <c r="J13" s="108"/>
      <c r="K13" s="109"/>
      <c r="L13" s="109"/>
      <c r="M13" s="109"/>
      <c r="N13" s="109"/>
      <c r="O13" s="110"/>
      <c r="P13" s="1"/>
      <c r="R13" s="108"/>
      <c r="S13" s="109"/>
      <c r="T13" s="109"/>
      <c r="U13" s="109"/>
      <c r="V13" s="109"/>
      <c r="W13" s="110"/>
    </row>
    <row r="14" spans="2:23" ht="15" customHeight="1">
      <c r="B14" s="108"/>
      <c r="C14" s="109"/>
      <c r="D14" s="109"/>
      <c r="E14" s="109"/>
      <c r="F14" s="109"/>
      <c r="G14" s="110"/>
      <c r="H14" s="1"/>
      <c r="J14" s="108"/>
      <c r="K14" s="109"/>
      <c r="L14" s="109"/>
      <c r="M14" s="109"/>
      <c r="N14" s="109"/>
      <c r="O14" s="110"/>
      <c r="P14" s="1"/>
      <c r="R14" s="108"/>
      <c r="S14" s="109"/>
      <c r="T14" s="109"/>
      <c r="U14" s="109"/>
      <c r="V14" s="109"/>
      <c r="W14" s="110"/>
    </row>
    <row r="15" spans="2:23" ht="15" customHeight="1">
      <c r="B15" s="108"/>
      <c r="C15" s="109"/>
      <c r="D15" s="109"/>
      <c r="E15" s="109"/>
      <c r="F15" s="109"/>
      <c r="G15" s="110"/>
      <c r="H15" s="1"/>
      <c r="J15" s="108"/>
      <c r="K15" s="109"/>
      <c r="L15" s="109"/>
      <c r="M15" s="109"/>
      <c r="N15" s="109"/>
      <c r="O15" s="110"/>
      <c r="P15" s="1"/>
      <c r="R15" s="108"/>
      <c r="S15" s="109"/>
      <c r="T15" s="109"/>
      <c r="U15" s="109"/>
      <c r="V15" s="109"/>
      <c r="W15" s="110"/>
    </row>
    <row r="16" spans="2:23" ht="15" customHeight="1">
      <c r="B16" s="108"/>
      <c r="C16" s="109"/>
      <c r="D16" s="109"/>
      <c r="E16" s="109"/>
      <c r="F16" s="109"/>
      <c r="G16" s="110"/>
      <c r="H16" s="1"/>
      <c r="J16" s="108"/>
      <c r="K16" s="109"/>
      <c r="L16" s="109"/>
      <c r="M16" s="109"/>
      <c r="N16" s="109"/>
      <c r="O16" s="110"/>
      <c r="P16" s="1"/>
      <c r="R16" s="108"/>
      <c r="S16" s="109"/>
      <c r="T16" s="109"/>
      <c r="U16" s="109"/>
      <c r="V16" s="109"/>
      <c r="W16" s="110"/>
    </row>
    <row r="17" spans="2:23" ht="15" customHeight="1">
      <c r="B17" s="108"/>
      <c r="C17" s="109"/>
      <c r="D17" s="109"/>
      <c r="E17" s="109"/>
      <c r="F17" s="109"/>
      <c r="G17" s="110"/>
      <c r="H17" s="1"/>
      <c r="J17" s="108"/>
      <c r="K17" s="109"/>
      <c r="L17" s="109"/>
      <c r="M17" s="109"/>
      <c r="N17" s="109"/>
      <c r="O17" s="110"/>
      <c r="P17" s="1"/>
      <c r="R17" s="108"/>
      <c r="S17" s="109"/>
      <c r="T17" s="109"/>
      <c r="U17" s="109"/>
      <c r="V17" s="109"/>
      <c r="W17" s="110"/>
    </row>
    <row r="18" spans="2:23" ht="15" customHeight="1">
      <c r="B18" s="108"/>
      <c r="C18" s="109"/>
      <c r="D18" s="109"/>
      <c r="E18" s="109"/>
      <c r="F18" s="109"/>
      <c r="G18" s="110"/>
      <c r="H18" s="1"/>
      <c r="J18" s="108"/>
      <c r="K18" s="109"/>
      <c r="L18" s="109"/>
      <c r="M18" s="109"/>
      <c r="N18" s="109"/>
      <c r="O18" s="110"/>
      <c r="P18" s="1"/>
      <c r="R18" s="108"/>
      <c r="S18" s="109"/>
      <c r="T18" s="109"/>
      <c r="U18" s="109"/>
      <c r="V18" s="109"/>
      <c r="W18" s="110"/>
    </row>
    <row r="19" spans="2:23" ht="15" customHeight="1">
      <c r="B19" s="108"/>
      <c r="C19" s="109"/>
      <c r="D19" s="109"/>
      <c r="E19" s="109"/>
      <c r="F19" s="109"/>
      <c r="G19" s="110"/>
      <c r="H19" s="1"/>
      <c r="J19" s="108"/>
      <c r="K19" s="109"/>
      <c r="L19" s="109"/>
      <c r="M19" s="109"/>
      <c r="N19" s="109"/>
      <c r="O19" s="110"/>
      <c r="P19" s="1"/>
      <c r="R19" s="108"/>
      <c r="S19" s="109"/>
      <c r="T19" s="109"/>
      <c r="U19" s="109"/>
      <c r="V19" s="109"/>
      <c r="W19" s="110"/>
    </row>
    <row r="20" spans="2:23" ht="15" customHeight="1">
      <c r="B20" s="108"/>
      <c r="C20" s="109"/>
      <c r="D20" s="109"/>
      <c r="E20" s="109"/>
      <c r="F20" s="109"/>
      <c r="G20" s="110"/>
      <c r="H20" s="1"/>
      <c r="J20" s="108"/>
      <c r="K20" s="109"/>
      <c r="L20" s="109"/>
      <c r="M20" s="109"/>
      <c r="N20" s="109"/>
      <c r="O20" s="110"/>
      <c r="P20" s="1"/>
      <c r="R20" s="108"/>
      <c r="S20" s="109"/>
      <c r="T20" s="109"/>
      <c r="U20" s="109"/>
      <c r="V20" s="109"/>
      <c r="W20" s="110"/>
    </row>
    <row r="21" spans="2:23" ht="15" customHeight="1">
      <c r="B21" s="108"/>
      <c r="C21" s="109"/>
      <c r="D21" s="109"/>
      <c r="E21" s="109"/>
      <c r="F21" s="109"/>
      <c r="G21" s="110"/>
      <c r="H21" s="1"/>
      <c r="J21" s="108"/>
      <c r="K21" s="109"/>
      <c r="L21" s="109"/>
      <c r="M21" s="109"/>
      <c r="N21" s="109"/>
      <c r="O21" s="110"/>
      <c r="P21" s="1"/>
      <c r="R21" s="108"/>
      <c r="S21" s="109"/>
      <c r="T21" s="109"/>
      <c r="U21" s="109"/>
      <c r="V21" s="109"/>
      <c r="W21" s="110"/>
    </row>
    <row r="22" spans="2:23" ht="15" customHeight="1">
      <c r="B22" s="108"/>
      <c r="C22" s="109"/>
      <c r="D22" s="109"/>
      <c r="E22" s="109"/>
      <c r="F22" s="109"/>
      <c r="G22" s="110"/>
      <c r="H22" s="1"/>
      <c r="J22" s="108"/>
      <c r="K22" s="109"/>
      <c r="L22" s="109"/>
      <c r="M22" s="109"/>
      <c r="N22" s="109"/>
      <c r="O22" s="110"/>
      <c r="P22" s="1"/>
      <c r="R22" s="108"/>
      <c r="S22" s="109"/>
      <c r="T22" s="109"/>
      <c r="U22" s="109"/>
      <c r="V22" s="109"/>
      <c r="W22" s="110"/>
    </row>
    <row r="23" spans="2:23" ht="15" customHeight="1">
      <c r="B23" s="108"/>
      <c r="C23" s="109"/>
      <c r="D23" s="109"/>
      <c r="E23" s="109"/>
      <c r="F23" s="109"/>
      <c r="G23" s="110"/>
      <c r="H23" s="1"/>
      <c r="J23" s="108"/>
      <c r="K23" s="109"/>
      <c r="L23" s="109"/>
      <c r="M23" s="109"/>
      <c r="N23" s="109"/>
      <c r="O23" s="110"/>
      <c r="P23" s="1"/>
      <c r="R23" s="108"/>
      <c r="S23" s="109"/>
      <c r="T23" s="109"/>
      <c r="U23" s="109"/>
      <c r="V23" s="109"/>
      <c r="W23" s="110"/>
    </row>
    <row r="24" spans="2:23" ht="15" customHeight="1">
      <c r="B24" s="108"/>
      <c r="C24" s="109"/>
      <c r="D24" s="109"/>
      <c r="E24" s="109"/>
      <c r="F24" s="109"/>
      <c r="G24" s="110"/>
      <c r="H24" s="1"/>
      <c r="J24" s="108"/>
      <c r="K24" s="109"/>
      <c r="L24" s="109"/>
      <c r="M24" s="109"/>
      <c r="N24" s="109"/>
      <c r="O24" s="110"/>
      <c r="P24" s="1"/>
      <c r="R24" s="108"/>
      <c r="S24" s="109"/>
      <c r="T24" s="109"/>
      <c r="U24" s="109"/>
      <c r="V24" s="109"/>
      <c r="W24" s="110"/>
    </row>
    <row r="25" spans="2:23" ht="15" customHeight="1">
      <c r="B25" s="108"/>
      <c r="C25" s="109"/>
      <c r="D25" s="109"/>
      <c r="E25" s="109"/>
      <c r="F25" s="109"/>
      <c r="G25" s="110"/>
      <c r="H25" s="1"/>
      <c r="J25" s="108"/>
      <c r="K25" s="109"/>
      <c r="L25" s="109"/>
      <c r="M25" s="109"/>
      <c r="N25" s="109"/>
      <c r="O25" s="110"/>
      <c r="P25" s="1"/>
      <c r="R25" s="108"/>
      <c r="S25" s="109"/>
      <c r="T25" s="109"/>
      <c r="U25" s="109"/>
      <c r="V25" s="109"/>
      <c r="W25" s="110"/>
    </row>
    <row r="26" spans="2:23" ht="15" customHeight="1">
      <c r="B26" s="108"/>
      <c r="C26" s="109"/>
      <c r="D26" s="109"/>
      <c r="E26" s="109"/>
      <c r="F26" s="109"/>
      <c r="G26" s="110"/>
      <c r="H26" s="1"/>
      <c r="J26" s="108"/>
      <c r="K26" s="109"/>
      <c r="L26" s="109"/>
      <c r="M26" s="109"/>
      <c r="N26" s="109"/>
      <c r="O26" s="110"/>
      <c r="P26" s="1"/>
      <c r="R26" s="108"/>
      <c r="S26" s="109"/>
      <c r="T26" s="109"/>
      <c r="U26" s="109"/>
      <c r="V26" s="109"/>
      <c r="W26" s="110"/>
    </row>
    <row r="27" spans="2:23" ht="15" customHeight="1">
      <c r="B27" s="108"/>
      <c r="C27" s="109"/>
      <c r="D27" s="109"/>
      <c r="E27" s="109"/>
      <c r="F27" s="109"/>
      <c r="G27" s="110"/>
      <c r="H27" s="1"/>
      <c r="J27" s="108"/>
      <c r="K27" s="109"/>
      <c r="L27" s="109"/>
      <c r="M27" s="109"/>
      <c r="N27" s="109"/>
      <c r="O27" s="110"/>
      <c r="P27" s="1"/>
      <c r="R27" s="108"/>
      <c r="S27" s="109"/>
      <c r="T27" s="109"/>
      <c r="U27" s="109"/>
      <c r="V27" s="109"/>
      <c r="W27" s="110"/>
    </row>
    <row r="28" spans="2:23" ht="15" customHeight="1">
      <c r="B28" s="108"/>
      <c r="C28" s="109"/>
      <c r="D28" s="109"/>
      <c r="E28" s="109"/>
      <c r="F28" s="109"/>
      <c r="G28" s="110"/>
      <c r="H28" s="1"/>
      <c r="J28" s="108"/>
      <c r="K28" s="109"/>
      <c r="L28" s="109"/>
      <c r="M28" s="109"/>
      <c r="N28" s="109"/>
      <c r="O28" s="110"/>
      <c r="P28" s="1"/>
      <c r="R28" s="108"/>
      <c r="S28" s="109"/>
      <c r="T28" s="109"/>
      <c r="U28" s="109"/>
      <c r="V28" s="109"/>
      <c r="W28" s="110"/>
    </row>
    <row r="29" spans="2:23" ht="15" customHeight="1">
      <c r="B29" s="108"/>
      <c r="C29" s="109"/>
      <c r="D29" s="109"/>
      <c r="E29" s="109"/>
      <c r="F29" s="109"/>
      <c r="G29" s="110"/>
      <c r="H29" s="1"/>
      <c r="J29" s="108"/>
      <c r="K29" s="109"/>
      <c r="L29" s="109"/>
      <c r="M29" s="109"/>
      <c r="N29" s="109"/>
      <c r="O29" s="110"/>
      <c r="P29" s="1"/>
      <c r="R29" s="108"/>
      <c r="S29" s="109"/>
      <c r="T29" s="109"/>
      <c r="U29" s="109"/>
      <c r="V29" s="109"/>
      <c r="W29" s="110"/>
    </row>
    <row r="30" spans="2:23" ht="15" customHeight="1">
      <c r="B30" s="108"/>
      <c r="C30" s="109"/>
      <c r="D30" s="109"/>
      <c r="E30" s="109"/>
      <c r="F30" s="109"/>
      <c r="G30" s="110"/>
      <c r="H30" s="1"/>
      <c r="J30" s="108"/>
      <c r="K30" s="109"/>
      <c r="L30" s="109"/>
      <c r="M30" s="109"/>
      <c r="N30" s="109"/>
      <c r="O30" s="110"/>
      <c r="P30" s="1"/>
      <c r="R30" s="108"/>
      <c r="S30" s="109"/>
      <c r="T30" s="109"/>
      <c r="U30" s="109"/>
      <c r="V30" s="109"/>
      <c r="W30" s="110"/>
    </row>
    <row r="31" spans="2:23" ht="15" customHeight="1">
      <c r="B31" s="108"/>
      <c r="C31" s="109"/>
      <c r="D31" s="109"/>
      <c r="E31" s="109"/>
      <c r="F31" s="109"/>
      <c r="G31" s="110"/>
      <c r="H31" s="1"/>
      <c r="J31" s="108"/>
      <c r="K31" s="109"/>
      <c r="L31" s="109"/>
      <c r="M31" s="109"/>
      <c r="N31" s="109"/>
      <c r="O31" s="110"/>
      <c r="P31" s="1"/>
      <c r="R31" s="108"/>
      <c r="S31" s="109"/>
      <c r="T31" s="109"/>
      <c r="U31" s="109"/>
      <c r="V31" s="109"/>
      <c r="W31" s="110"/>
    </row>
    <row r="32" spans="2:23" ht="15" customHeight="1">
      <c r="B32" s="108"/>
      <c r="C32" s="109"/>
      <c r="D32" s="109"/>
      <c r="E32" s="109"/>
      <c r="F32" s="109"/>
      <c r="G32" s="110"/>
      <c r="H32" s="1"/>
      <c r="J32" s="108"/>
      <c r="K32" s="109"/>
      <c r="L32" s="109"/>
      <c r="M32" s="109"/>
      <c r="N32" s="109"/>
      <c r="O32" s="110"/>
      <c r="P32" s="1"/>
      <c r="R32" s="108"/>
      <c r="S32" s="109"/>
      <c r="T32" s="109"/>
      <c r="U32" s="109"/>
      <c r="V32" s="109"/>
      <c r="W32" s="110"/>
    </row>
    <row r="33" spans="2:23" ht="15" customHeight="1">
      <c r="B33" s="108"/>
      <c r="C33" s="109"/>
      <c r="D33" s="109"/>
      <c r="E33" s="109"/>
      <c r="F33" s="109"/>
      <c r="G33" s="110"/>
      <c r="H33" s="1"/>
      <c r="J33" s="108"/>
      <c r="K33" s="109"/>
      <c r="L33" s="109"/>
      <c r="M33" s="109"/>
      <c r="N33" s="109"/>
      <c r="O33" s="110"/>
      <c r="P33" s="1"/>
      <c r="R33" s="108"/>
      <c r="S33" s="109"/>
      <c r="T33" s="109"/>
      <c r="U33" s="109"/>
      <c r="V33" s="109"/>
      <c r="W33" s="110"/>
    </row>
    <row r="34" spans="2:23" ht="15" customHeight="1">
      <c r="B34" s="108"/>
      <c r="C34" s="109"/>
      <c r="D34" s="109"/>
      <c r="E34" s="109"/>
      <c r="F34" s="109"/>
      <c r="G34" s="110"/>
      <c r="H34" s="1"/>
      <c r="I34" s="11"/>
      <c r="J34" s="108"/>
      <c r="K34" s="109"/>
      <c r="L34" s="109"/>
      <c r="M34" s="109"/>
      <c r="N34" s="109"/>
      <c r="O34" s="110"/>
      <c r="P34" s="1"/>
      <c r="R34" s="108"/>
      <c r="S34" s="109"/>
      <c r="T34" s="109"/>
      <c r="U34" s="109"/>
      <c r="V34" s="109"/>
      <c r="W34" s="110"/>
    </row>
    <row r="35" spans="2:23" ht="15" customHeight="1">
      <c r="B35" s="111"/>
      <c r="C35" s="112"/>
      <c r="D35" s="112"/>
      <c r="E35" s="112"/>
      <c r="F35" s="112"/>
      <c r="G35" s="113"/>
      <c r="H35" s="1"/>
      <c r="J35" s="111"/>
      <c r="K35" s="112"/>
      <c r="L35" s="112"/>
      <c r="M35" s="112"/>
      <c r="N35" s="112"/>
      <c r="O35" s="113"/>
      <c r="P35" s="1"/>
      <c r="R35" s="111"/>
      <c r="S35" s="112"/>
      <c r="T35" s="112"/>
      <c r="U35" s="112"/>
      <c r="V35" s="112"/>
      <c r="W35" s="113"/>
    </row>
    <row r="36" spans="2:23" s="1" customFormat="1" ht="3" customHeight="1" thickBot="1">
      <c r="B36" s="57"/>
      <c r="C36" s="57"/>
      <c r="D36" s="44"/>
      <c r="E36" s="45"/>
      <c r="F36" s="45"/>
      <c r="G36" s="79"/>
      <c r="O36" s="74"/>
      <c r="R36" s="57"/>
      <c r="S36" s="57"/>
      <c r="T36" s="44"/>
      <c r="U36" s="45"/>
      <c r="V36" s="45"/>
      <c r="W36" s="75"/>
    </row>
    <row r="37" spans="2:23" ht="35.25" customHeight="1" thickBot="1">
      <c r="B37" s="47" t="s">
        <v>136</v>
      </c>
      <c r="C37" s="48"/>
      <c r="D37" s="48"/>
      <c r="E37" s="49">
        <f>theYear</f>
        <v>2018</v>
      </c>
      <c r="F37" s="49"/>
      <c r="G37" s="80"/>
      <c r="H37" s="49"/>
      <c r="I37" s="49"/>
      <c r="J37" s="48"/>
      <c r="K37" s="48"/>
      <c r="L37" s="48"/>
      <c r="M37" s="48"/>
      <c r="N37" s="48"/>
      <c r="O37" s="83"/>
      <c r="P37" s="48"/>
      <c r="Q37" s="48"/>
      <c r="R37" s="48"/>
      <c r="S37" s="48"/>
      <c r="T37" s="48"/>
      <c r="U37" s="98" t="s">
        <v>156</v>
      </c>
      <c r="V37" s="98"/>
      <c r="W37" s="99"/>
    </row>
    <row r="38" spans="2:23" s="1" customFormat="1" ht="9" customHeight="1" thickBot="1">
      <c r="B38" s="55"/>
      <c r="E38" s="54"/>
      <c r="F38" s="54"/>
      <c r="G38" s="78"/>
      <c r="H38" s="54"/>
      <c r="I38" s="54"/>
      <c r="O38" s="74"/>
      <c r="W38" s="74"/>
    </row>
    <row r="39" spans="2:23" ht="17.25" thickBot="1">
      <c r="B39" s="89" t="s">
        <v>33</v>
      </c>
      <c r="C39" s="90"/>
      <c r="D39" s="90"/>
      <c r="E39" s="90"/>
      <c r="F39" s="90"/>
      <c r="G39" s="91"/>
      <c r="J39" s="94" t="s">
        <v>36</v>
      </c>
      <c r="K39" s="90"/>
      <c r="L39" s="90"/>
      <c r="M39" s="90"/>
      <c r="N39" s="90"/>
      <c r="O39" s="91"/>
      <c r="R39" s="94" t="s">
        <v>37</v>
      </c>
      <c r="S39" s="90"/>
      <c r="T39" s="90"/>
      <c r="U39" s="90"/>
      <c r="V39" s="90"/>
      <c r="W39" s="91"/>
    </row>
    <row r="40" spans="2:23" ht="3" customHeight="1">
      <c r="B40" s="53"/>
      <c r="C40" s="53"/>
      <c r="D40" s="53"/>
      <c r="E40" s="53"/>
      <c r="F40" s="53"/>
      <c r="G40" s="53"/>
      <c r="J40" s="53"/>
      <c r="K40" s="53"/>
      <c r="L40" s="53"/>
      <c r="M40" s="53"/>
      <c r="N40" s="53"/>
      <c r="O40" s="53"/>
      <c r="R40" s="53"/>
      <c r="S40" s="53"/>
      <c r="T40" s="53"/>
      <c r="U40" s="53"/>
      <c r="V40" s="53"/>
      <c r="W40" s="53"/>
    </row>
    <row r="41" spans="2:23" ht="15" customHeight="1">
      <c r="B41" s="105" t="s">
        <v>153</v>
      </c>
      <c r="C41" s="106"/>
      <c r="D41" s="106"/>
      <c r="E41" s="106"/>
      <c r="F41" s="106"/>
      <c r="G41" s="107"/>
      <c r="H41" s="1"/>
      <c r="J41" s="105" t="s">
        <v>155</v>
      </c>
      <c r="K41" s="106"/>
      <c r="L41" s="106"/>
      <c r="M41" s="106"/>
      <c r="N41" s="106"/>
      <c r="O41" s="107"/>
      <c r="P41" s="1"/>
      <c r="R41" s="105" t="s">
        <v>154</v>
      </c>
      <c r="S41" s="106"/>
      <c r="T41" s="106"/>
      <c r="U41" s="106"/>
      <c r="V41" s="106"/>
      <c r="W41" s="107"/>
    </row>
    <row r="42" spans="2:23" ht="15" customHeight="1">
      <c r="B42" s="108"/>
      <c r="C42" s="109"/>
      <c r="D42" s="109"/>
      <c r="E42" s="109"/>
      <c r="F42" s="109"/>
      <c r="G42" s="110"/>
      <c r="H42" s="1"/>
      <c r="J42" s="108"/>
      <c r="K42" s="109"/>
      <c r="L42" s="109"/>
      <c r="M42" s="109"/>
      <c r="N42" s="109"/>
      <c r="O42" s="110"/>
      <c r="P42" s="1"/>
      <c r="R42" s="108"/>
      <c r="S42" s="109"/>
      <c r="T42" s="109"/>
      <c r="U42" s="109"/>
      <c r="V42" s="109"/>
      <c r="W42" s="110"/>
    </row>
    <row r="43" spans="2:23" ht="15" customHeight="1">
      <c r="B43" s="108"/>
      <c r="C43" s="109"/>
      <c r="D43" s="109"/>
      <c r="E43" s="109"/>
      <c r="F43" s="109"/>
      <c r="G43" s="110"/>
      <c r="H43" s="1"/>
      <c r="J43" s="108"/>
      <c r="K43" s="109"/>
      <c r="L43" s="109"/>
      <c r="M43" s="109"/>
      <c r="N43" s="109"/>
      <c r="O43" s="110"/>
      <c r="P43" s="1"/>
      <c r="R43" s="108"/>
      <c r="S43" s="109"/>
      <c r="T43" s="109"/>
      <c r="U43" s="109"/>
      <c r="V43" s="109"/>
      <c r="W43" s="110"/>
    </row>
    <row r="44" spans="2:23" ht="15" customHeight="1">
      <c r="B44" s="108"/>
      <c r="C44" s="109"/>
      <c r="D44" s="109"/>
      <c r="E44" s="109"/>
      <c r="F44" s="109"/>
      <c r="G44" s="110"/>
      <c r="H44" s="1"/>
      <c r="J44" s="108"/>
      <c r="K44" s="109"/>
      <c r="L44" s="109"/>
      <c r="M44" s="109"/>
      <c r="N44" s="109"/>
      <c r="O44" s="110"/>
      <c r="P44" s="1"/>
      <c r="R44" s="108"/>
      <c r="S44" s="109"/>
      <c r="T44" s="109"/>
      <c r="U44" s="109"/>
      <c r="V44" s="109"/>
      <c r="W44" s="110"/>
    </row>
    <row r="45" spans="2:23" ht="15" customHeight="1">
      <c r="B45" s="108"/>
      <c r="C45" s="109"/>
      <c r="D45" s="109"/>
      <c r="E45" s="109"/>
      <c r="F45" s="109"/>
      <c r="G45" s="110"/>
      <c r="H45" s="1"/>
      <c r="J45" s="108"/>
      <c r="K45" s="109"/>
      <c r="L45" s="109"/>
      <c r="M45" s="109"/>
      <c r="N45" s="109"/>
      <c r="O45" s="110"/>
      <c r="P45" s="1"/>
      <c r="R45" s="108"/>
      <c r="S45" s="109"/>
      <c r="T45" s="109"/>
      <c r="U45" s="109"/>
      <c r="V45" s="109"/>
      <c r="W45" s="110"/>
    </row>
    <row r="46" spans="2:23" ht="15" customHeight="1">
      <c r="B46" s="108"/>
      <c r="C46" s="109"/>
      <c r="D46" s="109"/>
      <c r="E46" s="109"/>
      <c r="F46" s="109"/>
      <c r="G46" s="110"/>
      <c r="H46" s="1"/>
      <c r="J46" s="108"/>
      <c r="K46" s="109"/>
      <c r="L46" s="109"/>
      <c r="M46" s="109"/>
      <c r="N46" s="109"/>
      <c r="O46" s="110"/>
      <c r="P46" s="1"/>
      <c r="R46" s="108"/>
      <c r="S46" s="109"/>
      <c r="T46" s="109"/>
      <c r="U46" s="109"/>
      <c r="V46" s="109"/>
      <c r="W46" s="110"/>
    </row>
    <row r="47" spans="2:23" ht="15" customHeight="1">
      <c r="B47" s="108"/>
      <c r="C47" s="109"/>
      <c r="D47" s="109"/>
      <c r="E47" s="109"/>
      <c r="F47" s="109"/>
      <c r="G47" s="110"/>
      <c r="H47" s="1"/>
      <c r="J47" s="108"/>
      <c r="K47" s="109"/>
      <c r="L47" s="109"/>
      <c r="M47" s="109"/>
      <c r="N47" s="109"/>
      <c r="O47" s="110"/>
      <c r="P47" s="1"/>
      <c r="R47" s="108"/>
      <c r="S47" s="109"/>
      <c r="T47" s="109"/>
      <c r="U47" s="109"/>
      <c r="V47" s="109"/>
      <c r="W47" s="110"/>
    </row>
    <row r="48" spans="2:23" ht="15" customHeight="1">
      <c r="B48" s="108"/>
      <c r="C48" s="109"/>
      <c r="D48" s="109"/>
      <c r="E48" s="109"/>
      <c r="F48" s="109"/>
      <c r="G48" s="110"/>
      <c r="H48" s="1"/>
      <c r="J48" s="108"/>
      <c r="K48" s="109"/>
      <c r="L48" s="109"/>
      <c r="M48" s="109"/>
      <c r="N48" s="109"/>
      <c r="O48" s="110"/>
      <c r="P48" s="1"/>
      <c r="R48" s="108"/>
      <c r="S48" s="109"/>
      <c r="T48" s="109"/>
      <c r="U48" s="109"/>
      <c r="V48" s="109"/>
      <c r="W48" s="110"/>
    </row>
    <row r="49" spans="2:23" ht="15" customHeight="1">
      <c r="B49" s="108"/>
      <c r="C49" s="109"/>
      <c r="D49" s="109"/>
      <c r="E49" s="109"/>
      <c r="F49" s="109"/>
      <c r="G49" s="110"/>
      <c r="H49" s="1"/>
      <c r="J49" s="108"/>
      <c r="K49" s="109"/>
      <c r="L49" s="109"/>
      <c r="M49" s="109"/>
      <c r="N49" s="109"/>
      <c r="O49" s="110"/>
      <c r="P49" s="1"/>
      <c r="R49" s="108"/>
      <c r="S49" s="109"/>
      <c r="T49" s="109"/>
      <c r="U49" s="109"/>
      <c r="V49" s="109"/>
      <c r="W49" s="110"/>
    </row>
    <row r="50" spans="2:23" ht="15" customHeight="1">
      <c r="B50" s="108"/>
      <c r="C50" s="109"/>
      <c r="D50" s="109"/>
      <c r="E50" s="109"/>
      <c r="F50" s="109"/>
      <c r="G50" s="110"/>
      <c r="H50" s="1"/>
      <c r="J50" s="108"/>
      <c r="K50" s="109"/>
      <c r="L50" s="109"/>
      <c r="M50" s="109"/>
      <c r="N50" s="109"/>
      <c r="O50" s="110"/>
      <c r="P50" s="1"/>
      <c r="R50" s="108"/>
      <c r="S50" s="109"/>
      <c r="T50" s="109"/>
      <c r="U50" s="109"/>
      <c r="V50" s="109"/>
      <c r="W50" s="110"/>
    </row>
    <row r="51" spans="2:23" ht="15" customHeight="1">
      <c r="B51" s="108"/>
      <c r="C51" s="109"/>
      <c r="D51" s="109"/>
      <c r="E51" s="109"/>
      <c r="F51" s="109"/>
      <c r="G51" s="110"/>
      <c r="H51" s="1"/>
      <c r="J51" s="108"/>
      <c r="K51" s="109"/>
      <c r="L51" s="109"/>
      <c r="M51" s="109"/>
      <c r="N51" s="109"/>
      <c r="O51" s="110"/>
      <c r="P51" s="1"/>
      <c r="R51" s="108"/>
      <c r="S51" s="109"/>
      <c r="T51" s="109"/>
      <c r="U51" s="109"/>
      <c r="V51" s="109"/>
      <c r="W51" s="110"/>
    </row>
    <row r="52" spans="2:23" ht="15" customHeight="1">
      <c r="B52" s="108"/>
      <c r="C52" s="109"/>
      <c r="D52" s="109"/>
      <c r="E52" s="109"/>
      <c r="F52" s="109"/>
      <c r="G52" s="110"/>
      <c r="H52" s="1"/>
      <c r="J52" s="108"/>
      <c r="K52" s="109"/>
      <c r="L52" s="109"/>
      <c r="M52" s="109"/>
      <c r="N52" s="109"/>
      <c r="O52" s="110"/>
      <c r="P52" s="1"/>
      <c r="R52" s="108"/>
      <c r="S52" s="109"/>
      <c r="T52" s="109"/>
      <c r="U52" s="109"/>
      <c r="V52" s="109"/>
      <c r="W52" s="110"/>
    </row>
    <row r="53" spans="2:23" ht="15" customHeight="1">
      <c r="B53" s="108"/>
      <c r="C53" s="109"/>
      <c r="D53" s="109"/>
      <c r="E53" s="109"/>
      <c r="F53" s="109"/>
      <c r="G53" s="110"/>
      <c r="H53" s="1"/>
      <c r="J53" s="108"/>
      <c r="K53" s="109"/>
      <c r="L53" s="109"/>
      <c r="M53" s="109"/>
      <c r="N53" s="109"/>
      <c r="O53" s="110"/>
      <c r="P53" s="1"/>
      <c r="R53" s="108"/>
      <c r="S53" s="109"/>
      <c r="T53" s="109"/>
      <c r="U53" s="109"/>
      <c r="V53" s="109"/>
      <c r="W53" s="110"/>
    </row>
    <row r="54" spans="2:23" ht="15" customHeight="1">
      <c r="B54" s="108"/>
      <c r="C54" s="109"/>
      <c r="D54" s="109"/>
      <c r="E54" s="109"/>
      <c r="F54" s="109"/>
      <c r="G54" s="110"/>
      <c r="H54" s="1"/>
      <c r="J54" s="108"/>
      <c r="K54" s="109"/>
      <c r="L54" s="109"/>
      <c r="M54" s="109"/>
      <c r="N54" s="109"/>
      <c r="O54" s="110"/>
      <c r="P54" s="1"/>
      <c r="R54" s="108"/>
      <c r="S54" s="109"/>
      <c r="T54" s="109"/>
      <c r="U54" s="109"/>
      <c r="V54" s="109"/>
      <c r="W54" s="110"/>
    </row>
    <row r="55" spans="2:23" ht="15" customHeight="1">
      <c r="B55" s="108"/>
      <c r="C55" s="109"/>
      <c r="D55" s="109"/>
      <c r="E55" s="109"/>
      <c r="F55" s="109"/>
      <c r="G55" s="110"/>
      <c r="H55" s="1"/>
      <c r="J55" s="108"/>
      <c r="K55" s="109"/>
      <c r="L55" s="109"/>
      <c r="M55" s="109"/>
      <c r="N55" s="109"/>
      <c r="O55" s="110"/>
      <c r="P55" s="1"/>
      <c r="R55" s="108"/>
      <c r="S55" s="109"/>
      <c r="T55" s="109"/>
      <c r="U55" s="109"/>
      <c r="V55" s="109"/>
      <c r="W55" s="110"/>
    </row>
    <row r="56" spans="2:23" ht="15" customHeight="1">
      <c r="B56" s="108"/>
      <c r="C56" s="109"/>
      <c r="D56" s="109"/>
      <c r="E56" s="109"/>
      <c r="F56" s="109"/>
      <c r="G56" s="110"/>
      <c r="H56" s="1"/>
      <c r="J56" s="108"/>
      <c r="K56" s="109"/>
      <c r="L56" s="109"/>
      <c r="M56" s="109"/>
      <c r="N56" s="109"/>
      <c r="O56" s="110"/>
      <c r="P56" s="1"/>
      <c r="R56" s="108"/>
      <c r="S56" s="109"/>
      <c r="T56" s="109"/>
      <c r="U56" s="109"/>
      <c r="V56" s="109"/>
      <c r="W56" s="110"/>
    </row>
    <row r="57" spans="2:23" ht="15" customHeight="1">
      <c r="B57" s="108"/>
      <c r="C57" s="109"/>
      <c r="D57" s="109"/>
      <c r="E57" s="109"/>
      <c r="F57" s="109"/>
      <c r="G57" s="110"/>
      <c r="H57" s="1"/>
      <c r="J57" s="108"/>
      <c r="K57" s="109"/>
      <c r="L57" s="109"/>
      <c r="M57" s="109"/>
      <c r="N57" s="109"/>
      <c r="O57" s="110"/>
      <c r="P57" s="1"/>
      <c r="R57" s="108"/>
      <c r="S57" s="109"/>
      <c r="T57" s="109"/>
      <c r="U57" s="109"/>
      <c r="V57" s="109"/>
      <c r="W57" s="110"/>
    </row>
    <row r="58" spans="2:23" ht="15" customHeight="1">
      <c r="B58" s="108"/>
      <c r="C58" s="109"/>
      <c r="D58" s="109"/>
      <c r="E58" s="109"/>
      <c r="F58" s="109"/>
      <c r="G58" s="110"/>
      <c r="H58" s="1"/>
      <c r="J58" s="108"/>
      <c r="K58" s="109"/>
      <c r="L58" s="109"/>
      <c r="M58" s="109"/>
      <c r="N58" s="109"/>
      <c r="O58" s="110"/>
      <c r="P58" s="1"/>
      <c r="R58" s="108"/>
      <c r="S58" s="109"/>
      <c r="T58" s="109"/>
      <c r="U58" s="109"/>
      <c r="V58" s="109"/>
      <c r="W58" s="110"/>
    </row>
    <row r="59" spans="2:23" ht="15" customHeight="1">
      <c r="B59" s="108"/>
      <c r="C59" s="109"/>
      <c r="D59" s="109"/>
      <c r="E59" s="109"/>
      <c r="F59" s="109"/>
      <c r="G59" s="110"/>
      <c r="H59" s="1"/>
      <c r="J59" s="108"/>
      <c r="K59" s="109"/>
      <c r="L59" s="109"/>
      <c r="M59" s="109"/>
      <c r="N59" s="109"/>
      <c r="O59" s="110"/>
      <c r="P59" s="1"/>
      <c r="R59" s="108"/>
      <c r="S59" s="109"/>
      <c r="T59" s="109"/>
      <c r="U59" s="109"/>
      <c r="V59" s="109"/>
      <c r="W59" s="110"/>
    </row>
    <row r="60" spans="2:23" ht="15" customHeight="1">
      <c r="B60" s="108"/>
      <c r="C60" s="109"/>
      <c r="D60" s="109"/>
      <c r="E60" s="109"/>
      <c r="F60" s="109"/>
      <c r="G60" s="110"/>
      <c r="H60" s="1"/>
      <c r="J60" s="108"/>
      <c r="K60" s="109"/>
      <c r="L60" s="109"/>
      <c r="M60" s="109"/>
      <c r="N60" s="109"/>
      <c r="O60" s="110"/>
      <c r="P60" s="1"/>
      <c r="R60" s="108"/>
      <c r="S60" s="109"/>
      <c r="T60" s="109"/>
      <c r="U60" s="109"/>
      <c r="V60" s="109"/>
      <c r="W60" s="110"/>
    </row>
    <row r="61" spans="2:23" ht="15" customHeight="1">
      <c r="B61" s="108"/>
      <c r="C61" s="109"/>
      <c r="D61" s="109"/>
      <c r="E61" s="109"/>
      <c r="F61" s="109"/>
      <c r="G61" s="110"/>
      <c r="H61" s="1"/>
      <c r="J61" s="108"/>
      <c r="K61" s="109"/>
      <c r="L61" s="109"/>
      <c r="M61" s="109"/>
      <c r="N61" s="109"/>
      <c r="O61" s="110"/>
      <c r="P61" s="1"/>
      <c r="R61" s="108"/>
      <c r="S61" s="109"/>
      <c r="T61" s="109"/>
      <c r="U61" s="109"/>
      <c r="V61" s="109"/>
      <c r="W61" s="110"/>
    </row>
    <row r="62" spans="2:23" ht="15" customHeight="1">
      <c r="B62" s="108"/>
      <c r="C62" s="109"/>
      <c r="D62" s="109"/>
      <c r="E62" s="109"/>
      <c r="F62" s="109"/>
      <c r="G62" s="110"/>
      <c r="H62" s="1"/>
      <c r="J62" s="108"/>
      <c r="K62" s="109"/>
      <c r="L62" s="109"/>
      <c r="M62" s="109"/>
      <c r="N62" s="109"/>
      <c r="O62" s="110"/>
      <c r="P62" s="1"/>
      <c r="R62" s="108"/>
      <c r="S62" s="109"/>
      <c r="T62" s="109"/>
      <c r="U62" s="109"/>
      <c r="V62" s="109"/>
      <c r="W62" s="110"/>
    </row>
    <row r="63" spans="2:23" ht="15" customHeight="1">
      <c r="B63" s="108"/>
      <c r="C63" s="109"/>
      <c r="D63" s="109"/>
      <c r="E63" s="109"/>
      <c r="F63" s="109"/>
      <c r="G63" s="110"/>
      <c r="H63" s="1"/>
      <c r="J63" s="108"/>
      <c r="K63" s="109"/>
      <c r="L63" s="109"/>
      <c r="M63" s="109"/>
      <c r="N63" s="109"/>
      <c r="O63" s="110"/>
      <c r="P63" s="1"/>
      <c r="R63" s="108"/>
      <c r="S63" s="109"/>
      <c r="T63" s="109"/>
      <c r="U63" s="109"/>
      <c r="V63" s="109"/>
      <c r="W63" s="110"/>
    </row>
    <row r="64" spans="2:23" ht="15" customHeight="1">
      <c r="B64" s="108"/>
      <c r="C64" s="109"/>
      <c r="D64" s="109"/>
      <c r="E64" s="109"/>
      <c r="F64" s="109"/>
      <c r="G64" s="110"/>
      <c r="H64" s="1"/>
      <c r="J64" s="108"/>
      <c r="K64" s="109"/>
      <c r="L64" s="109"/>
      <c r="M64" s="109"/>
      <c r="N64" s="109"/>
      <c r="O64" s="110"/>
      <c r="P64" s="1"/>
      <c r="R64" s="108"/>
      <c r="S64" s="109"/>
      <c r="T64" s="109"/>
      <c r="U64" s="109"/>
      <c r="V64" s="109"/>
      <c r="W64" s="110"/>
    </row>
    <row r="65" spans="2:23" ht="15" customHeight="1">
      <c r="B65" s="108"/>
      <c r="C65" s="109"/>
      <c r="D65" s="109"/>
      <c r="E65" s="109"/>
      <c r="F65" s="109"/>
      <c r="G65" s="110"/>
      <c r="H65" s="1"/>
      <c r="J65" s="108"/>
      <c r="K65" s="109"/>
      <c r="L65" s="109"/>
      <c r="M65" s="109"/>
      <c r="N65" s="109"/>
      <c r="O65" s="110"/>
      <c r="P65" s="1"/>
      <c r="R65" s="108"/>
      <c r="S65" s="109"/>
      <c r="T65" s="109"/>
      <c r="U65" s="109"/>
      <c r="V65" s="109"/>
      <c r="W65" s="110"/>
    </row>
    <row r="66" spans="2:23" ht="15" customHeight="1">
      <c r="B66" s="108"/>
      <c r="C66" s="109"/>
      <c r="D66" s="109"/>
      <c r="E66" s="109"/>
      <c r="F66" s="109"/>
      <c r="G66" s="110"/>
      <c r="H66" s="1"/>
      <c r="J66" s="108"/>
      <c r="K66" s="109"/>
      <c r="L66" s="109"/>
      <c r="M66" s="109"/>
      <c r="N66" s="109"/>
      <c r="O66" s="110"/>
      <c r="P66" s="1"/>
      <c r="R66" s="108"/>
      <c r="S66" s="109"/>
      <c r="T66" s="109"/>
      <c r="U66" s="109"/>
      <c r="V66" s="109"/>
      <c r="W66" s="110"/>
    </row>
    <row r="67" spans="2:23" ht="15" customHeight="1">
      <c r="B67" s="108"/>
      <c r="C67" s="109"/>
      <c r="D67" s="109"/>
      <c r="E67" s="109"/>
      <c r="F67" s="109"/>
      <c r="G67" s="110"/>
      <c r="H67" s="1"/>
      <c r="J67" s="108"/>
      <c r="K67" s="109"/>
      <c r="L67" s="109"/>
      <c r="M67" s="109"/>
      <c r="N67" s="109"/>
      <c r="O67" s="110"/>
      <c r="P67" s="1"/>
      <c r="R67" s="108"/>
      <c r="S67" s="109"/>
      <c r="T67" s="109"/>
      <c r="U67" s="109"/>
      <c r="V67" s="109"/>
      <c r="W67" s="110"/>
    </row>
    <row r="68" spans="2:23" ht="15" customHeight="1">
      <c r="B68" s="108"/>
      <c r="C68" s="109"/>
      <c r="D68" s="109"/>
      <c r="E68" s="109"/>
      <c r="F68" s="109"/>
      <c r="G68" s="110"/>
      <c r="H68" s="1"/>
      <c r="J68" s="108"/>
      <c r="K68" s="109"/>
      <c r="L68" s="109"/>
      <c r="M68" s="109"/>
      <c r="N68" s="109"/>
      <c r="O68" s="110"/>
      <c r="P68" s="1"/>
      <c r="R68" s="108"/>
      <c r="S68" s="109"/>
      <c r="T68" s="109"/>
      <c r="U68" s="109"/>
      <c r="V68" s="109"/>
      <c r="W68" s="110"/>
    </row>
    <row r="69" spans="2:23" ht="15" customHeight="1">
      <c r="B69" s="108"/>
      <c r="C69" s="109"/>
      <c r="D69" s="109"/>
      <c r="E69" s="109"/>
      <c r="F69" s="109"/>
      <c r="G69" s="110"/>
      <c r="H69" s="1"/>
      <c r="J69" s="108"/>
      <c r="K69" s="109"/>
      <c r="L69" s="109"/>
      <c r="M69" s="109"/>
      <c r="N69" s="109"/>
      <c r="O69" s="110"/>
      <c r="P69" s="1"/>
      <c r="R69" s="108"/>
      <c r="S69" s="109"/>
      <c r="T69" s="109"/>
      <c r="U69" s="109"/>
      <c r="V69" s="109"/>
      <c r="W69" s="110"/>
    </row>
    <row r="70" spans="2:23" ht="15" customHeight="1">
      <c r="B70" s="108"/>
      <c r="C70" s="109"/>
      <c r="D70" s="109"/>
      <c r="E70" s="109"/>
      <c r="F70" s="109"/>
      <c r="G70" s="110"/>
      <c r="H70" s="1"/>
      <c r="J70" s="108"/>
      <c r="K70" s="109"/>
      <c r="L70" s="109"/>
      <c r="M70" s="109"/>
      <c r="N70" s="109"/>
      <c r="O70" s="110"/>
      <c r="P70" s="1"/>
      <c r="R70" s="108"/>
      <c r="S70" s="109"/>
      <c r="T70" s="109"/>
      <c r="U70" s="109"/>
      <c r="V70" s="109"/>
      <c r="W70" s="110"/>
    </row>
    <row r="71" spans="2:23" ht="15" customHeight="1">
      <c r="B71" s="111"/>
      <c r="C71" s="112"/>
      <c r="D71" s="112"/>
      <c r="E71" s="112"/>
      <c r="F71" s="112"/>
      <c r="G71" s="113"/>
      <c r="H71" s="1"/>
      <c r="J71" s="111"/>
      <c r="K71" s="112"/>
      <c r="L71" s="112"/>
      <c r="M71" s="112"/>
      <c r="N71" s="112"/>
      <c r="O71" s="113"/>
      <c r="P71" s="1"/>
      <c r="Q71" s="11"/>
      <c r="R71" s="111"/>
      <c r="S71" s="112"/>
      <c r="T71" s="112"/>
      <c r="U71" s="112"/>
      <c r="V71" s="112"/>
      <c r="W71" s="113"/>
    </row>
    <row r="72" spans="2:23" ht="3" customHeight="1">
      <c r="J72" s="57"/>
      <c r="K72" s="57"/>
      <c r="L72" s="44"/>
      <c r="M72" s="45"/>
      <c r="N72" s="45"/>
      <c r="O72" s="75"/>
      <c r="P72" s="1"/>
      <c r="Q72" s="37"/>
      <c r="R72"/>
      <c r="S72"/>
      <c r="T72"/>
      <c r="U72"/>
      <c r="V72"/>
      <c r="W72" s="76"/>
    </row>
  </sheetData>
  <mergeCells count="15">
    <mergeCell ref="B41:G71"/>
    <mergeCell ref="J41:O71"/>
    <mergeCell ref="R41:W71"/>
    <mergeCell ref="U1:W1"/>
    <mergeCell ref="U37:W37"/>
    <mergeCell ref="E1:I1"/>
    <mergeCell ref="B3:G3"/>
    <mergeCell ref="J3:O3"/>
    <mergeCell ref="R3:W3"/>
    <mergeCell ref="B5:G35"/>
    <mergeCell ref="J5:O35"/>
    <mergeCell ref="R5:W35"/>
    <mergeCell ref="B39:G39"/>
    <mergeCell ref="J39:O39"/>
    <mergeCell ref="R39:W39"/>
  </mergeCells>
  <phoneticPr fontId="0" type="noConversion"/>
  <printOptions horizontalCentered="1" verticalCentered="1"/>
  <pageMargins left="0.39370078740157483" right="0.39370078740157483" top="0.39370078740157483" bottom="0.39370078740157483" header="0" footer="0"/>
  <pageSetup paperSize="9" orientation="landscape" horizontalDpi="4294967292" verticalDpi="4294967292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W145"/>
  <sheetViews>
    <sheetView topLeftCell="B1" workbookViewId="0">
      <selection activeCell="Y5" sqref="Y5"/>
    </sheetView>
  </sheetViews>
  <sheetFormatPr baseColWidth="10" defaultColWidth="10.85546875" defaultRowHeight="12"/>
  <cols>
    <col min="1" max="1" width="10.85546875" style="1" hidden="1" customWidth="1"/>
    <col min="2" max="2" width="3.28515625" style="35" customWidth="1"/>
    <col min="3" max="3" width="3.42578125" style="35" customWidth="1"/>
    <col min="4" max="4" width="6.28515625" style="35" customWidth="1"/>
    <col min="5" max="6" width="15.5703125" style="35" customWidth="1"/>
    <col min="7" max="7" width="3.5703125" style="77" customWidth="1"/>
    <col min="8" max="8" width="2.85546875" style="35" customWidth="1"/>
    <col min="9" max="9" width="10.85546875" style="1" hidden="1" customWidth="1"/>
    <col min="10" max="10" width="3.28515625" style="35" customWidth="1"/>
    <col min="11" max="11" width="3.42578125" style="35" customWidth="1"/>
    <col min="12" max="12" width="3.7109375" style="35" customWidth="1"/>
    <col min="13" max="14" width="15.5703125" style="35" customWidth="1"/>
    <col min="15" max="15" width="3.5703125" style="77" customWidth="1"/>
    <col min="16" max="16" width="2.85546875" style="35" customWidth="1"/>
    <col min="17" max="17" width="10.85546875" style="1" hidden="1" customWidth="1"/>
    <col min="18" max="18" width="3.28515625" style="35" customWidth="1"/>
    <col min="19" max="19" width="3.42578125" style="35" customWidth="1"/>
    <col min="20" max="20" width="3.7109375" style="35" customWidth="1"/>
    <col min="21" max="22" width="15.5703125" style="35" customWidth="1"/>
    <col min="23" max="23" width="3.5703125" style="77" customWidth="1"/>
    <col min="24" max="16384" width="10.85546875" style="35"/>
  </cols>
  <sheetData>
    <row r="1" spans="1:23" ht="35.25" customHeight="1" thickBot="1">
      <c r="A1" s="50"/>
      <c r="B1" s="47" t="s">
        <v>136</v>
      </c>
      <c r="C1" s="48"/>
      <c r="D1" s="48"/>
      <c r="E1" s="97">
        <f>theYear</f>
        <v>2018</v>
      </c>
      <c r="F1" s="97"/>
      <c r="G1" s="97"/>
      <c r="H1" s="97"/>
      <c r="I1" s="97"/>
      <c r="J1" s="48"/>
      <c r="K1" s="48"/>
      <c r="L1" s="48"/>
      <c r="M1" s="48"/>
      <c r="N1" s="48"/>
      <c r="O1" s="83"/>
      <c r="P1" s="48"/>
      <c r="Q1" s="48"/>
      <c r="R1" s="48"/>
      <c r="S1" s="48"/>
      <c r="T1" s="48"/>
      <c r="U1" s="98" t="s">
        <v>156</v>
      </c>
      <c r="V1" s="98"/>
      <c r="W1" s="99"/>
    </row>
    <row r="2" spans="1:23" s="1" customFormat="1" ht="9.9499999999999993" customHeight="1" thickBot="1">
      <c r="B2" s="55"/>
      <c r="E2" s="54"/>
      <c r="F2" s="54"/>
      <c r="G2" s="78"/>
      <c r="H2" s="54"/>
      <c r="I2" s="54"/>
      <c r="O2" s="74"/>
      <c r="W2" s="74"/>
    </row>
    <row r="3" spans="1:23" ht="17.25" thickBot="1">
      <c r="B3" s="94" t="str">
        <f>Month01</f>
        <v>JANVIER</v>
      </c>
      <c r="C3" s="95"/>
      <c r="D3" s="95"/>
      <c r="E3" s="95"/>
      <c r="F3" s="95"/>
      <c r="G3" s="96"/>
      <c r="J3" s="94" t="str">
        <f>Month02</f>
        <v>FEVRIER</v>
      </c>
      <c r="K3" s="95"/>
      <c r="L3" s="95"/>
      <c r="M3" s="95"/>
      <c r="N3" s="95"/>
      <c r="O3" s="96"/>
      <c r="R3" s="94" t="str">
        <f>Month03</f>
        <v>MARS</v>
      </c>
      <c r="S3" s="95"/>
      <c r="T3" s="95"/>
      <c r="U3" s="95"/>
      <c r="V3" s="95"/>
      <c r="W3" s="96"/>
    </row>
    <row r="4" spans="1:23" ht="2.25" customHeight="1">
      <c r="B4" s="52"/>
      <c r="C4" s="52"/>
      <c r="D4" s="52"/>
      <c r="E4" s="52"/>
      <c r="F4" s="52"/>
      <c r="G4" s="52"/>
      <c r="J4" s="52"/>
      <c r="K4" s="52"/>
      <c r="L4" s="52"/>
      <c r="M4" s="52"/>
      <c r="N4" s="52"/>
      <c r="O4" s="52"/>
      <c r="R4" s="52"/>
      <c r="S4" s="52"/>
      <c r="T4" s="52"/>
      <c r="U4" s="52"/>
      <c r="V4" s="52"/>
      <c r="W4" s="52"/>
    </row>
    <row r="5" spans="1:23" ht="15" customHeight="1">
      <c r="A5" s="1">
        <f>Date2JDN(theYear,1,1)</f>
        <v>2458119.5</v>
      </c>
      <c r="B5" s="69" t="str">
        <f>INDEX(TheDays,MOD(A5+0.5,7)+1)</f>
        <v>Lu</v>
      </c>
      <c r="C5" s="69">
        <f>JDN2Date(A5,"D")</f>
        <v>1</v>
      </c>
      <c r="D5" s="65">
        <v>1</v>
      </c>
      <c r="E5" s="70" t="s">
        <v>137</v>
      </c>
      <c r="F5" s="66"/>
      <c r="G5" s="87">
        <v>1</v>
      </c>
      <c r="H5" s="1"/>
      <c r="I5" s="1">
        <f>LOOKUP(31,C5:C35,January)+1</f>
        <v>2458150.5</v>
      </c>
      <c r="J5" s="58" t="str">
        <f>INDEX(TheDays,MOD(I5+0.5,7)+1)</f>
        <v>Je</v>
      </c>
      <c r="K5" s="58">
        <f>JDN2Date(_Feb01,"D")</f>
        <v>1</v>
      </c>
      <c r="L5" s="59">
        <f>_Feb01-_Jan01+1</f>
        <v>32</v>
      </c>
      <c r="M5" s="60"/>
      <c r="N5" s="60"/>
      <c r="O5" s="85"/>
      <c r="P5" s="1"/>
      <c r="Q5" s="1">
        <f>LOOKUP(FebDays,K5:K33,February)+1</f>
        <v>2458178.5</v>
      </c>
      <c r="R5" s="58" t="str">
        <f>INDEX(TheDays,MOD(_Mar01+0.5,7)+1)</f>
        <v>Je</v>
      </c>
      <c r="S5" s="58">
        <f>JDN2Date(_Mar01,"D")</f>
        <v>1</v>
      </c>
      <c r="T5" s="59">
        <f>_Mar01-_Jan01+1</f>
        <v>60</v>
      </c>
      <c r="U5" s="60"/>
      <c r="V5" s="60"/>
      <c r="W5" s="85"/>
    </row>
    <row r="6" spans="1:23" ht="15" customHeight="1">
      <c r="A6" s="1">
        <f>A5+1</f>
        <v>2458120.5</v>
      </c>
      <c r="B6" s="58" t="str">
        <f>IF(C6="","",INDEX(TheDays,MOD(A6+0.5,7)+1))</f>
        <v>Ma</v>
      </c>
      <c r="C6" s="58">
        <f>IF(OR(C5=31,C5="",JDN2Date(A6,"M")&lt;&gt;1),"",JDN2Date(A6,"D"))</f>
        <v>2</v>
      </c>
      <c r="D6" s="59">
        <f>IF(C6="","",D5+1)</f>
        <v>2</v>
      </c>
      <c r="E6" s="60"/>
      <c r="F6" s="60"/>
      <c r="G6" s="85"/>
      <c r="H6" s="1"/>
      <c r="I6" s="1">
        <f>_Feb01+1</f>
        <v>2458151.5</v>
      </c>
      <c r="J6" s="58" t="str">
        <f>IF(K6="","",INDEX(TheDays,MOD(I6+0.5,7)+1))</f>
        <v>Ve</v>
      </c>
      <c r="K6" s="58">
        <f>IF(OR(K5=FebDays,K5="",JDN2Date(I6,"M")&lt;&gt;2),"",JDN2Date(I6,"D"))</f>
        <v>2</v>
      </c>
      <c r="L6" s="59">
        <f>IF(K6="","",L5+1)</f>
        <v>33</v>
      </c>
      <c r="M6" s="60"/>
      <c r="N6" s="60"/>
      <c r="O6" s="85"/>
      <c r="P6" s="1"/>
      <c r="Q6" s="1">
        <f>_Mar01+1</f>
        <v>2458179.5</v>
      </c>
      <c r="R6" s="58" t="str">
        <f t="shared" ref="R6:R35" si="0">IF(S6="","",INDEX(TheDays,MOD(Q6+0.5,7)+1))</f>
        <v>Ve</v>
      </c>
      <c r="S6" s="58">
        <f>IF(OR(S5=31,S5="",JDN2Date(Q6,"M")&lt;&gt;3),"",JDN2Date(Q6,"D"))</f>
        <v>2</v>
      </c>
      <c r="T6" s="59">
        <f>IF(S6="","",T5+1)</f>
        <v>61</v>
      </c>
      <c r="U6" s="60"/>
      <c r="V6" s="60"/>
      <c r="W6" s="85"/>
    </row>
    <row r="7" spans="1:23" ht="15" customHeight="1">
      <c r="A7" s="1">
        <f t="shared" ref="A7:A34" si="1">A6+1</f>
        <v>2458121.5</v>
      </c>
      <c r="B7" s="58" t="str">
        <f t="shared" ref="B7:B35" si="2">IF(C7="","",INDEX(TheDays,MOD(A7+0.5,7)+1))</f>
        <v>Me</v>
      </c>
      <c r="C7" s="58">
        <f t="shared" ref="C7:C35" si="3">IF(OR(C6=31,C6="",JDN2Date(A7,"M")&lt;&gt;1),"",JDN2Date(A7,"D"))</f>
        <v>3</v>
      </c>
      <c r="D7" s="59">
        <f t="shared" ref="D7:D35" si="4">IF(C7="","",D6+1)</f>
        <v>3</v>
      </c>
      <c r="E7" s="60" t="s">
        <v>157</v>
      </c>
      <c r="F7" s="60"/>
      <c r="G7" s="85"/>
      <c r="H7" s="1"/>
      <c r="I7" s="1">
        <f>I6+1</f>
        <v>2458152.5</v>
      </c>
      <c r="J7" s="63" t="str">
        <f t="shared" ref="J7:J33" si="5">IF(K7="","",INDEX(TheDays,MOD(I7+0.5,7)+1))</f>
        <v>Sa</v>
      </c>
      <c r="K7" s="63">
        <f t="shared" ref="K7:K33" si="6">IF(OR(K6=FebDays,K6="",JDN2Date(I7,"M")&lt;&gt;2),"",JDN2Date(I7,"D"))</f>
        <v>3</v>
      </c>
      <c r="L7" s="59">
        <f t="shared" ref="L7:L33" si="7">IF(K7="","",L6+1)</f>
        <v>34</v>
      </c>
      <c r="M7" s="60"/>
      <c r="N7" s="60"/>
      <c r="O7" s="85"/>
      <c r="P7" s="1"/>
      <c r="Q7" s="1">
        <f>Q6+1</f>
        <v>2458180.5</v>
      </c>
      <c r="R7" s="63" t="str">
        <f t="shared" si="0"/>
        <v>Sa</v>
      </c>
      <c r="S7" s="63">
        <f t="shared" ref="S7:S35" si="8">IF(OR(S6=31,S6="",JDN2Date(Q7,"M")&lt;&gt;3),"",JDN2Date(Q7,"D"))</f>
        <v>3</v>
      </c>
      <c r="T7" s="59">
        <f t="shared" ref="T7:T35" si="9">IF(S7="","",T6+1)</f>
        <v>62</v>
      </c>
      <c r="U7" s="60"/>
      <c r="V7" s="60"/>
      <c r="W7" s="85"/>
    </row>
    <row r="8" spans="1:23" ht="15" customHeight="1">
      <c r="A8" s="1">
        <f t="shared" si="1"/>
        <v>2458122.5</v>
      </c>
      <c r="B8" s="58" t="str">
        <f t="shared" si="2"/>
        <v>Je</v>
      </c>
      <c r="C8" s="58">
        <f t="shared" si="3"/>
        <v>4</v>
      </c>
      <c r="D8" s="59">
        <f t="shared" si="4"/>
        <v>4</v>
      </c>
      <c r="E8" s="60"/>
      <c r="F8" s="60"/>
      <c r="G8" s="85"/>
      <c r="H8" s="1"/>
      <c r="I8" s="1">
        <f t="shared" ref="I8:I33" si="10">I7+1</f>
        <v>2458153.5</v>
      </c>
      <c r="J8" s="43" t="str">
        <f t="shared" si="5"/>
        <v>Di</v>
      </c>
      <c r="K8" s="43">
        <f t="shared" si="6"/>
        <v>4</v>
      </c>
      <c r="L8" s="44">
        <f t="shared" si="7"/>
        <v>35</v>
      </c>
      <c r="M8" s="45"/>
      <c r="N8" s="45"/>
      <c r="O8" s="86"/>
      <c r="P8" s="1"/>
      <c r="Q8" s="1">
        <f t="shared" ref="Q8:Q35" si="11">Q7+1</f>
        <v>2458181.5</v>
      </c>
      <c r="R8" s="43" t="str">
        <f t="shared" si="0"/>
        <v>Di</v>
      </c>
      <c r="S8" s="43">
        <f t="shared" si="8"/>
        <v>4</v>
      </c>
      <c r="T8" s="44">
        <f t="shared" si="9"/>
        <v>63</v>
      </c>
      <c r="U8" s="45"/>
      <c r="V8" s="45"/>
      <c r="W8" s="86"/>
    </row>
    <row r="9" spans="1:23" ht="15" customHeight="1">
      <c r="A9" s="1">
        <f t="shared" si="1"/>
        <v>2458123.5</v>
      </c>
      <c r="B9" s="58" t="str">
        <f t="shared" si="2"/>
        <v>Ve</v>
      </c>
      <c r="C9" s="58">
        <f t="shared" si="3"/>
        <v>5</v>
      </c>
      <c r="D9" s="59">
        <f t="shared" si="4"/>
        <v>5</v>
      </c>
      <c r="E9" s="60"/>
      <c r="F9" s="60"/>
      <c r="G9" s="85"/>
      <c r="H9" s="1"/>
      <c r="I9" s="1">
        <f t="shared" si="10"/>
        <v>2458154.5</v>
      </c>
      <c r="J9" s="64" t="str">
        <f t="shared" si="5"/>
        <v>Lu</v>
      </c>
      <c r="K9" s="64">
        <f t="shared" si="6"/>
        <v>5</v>
      </c>
      <c r="L9" s="65">
        <f t="shared" si="7"/>
        <v>36</v>
      </c>
      <c r="M9" s="66"/>
      <c r="N9" s="66"/>
      <c r="O9" s="87">
        <v>6</v>
      </c>
      <c r="P9" s="1"/>
      <c r="Q9" s="1">
        <f t="shared" si="11"/>
        <v>2458182.5</v>
      </c>
      <c r="R9" s="64" t="str">
        <f t="shared" si="0"/>
        <v>Lu</v>
      </c>
      <c r="S9" s="64">
        <f t="shared" si="8"/>
        <v>5</v>
      </c>
      <c r="T9" s="65">
        <f t="shared" si="9"/>
        <v>64</v>
      </c>
      <c r="U9" s="66"/>
      <c r="V9" s="66"/>
      <c r="W9" s="87">
        <v>10</v>
      </c>
    </row>
    <row r="10" spans="1:23" ht="15" customHeight="1">
      <c r="A10" s="1">
        <f t="shared" si="1"/>
        <v>2458124.5</v>
      </c>
      <c r="B10" s="63" t="str">
        <f t="shared" si="2"/>
        <v>Sa</v>
      </c>
      <c r="C10" s="63">
        <f t="shared" si="3"/>
        <v>6</v>
      </c>
      <c r="D10" s="59">
        <f t="shared" si="4"/>
        <v>6</v>
      </c>
      <c r="E10" s="60"/>
      <c r="F10" s="60"/>
      <c r="G10" s="85"/>
      <c r="H10" s="1"/>
      <c r="I10" s="1">
        <f t="shared" si="10"/>
        <v>2458155.5</v>
      </c>
      <c r="J10" s="58" t="str">
        <f t="shared" si="5"/>
        <v>Ma</v>
      </c>
      <c r="K10" s="58">
        <f t="shared" si="6"/>
        <v>6</v>
      </c>
      <c r="L10" s="59">
        <f t="shared" si="7"/>
        <v>37</v>
      </c>
      <c r="M10" s="60"/>
      <c r="N10" s="60"/>
      <c r="O10" s="85"/>
      <c r="P10" s="1"/>
      <c r="Q10" s="1">
        <f t="shared" si="11"/>
        <v>2458183.5</v>
      </c>
      <c r="R10" s="58" t="str">
        <f t="shared" si="0"/>
        <v>Ma</v>
      </c>
      <c r="S10" s="58">
        <f t="shared" si="8"/>
        <v>6</v>
      </c>
      <c r="T10" s="59">
        <f t="shared" si="9"/>
        <v>65</v>
      </c>
      <c r="U10" s="60"/>
      <c r="V10" s="60"/>
      <c r="W10" s="85"/>
    </row>
    <row r="11" spans="1:23" ht="15" customHeight="1">
      <c r="A11" s="1">
        <f t="shared" si="1"/>
        <v>2458125.5</v>
      </c>
      <c r="B11" s="43" t="str">
        <f t="shared" si="2"/>
        <v>Di</v>
      </c>
      <c r="C11" s="43">
        <f t="shared" si="3"/>
        <v>7</v>
      </c>
      <c r="D11" s="44">
        <f t="shared" si="4"/>
        <v>7</v>
      </c>
      <c r="E11" s="45"/>
      <c r="F11" s="45"/>
      <c r="G11" s="86"/>
      <c r="H11" s="1"/>
      <c r="I11" s="1">
        <f t="shared" si="10"/>
        <v>2458156.5</v>
      </c>
      <c r="J11" s="58" t="str">
        <f t="shared" si="5"/>
        <v>Me</v>
      </c>
      <c r="K11" s="58">
        <f t="shared" si="6"/>
        <v>7</v>
      </c>
      <c r="L11" s="59">
        <f t="shared" si="7"/>
        <v>38</v>
      </c>
      <c r="M11" s="60"/>
      <c r="N11" s="60"/>
      <c r="O11" s="85"/>
      <c r="P11" s="1"/>
      <c r="Q11" s="1">
        <f t="shared" si="11"/>
        <v>2458184.5</v>
      </c>
      <c r="R11" s="58" t="str">
        <f t="shared" si="0"/>
        <v>Me</v>
      </c>
      <c r="S11" s="58">
        <f t="shared" si="8"/>
        <v>7</v>
      </c>
      <c r="T11" s="59">
        <f t="shared" si="9"/>
        <v>66</v>
      </c>
      <c r="U11" s="60"/>
      <c r="V11" s="60"/>
      <c r="W11" s="85"/>
    </row>
    <row r="12" spans="1:23" ht="15" customHeight="1">
      <c r="A12" s="1">
        <f t="shared" si="1"/>
        <v>2458126.5</v>
      </c>
      <c r="B12" s="64" t="str">
        <f t="shared" si="2"/>
        <v>Lu</v>
      </c>
      <c r="C12" s="64">
        <f t="shared" si="3"/>
        <v>8</v>
      </c>
      <c r="D12" s="65">
        <f t="shared" si="4"/>
        <v>8</v>
      </c>
      <c r="E12" s="66"/>
      <c r="F12" s="66"/>
      <c r="G12" s="87">
        <v>2</v>
      </c>
      <c r="H12" s="1"/>
      <c r="I12" s="1">
        <f t="shared" si="10"/>
        <v>2458157.5</v>
      </c>
      <c r="J12" s="58" t="str">
        <f t="shared" si="5"/>
        <v>Je</v>
      </c>
      <c r="K12" s="58">
        <f t="shared" si="6"/>
        <v>8</v>
      </c>
      <c r="L12" s="59">
        <f t="shared" si="7"/>
        <v>39</v>
      </c>
      <c r="M12" s="60"/>
      <c r="N12" s="60"/>
      <c r="O12" s="85"/>
      <c r="P12" s="1"/>
      <c r="Q12" s="1">
        <f t="shared" si="11"/>
        <v>2458185.5</v>
      </c>
      <c r="R12" s="58" t="str">
        <f t="shared" si="0"/>
        <v>Je</v>
      </c>
      <c r="S12" s="58">
        <f t="shared" si="8"/>
        <v>8</v>
      </c>
      <c r="T12" s="59">
        <f t="shared" si="9"/>
        <v>67</v>
      </c>
      <c r="U12" s="60"/>
      <c r="V12" s="60"/>
      <c r="W12" s="85"/>
    </row>
    <row r="13" spans="1:23" ht="15" customHeight="1">
      <c r="A13" s="1">
        <f t="shared" si="1"/>
        <v>2458127.5</v>
      </c>
      <c r="B13" s="58" t="str">
        <f t="shared" si="2"/>
        <v>Ma</v>
      </c>
      <c r="C13" s="58">
        <f t="shared" si="3"/>
        <v>9</v>
      </c>
      <c r="D13" s="59">
        <f t="shared" si="4"/>
        <v>9</v>
      </c>
      <c r="E13" s="60"/>
      <c r="F13" s="60"/>
      <c r="G13" s="85"/>
      <c r="H13" s="1"/>
      <c r="I13" s="1">
        <f t="shared" si="10"/>
        <v>2458158.5</v>
      </c>
      <c r="J13" s="58" t="str">
        <f t="shared" si="5"/>
        <v>Ve</v>
      </c>
      <c r="K13" s="58">
        <f t="shared" si="6"/>
        <v>9</v>
      </c>
      <c r="L13" s="59">
        <f t="shared" si="7"/>
        <v>40</v>
      </c>
      <c r="M13" s="60" t="s">
        <v>158</v>
      </c>
      <c r="N13" s="60"/>
      <c r="O13" s="85"/>
      <c r="P13" s="1"/>
      <c r="Q13" s="1">
        <f t="shared" si="11"/>
        <v>2458186.5</v>
      </c>
      <c r="R13" s="58" t="str">
        <f t="shared" si="0"/>
        <v>Ve</v>
      </c>
      <c r="S13" s="58">
        <f t="shared" si="8"/>
        <v>9</v>
      </c>
      <c r="T13" s="59">
        <f t="shared" si="9"/>
        <v>68</v>
      </c>
      <c r="U13" s="60"/>
      <c r="V13" s="60"/>
      <c r="W13" s="85"/>
    </row>
    <row r="14" spans="1:23" ht="15" customHeight="1">
      <c r="A14" s="1">
        <f t="shared" si="1"/>
        <v>2458128.5</v>
      </c>
      <c r="B14" s="58" t="str">
        <f t="shared" si="2"/>
        <v>Me</v>
      </c>
      <c r="C14" s="58">
        <f t="shared" si="3"/>
        <v>10</v>
      </c>
      <c r="D14" s="59">
        <f t="shared" si="4"/>
        <v>10</v>
      </c>
      <c r="E14" s="60"/>
      <c r="F14" s="60"/>
      <c r="G14" s="85"/>
      <c r="H14" s="1"/>
      <c r="I14" s="1">
        <f t="shared" si="10"/>
        <v>2458159.5</v>
      </c>
      <c r="J14" s="63" t="str">
        <f t="shared" si="5"/>
        <v>Sa</v>
      </c>
      <c r="K14" s="63">
        <f t="shared" si="6"/>
        <v>10</v>
      </c>
      <c r="L14" s="59">
        <f t="shared" si="7"/>
        <v>41</v>
      </c>
      <c r="M14" s="60"/>
      <c r="N14" s="60"/>
      <c r="O14" s="85"/>
      <c r="P14" s="1"/>
      <c r="Q14" s="1">
        <f t="shared" si="11"/>
        <v>2458187.5</v>
      </c>
      <c r="R14" s="63" t="str">
        <f t="shared" si="0"/>
        <v>Sa</v>
      </c>
      <c r="S14" s="63">
        <f t="shared" si="8"/>
        <v>10</v>
      </c>
      <c r="T14" s="59">
        <f t="shared" si="9"/>
        <v>69</v>
      </c>
      <c r="U14" s="60"/>
      <c r="V14" s="60"/>
      <c r="W14" s="85"/>
    </row>
    <row r="15" spans="1:23" ht="15" customHeight="1">
      <c r="A15" s="1">
        <f t="shared" si="1"/>
        <v>2458129.5</v>
      </c>
      <c r="B15" s="58" t="str">
        <f t="shared" si="2"/>
        <v>Je</v>
      </c>
      <c r="C15" s="58">
        <f t="shared" si="3"/>
        <v>11</v>
      </c>
      <c r="D15" s="59">
        <f t="shared" si="4"/>
        <v>11</v>
      </c>
      <c r="E15" s="60"/>
      <c r="F15" s="60"/>
      <c r="G15" s="85"/>
      <c r="H15" s="1"/>
      <c r="I15" s="1">
        <f t="shared" si="10"/>
        <v>2458160.5</v>
      </c>
      <c r="J15" s="43" t="str">
        <f t="shared" si="5"/>
        <v>Di</v>
      </c>
      <c r="K15" s="43">
        <f t="shared" si="6"/>
        <v>11</v>
      </c>
      <c r="L15" s="44">
        <f t="shared" si="7"/>
        <v>42</v>
      </c>
      <c r="M15" s="45"/>
      <c r="N15" s="45"/>
      <c r="O15" s="86"/>
      <c r="P15" s="1"/>
      <c r="Q15" s="1">
        <f t="shared" si="11"/>
        <v>2458188.5</v>
      </c>
      <c r="R15" s="43" t="str">
        <f t="shared" si="0"/>
        <v>Di</v>
      </c>
      <c r="S15" s="43">
        <f t="shared" si="8"/>
        <v>11</v>
      </c>
      <c r="T15" s="44">
        <f t="shared" si="9"/>
        <v>70</v>
      </c>
      <c r="U15" s="45"/>
      <c r="V15" s="45"/>
      <c r="W15" s="86"/>
    </row>
    <row r="16" spans="1:23" ht="15" customHeight="1">
      <c r="A16" s="1">
        <f t="shared" si="1"/>
        <v>2458130.5</v>
      </c>
      <c r="B16" s="58" t="str">
        <f t="shared" si="2"/>
        <v>Ve</v>
      </c>
      <c r="C16" s="58">
        <f t="shared" si="3"/>
        <v>12</v>
      </c>
      <c r="D16" s="59">
        <f t="shared" si="4"/>
        <v>12</v>
      </c>
      <c r="E16" s="60"/>
      <c r="F16" s="60"/>
      <c r="G16" s="85"/>
      <c r="H16" s="1"/>
      <c r="I16" s="1">
        <f t="shared" si="10"/>
        <v>2458161.5</v>
      </c>
      <c r="J16" s="64" t="str">
        <f t="shared" si="5"/>
        <v>Lu</v>
      </c>
      <c r="K16" s="64">
        <f t="shared" si="6"/>
        <v>12</v>
      </c>
      <c r="L16" s="65">
        <f t="shared" si="7"/>
        <v>43</v>
      </c>
      <c r="M16" s="66"/>
      <c r="N16" s="66"/>
      <c r="O16" s="87">
        <v>7</v>
      </c>
      <c r="P16" s="1"/>
      <c r="Q16" s="1">
        <f t="shared" si="11"/>
        <v>2458189.5</v>
      </c>
      <c r="R16" s="64" t="str">
        <f t="shared" si="0"/>
        <v>Lu</v>
      </c>
      <c r="S16" s="64">
        <f t="shared" si="8"/>
        <v>12</v>
      </c>
      <c r="T16" s="65">
        <f t="shared" si="9"/>
        <v>71</v>
      </c>
      <c r="U16" s="66"/>
      <c r="V16" s="66"/>
      <c r="W16" s="87">
        <v>11</v>
      </c>
    </row>
    <row r="17" spans="1:23" ht="15" customHeight="1">
      <c r="A17" s="1">
        <f t="shared" si="1"/>
        <v>2458131.5</v>
      </c>
      <c r="B17" s="63" t="str">
        <f t="shared" si="2"/>
        <v>Sa</v>
      </c>
      <c r="C17" s="63">
        <f t="shared" si="3"/>
        <v>13</v>
      </c>
      <c r="D17" s="59">
        <f t="shared" si="4"/>
        <v>13</v>
      </c>
      <c r="E17" s="60"/>
      <c r="F17" s="60"/>
      <c r="G17" s="85"/>
      <c r="H17" s="1"/>
      <c r="I17" s="1">
        <f t="shared" si="10"/>
        <v>2458162.5</v>
      </c>
      <c r="J17" s="58" t="str">
        <f t="shared" si="5"/>
        <v>Ma</v>
      </c>
      <c r="K17" s="58">
        <f t="shared" si="6"/>
        <v>13</v>
      </c>
      <c r="L17" s="59">
        <f t="shared" si="7"/>
        <v>44</v>
      </c>
      <c r="M17" s="60"/>
      <c r="N17" s="60"/>
      <c r="O17" s="85"/>
      <c r="P17" s="1"/>
      <c r="Q17" s="1">
        <f t="shared" si="11"/>
        <v>2458190.5</v>
      </c>
      <c r="R17" s="58" t="str">
        <f t="shared" si="0"/>
        <v>Ma</v>
      </c>
      <c r="S17" s="58">
        <f t="shared" si="8"/>
        <v>13</v>
      </c>
      <c r="T17" s="59">
        <f t="shared" si="9"/>
        <v>72</v>
      </c>
      <c r="U17" s="60"/>
      <c r="V17" s="60"/>
      <c r="W17" s="85"/>
    </row>
    <row r="18" spans="1:23" ht="15" customHeight="1">
      <c r="A18" s="1">
        <f t="shared" si="1"/>
        <v>2458132.5</v>
      </c>
      <c r="B18" s="43" t="str">
        <f t="shared" si="2"/>
        <v>Di</v>
      </c>
      <c r="C18" s="43">
        <f t="shared" si="3"/>
        <v>14</v>
      </c>
      <c r="D18" s="44">
        <f t="shared" si="4"/>
        <v>14</v>
      </c>
      <c r="E18" s="45"/>
      <c r="F18" s="45"/>
      <c r="G18" s="86"/>
      <c r="H18" s="1"/>
      <c r="I18" s="1">
        <f t="shared" si="10"/>
        <v>2458163.5</v>
      </c>
      <c r="J18" s="58" t="str">
        <f t="shared" si="5"/>
        <v>Me</v>
      </c>
      <c r="K18" s="58">
        <f t="shared" si="6"/>
        <v>14</v>
      </c>
      <c r="L18" s="59">
        <f t="shared" si="7"/>
        <v>45</v>
      </c>
      <c r="M18" s="60"/>
      <c r="N18" s="60"/>
      <c r="O18" s="85"/>
      <c r="P18" s="1"/>
      <c r="Q18" s="1">
        <f t="shared" si="11"/>
        <v>2458191.5</v>
      </c>
      <c r="R18" s="58" t="str">
        <f t="shared" si="0"/>
        <v>Me</v>
      </c>
      <c r="S18" s="58">
        <f t="shared" si="8"/>
        <v>14</v>
      </c>
      <c r="T18" s="59">
        <f t="shared" si="9"/>
        <v>73</v>
      </c>
      <c r="U18" s="60"/>
      <c r="V18" s="60"/>
      <c r="W18" s="85"/>
    </row>
    <row r="19" spans="1:23" ht="15" customHeight="1">
      <c r="A19" s="1">
        <f t="shared" si="1"/>
        <v>2458133.5</v>
      </c>
      <c r="B19" s="64" t="str">
        <f t="shared" si="2"/>
        <v>Lu</v>
      </c>
      <c r="C19" s="64">
        <f t="shared" si="3"/>
        <v>15</v>
      </c>
      <c r="D19" s="65">
        <f t="shared" si="4"/>
        <v>15</v>
      </c>
      <c r="E19" s="66"/>
      <c r="F19" s="66"/>
      <c r="G19" s="87">
        <v>3</v>
      </c>
      <c r="H19" s="1"/>
      <c r="I19" s="1">
        <f t="shared" si="10"/>
        <v>2458164.5</v>
      </c>
      <c r="J19" s="58" t="str">
        <f t="shared" si="5"/>
        <v>Je</v>
      </c>
      <c r="K19" s="58">
        <f t="shared" si="6"/>
        <v>15</v>
      </c>
      <c r="L19" s="59">
        <f t="shared" si="7"/>
        <v>46</v>
      </c>
      <c r="M19" s="60"/>
      <c r="N19" s="60"/>
      <c r="O19" s="85"/>
      <c r="P19" s="1"/>
      <c r="Q19" s="1">
        <f t="shared" si="11"/>
        <v>2458192.5</v>
      </c>
      <c r="R19" s="58" t="str">
        <f t="shared" si="0"/>
        <v>Je</v>
      </c>
      <c r="S19" s="58">
        <f t="shared" si="8"/>
        <v>15</v>
      </c>
      <c r="T19" s="59">
        <f t="shared" si="9"/>
        <v>74</v>
      </c>
      <c r="U19" s="60"/>
      <c r="V19" s="60"/>
      <c r="W19" s="85"/>
    </row>
    <row r="20" spans="1:23" ht="15" customHeight="1">
      <c r="A20" s="1">
        <f t="shared" si="1"/>
        <v>2458134.5</v>
      </c>
      <c r="B20" s="58" t="str">
        <f t="shared" si="2"/>
        <v>Ma</v>
      </c>
      <c r="C20" s="58">
        <f t="shared" si="3"/>
        <v>16</v>
      </c>
      <c r="D20" s="59">
        <f t="shared" si="4"/>
        <v>16</v>
      </c>
      <c r="E20" s="60"/>
      <c r="F20" s="60"/>
      <c r="G20" s="85"/>
      <c r="H20" s="1"/>
      <c r="I20" s="1">
        <f t="shared" si="10"/>
        <v>2458165.5</v>
      </c>
      <c r="J20" s="58" t="str">
        <f t="shared" si="5"/>
        <v>Ve</v>
      </c>
      <c r="K20" s="58">
        <f t="shared" si="6"/>
        <v>16</v>
      </c>
      <c r="L20" s="59">
        <f t="shared" si="7"/>
        <v>47</v>
      </c>
      <c r="M20" s="60"/>
      <c r="N20" s="60"/>
      <c r="O20" s="85"/>
      <c r="P20" s="1"/>
      <c r="Q20" s="1">
        <f t="shared" si="11"/>
        <v>2458193.5</v>
      </c>
      <c r="R20" s="58" t="str">
        <f t="shared" si="0"/>
        <v>Ve</v>
      </c>
      <c r="S20" s="58">
        <f t="shared" si="8"/>
        <v>16</v>
      </c>
      <c r="T20" s="59">
        <f t="shared" si="9"/>
        <v>75</v>
      </c>
      <c r="U20" s="60"/>
      <c r="V20" s="60"/>
      <c r="W20" s="85"/>
    </row>
    <row r="21" spans="1:23" ht="15" customHeight="1">
      <c r="A21" s="1">
        <f t="shared" si="1"/>
        <v>2458135.5</v>
      </c>
      <c r="B21" s="58" t="str">
        <f t="shared" si="2"/>
        <v>Me</v>
      </c>
      <c r="C21" s="58">
        <f t="shared" si="3"/>
        <v>17</v>
      </c>
      <c r="D21" s="59">
        <f t="shared" si="4"/>
        <v>17</v>
      </c>
      <c r="E21" s="60"/>
      <c r="F21" s="60"/>
      <c r="G21" s="85"/>
      <c r="H21" s="1"/>
      <c r="I21" s="1">
        <f t="shared" si="10"/>
        <v>2458166.5</v>
      </c>
      <c r="J21" s="63" t="str">
        <f t="shared" si="5"/>
        <v>Sa</v>
      </c>
      <c r="K21" s="63">
        <f t="shared" si="6"/>
        <v>17</v>
      </c>
      <c r="L21" s="59">
        <f t="shared" si="7"/>
        <v>48</v>
      </c>
      <c r="M21" s="60"/>
      <c r="N21" s="60"/>
      <c r="O21" s="85"/>
      <c r="P21" s="1"/>
      <c r="Q21" s="1">
        <f t="shared" si="11"/>
        <v>2458194.5</v>
      </c>
      <c r="R21" s="63" t="str">
        <f t="shared" si="0"/>
        <v>Sa</v>
      </c>
      <c r="S21" s="63">
        <f t="shared" si="8"/>
        <v>17</v>
      </c>
      <c r="T21" s="59">
        <f t="shared" si="9"/>
        <v>76</v>
      </c>
      <c r="U21" s="60"/>
      <c r="V21" s="60"/>
      <c r="W21" s="85"/>
    </row>
    <row r="22" spans="1:23" ht="15" customHeight="1">
      <c r="A22" s="1">
        <f t="shared" si="1"/>
        <v>2458136.5</v>
      </c>
      <c r="B22" s="58" t="str">
        <f t="shared" si="2"/>
        <v>Je</v>
      </c>
      <c r="C22" s="58">
        <f t="shared" si="3"/>
        <v>18</v>
      </c>
      <c r="D22" s="59">
        <f t="shared" si="4"/>
        <v>18</v>
      </c>
      <c r="E22" s="60"/>
      <c r="F22" s="60"/>
      <c r="G22" s="85"/>
      <c r="H22" s="1"/>
      <c r="I22" s="1">
        <f t="shared" si="10"/>
        <v>2458167.5</v>
      </c>
      <c r="J22" s="43" t="str">
        <f t="shared" si="5"/>
        <v>Di</v>
      </c>
      <c r="K22" s="43">
        <f t="shared" si="6"/>
        <v>18</v>
      </c>
      <c r="L22" s="44">
        <f t="shared" si="7"/>
        <v>49</v>
      </c>
      <c r="M22" s="45"/>
      <c r="N22" s="45"/>
      <c r="O22" s="86"/>
      <c r="P22" s="1"/>
      <c r="Q22" s="1">
        <f t="shared" si="11"/>
        <v>2458195.5</v>
      </c>
      <c r="R22" s="43" t="str">
        <f t="shared" si="0"/>
        <v>Di</v>
      </c>
      <c r="S22" s="43">
        <f t="shared" si="8"/>
        <v>18</v>
      </c>
      <c r="T22" s="44">
        <f t="shared" si="9"/>
        <v>77</v>
      </c>
      <c r="U22" s="45"/>
      <c r="V22" s="45"/>
      <c r="W22" s="86"/>
    </row>
    <row r="23" spans="1:23" ht="15" customHeight="1">
      <c r="A23" s="1">
        <f t="shared" si="1"/>
        <v>2458137.5</v>
      </c>
      <c r="B23" s="58" t="str">
        <f t="shared" si="2"/>
        <v>Ve</v>
      </c>
      <c r="C23" s="58">
        <f t="shared" si="3"/>
        <v>19</v>
      </c>
      <c r="D23" s="59">
        <f t="shared" si="4"/>
        <v>19</v>
      </c>
      <c r="E23" s="60"/>
      <c r="F23" s="60"/>
      <c r="G23" s="85"/>
      <c r="H23" s="1"/>
      <c r="I23" s="1">
        <f t="shared" si="10"/>
        <v>2458168.5</v>
      </c>
      <c r="J23" s="64" t="str">
        <f t="shared" si="5"/>
        <v>Lu</v>
      </c>
      <c r="K23" s="64">
        <f t="shared" si="6"/>
        <v>19</v>
      </c>
      <c r="L23" s="65">
        <f t="shared" si="7"/>
        <v>50</v>
      </c>
      <c r="M23" s="66"/>
      <c r="N23" s="66"/>
      <c r="O23" s="87">
        <v>8</v>
      </c>
      <c r="P23" s="1"/>
      <c r="Q23" s="1">
        <f t="shared" si="11"/>
        <v>2458196.5</v>
      </c>
      <c r="R23" s="64" t="str">
        <f t="shared" si="0"/>
        <v>Lu</v>
      </c>
      <c r="S23" s="64">
        <f t="shared" si="8"/>
        <v>19</v>
      </c>
      <c r="T23" s="65">
        <f t="shared" si="9"/>
        <v>78</v>
      </c>
      <c r="U23" s="66"/>
      <c r="V23" s="66"/>
      <c r="W23" s="87">
        <v>12</v>
      </c>
    </row>
    <row r="24" spans="1:23" ht="15" customHeight="1">
      <c r="A24" s="1">
        <f t="shared" si="1"/>
        <v>2458138.5</v>
      </c>
      <c r="B24" s="63" t="str">
        <f t="shared" si="2"/>
        <v>Sa</v>
      </c>
      <c r="C24" s="63">
        <f t="shared" si="3"/>
        <v>20</v>
      </c>
      <c r="D24" s="59">
        <f t="shared" si="4"/>
        <v>20</v>
      </c>
      <c r="E24" s="60"/>
      <c r="F24" s="60"/>
      <c r="G24" s="85"/>
      <c r="H24" s="1"/>
      <c r="I24" s="1">
        <f t="shared" si="10"/>
        <v>2458169.5</v>
      </c>
      <c r="J24" s="58" t="str">
        <f t="shared" si="5"/>
        <v>Ma</v>
      </c>
      <c r="K24" s="58">
        <f t="shared" si="6"/>
        <v>20</v>
      </c>
      <c r="L24" s="59">
        <f t="shared" si="7"/>
        <v>51</v>
      </c>
      <c r="M24" s="60"/>
      <c r="N24" s="60"/>
      <c r="O24" s="85"/>
      <c r="P24" s="1"/>
      <c r="Q24" s="1">
        <f t="shared" si="11"/>
        <v>2458197.5</v>
      </c>
      <c r="R24" s="58" t="str">
        <f t="shared" si="0"/>
        <v>Ma</v>
      </c>
      <c r="S24" s="58">
        <f t="shared" si="8"/>
        <v>20</v>
      </c>
      <c r="T24" s="59">
        <f t="shared" si="9"/>
        <v>79</v>
      </c>
      <c r="U24" s="60"/>
      <c r="V24" s="60"/>
      <c r="W24" s="85"/>
    </row>
    <row r="25" spans="1:23" ht="15" customHeight="1">
      <c r="A25" s="1">
        <f t="shared" si="1"/>
        <v>2458139.5</v>
      </c>
      <c r="B25" s="43" t="str">
        <f t="shared" si="2"/>
        <v>Di</v>
      </c>
      <c r="C25" s="43">
        <f t="shared" si="3"/>
        <v>21</v>
      </c>
      <c r="D25" s="44">
        <f t="shared" si="4"/>
        <v>21</v>
      </c>
      <c r="E25" s="45"/>
      <c r="F25" s="45"/>
      <c r="G25" s="86"/>
      <c r="H25" s="1"/>
      <c r="I25" s="1">
        <f t="shared" si="10"/>
        <v>2458170.5</v>
      </c>
      <c r="J25" s="58" t="str">
        <f t="shared" si="5"/>
        <v>Me</v>
      </c>
      <c r="K25" s="58">
        <f t="shared" si="6"/>
        <v>21</v>
      </c>
      <c r="L25" s="59">
        <f t="shared" si="7"/>
        <v>52</v>
      </c>
      <c r="M25" s="60"/>
      <c r="N25" s="60"/>
      <c r="O25" s="85"/>
      <c r="P25" s="1"/>
      <c r="Q25" s="1">
        <f t="shared" si="11"/>
        <v>2458198.5</v>
      </c>
      <c r="R25" s="58" t="str">
        <f t="shared" si="0"/>
        <v>Me</v>
      </c>
      <c r="S25" s="58">
        <f t="shared" si="8"/>
        <v>21</v>
      </c>
      <c r="T25" s="59">
        <f t="shared" si="9"/>
        <v>80</v>
      </c>
      <c r="U25" s="60"/>
      <c r="V25" s="60"/>
      <c r="W25" s="85"/>
    </row>
    <row r="26" spans="1:23" ht="15" customHeight="1">
      <c r="A26" s="1">
        <f t="shared" si="1"/>
        <v>2458140.5</v>
      </c>
      <c r="B26" s="64" t="str">
        <f t="shared" si="2"/>
        <v>Lu</v>
      </c>
      <c r="C26" s="64">
        <f t="shared" si="3"/>
        <v>22</v>
      </c>
      <c r="D26" s="65">
        <f t="shared" si="4"/>
        <v>22</v>
      </c>
      <c r="E26" s="66"/>
      <c r="F26" s="66"/>
      <c r="G26" s="87">
        <v>4</v>
      </c>
      <c r="H26" s="1"/>
      <c r="I26" s="1">
        <f t="shared" si="10"/>
        <v>2458171.5</v>
      </c>
      <c r="J26" s="58" t="str">
        <f t="shared" si="5"/>
        <v>Je</v>
      </c>
      <c r="K26" s="58">
        <f t="shared" si="6"/>
        <v>22</v>
      </c>
      <c r="L26" s="59">
        <f t="shared" si="7"/>
        <v>53</v>
      </c>
      <c r="M26" s="60"/>
      <c r="N26" s="60"/>
      <c r="O26" s="85"/>
      <c r="P26" s="1"/>
      <c r="Q26" s="1">
        <f t="shared" si="11"/>
        <v>2458199.5</v>
      </c>
      <c r="R26" s="58" t="str">
        <f t="shared" si="0"/>
        <v>Je</v>
      </c>
      <c r="S26" s="58">
        <f t="shared" si="8"/>
        <v>22</v>
      </c>
      <c r="T26" s="59">
        <f t="shared" si="9"/>
        <v>81</v>
      </c>
      <c r="U26" s="60"/>
      <c r="V26" s="60"/>
      <c r="W26" s="85"/>
    </row>
    <row r="27" spans="1:23" ht="15" customHeight="1">
      <c r="A27" s="1">
        <f t="shared" si="1"/>
        <v>2458141.5</v>
      </c>
      <c r="B27" s="58" t="str">
        <f t="shared" si="2"/>
        <v>Ma</v>
      </c>
      <c r="C27" s="58">
        <f t="shared" si="3"/>
        <v>23</v>
      </c>
      <c r="D27" s="59">
        <f t="shared" si="4"/>
        <v>23</v>
      </c>
      <c r="E27" s="60"/>
      <c r="F27" s="60"/>
      <c r="G27" s="85"/>
      <c r="H27" s="1"/>
      <c r="I27" s="1">
        <f t="shared" si="10"/>
        <v>2458172.5</v>
      </c>
      <c r="J27" s="58" t="str">
        <f t="shared" si="5"/>
        <v>Ve</v>
      </c>
      <c r="K27" s="58">
        <f t="shared" si="6"/>
        <v>23</v>
      </c>
      <c r="L27" s="59">
        <f t="shared" si="7"/>
        <v>54</v>
      </c>
      <c r="M27" s="60"/>
      <c r="N27" s="60"/>
      <c r="O27" s="85"/>
      <c r="P27" s="1"/>
      <c r="Q27" s="1">
        <f t="shared" si="11"/>
        <v>2458200.5</v>
      </c>
      <c r="R27" s="58" t="str">
        <f t="shared" si="0"/>
        <v>Ve</v>
      </c>
      <c r="S27" s="58">
        <f t="shared" si="8"/>
        <v>23</v>
      </c>
      <c r="T27" s="59">
        <f t="shared" si="9"/>
        <v>82</v>
      </c>
      <c r="U27" s="60"/>
      <c r="V27" s="60"/>
      <c r="W27" s="85"/>
    </row>
    <row r="28" spans="1:23" ht="15" customHeight="1">
      <c r="A28" s="1">
        <f t="shared" si="1"/>
        <v>2458142.5</v>
      </c>
      <c r="B28" s="58" t="str">
        <f t="shared" si="2"/>
        <v>Me</v>
      </c>
      <c r="C28" s="58">
        <f t="shared" si="3"/>
        <v>24</v>
      </c>
      <c r="D28" s="59">
        <f t="shared" si="4"/>
        <v>24</v>
      </c>
      <c r="E28" s="60"/>
      <c r="F28" s="60"/>
      <c r="G28" s="85"/>
      <c r="H28" s="1"/>
      <c r="I28" s="1">
        <f t="shared" si="10"/>
        <v>2458173.5</v>
      </c>
      <c r="J28" s="63" t="str">
        <f t="shared" si="5"/>
        <v>Sa</v>
      </c>
      <c r="K28" s="63">
        <f t="shared" si="6"/>
        <v>24</v>
      </c>
      <c r="L28" s="59">
        <f t="shared" si="7"/>
        <v>55</v>
      </c>
      <c r="M28" s="60"/>
      <c r="N28" s="60"/>
      <c r="O28" s="85"/>
      <c r="P28" s="1"/>
      <c r="Q28" s="1">
        <f t="shared" si="11"/>
        <v>2458201.5</v>
      </c>
      <c r="R28" s="63" t="str">
        <f t="shared" si="0"/>
        <v>Sa</v>
      </c>
      <c r="S28" s="63">
        <f t="shared" si="8"/>
        <v>24</v>
      </c>
      <c r="T28" s="59">
        <f t="shared" si="9"/>
        <v>83</v>
      </c>
      <c r="U28" s="60"/>
      <c r="V28" s="60"/>
      <c r="W28" s="85"/>
    </row>
    <row r="29" spans="1:23" ht="15" customHeight="1">
      <c r="A29" s="1">
        <f t="shared" si="1"/>
        <v>2458143.5</v>
      </c>
      <c r="B29" s="58" t="str">
        <f t="shared" si="2"/>
        <v>Je</v>
      </c>
      <c r="C29" s="58">
        <f t="shared" si="3"/>
        <v>25</v>
      </c>
      <c r="D29" s="59">
        <f t="shared" si="4"/>
        <v>25</v>
      </c>
      <c r="E29" s="60"/>
      <c r="F29" s="60"/>
      <c r="G29" s="85"/>
      <c r="H29" s="1"/>
      <c r="I29" s="1">
        <f t="shared" si="10"/>
        <v>2458174.5</v>
      </c>
      <c r="J29" s="43" t="str">
        <f t="shared" si="5"/>
        <v>Di</v>
      </c>
      <c r="K29" s="43">
        <f t="shared" si="6"/>
        <v>25</v>
      </c>
      <c r="L29" s="44">
        <f t="shared" si="7"/>
        <v>56</v>
      </c>
      <c r="M29" s="45"/>
      <c r="N29" s="45"/>
      <c r="O29" s="86"/>
      <c r="P29" s="1"/>
      <c r="Q29" s="1">
        <f t="shared" si="11"/>
        <v>2458202.5</v>
      </c>
      <c r="R29" s="43" t="str">
        <f t="shared" si="0"/>
        <v>Di</v>
      </c>
      <c r="S29" s="43">
        <f t="shared" si="8"/>
        <v>25</v>
      </c>
      <c r="T29" s="44">
        <f t="shared" si="9"/>
        <v>84</v>
      </c>
      <c r="U29" s="45"/>
      <c r="V29" s="45"/>
      <c r="W29" s="86"/>
    </row>
    <row r="30" spans="1:23" ht="15" customHeight="1">
      <c r="A30" s="1">
        <f t="shared" si="1"/>
        <v>2458144.5</v>
      </c>
      <c r="B30" s="58" t="str">
        <f t="shared" si="2"/>
        <v>Ve</v>
      </c>
      <c r="C30" s="58">
        <f t="shared" si="3"/>
        <v>26</v>
      </c>
      <c r="D30" s="59">
        <f t="shared" si="4"/>
        <v>26</v>
      </c>
      <c r="E30" s="60"/>
      <c r="F30" s="60"/>
      <c r="G30" s="85"/>
      <c r="H30" s="1"/>
      <c r="I30" s="1">
        <f t="shared" si="10"/>
        <v>2458175.5</v>
      </c>
      <c r="J30" s="64" t="str">
        <f t="shared" si="5"/>
        <v>Lu</v>
      </c>
      <c r="K30" s="64">
        <f t="shared" si="6"/>
        <v>26</v>
      </c>
      <c r="L30" s="65">
        <f t="shared" si="7"/>
        <v>57</v>
      </c>
      <c r="M30" s="66"/>
      <c r="N30" s="66"/>
      <c r="O30" s="87">
        <v>9</v>
      </c>
      <c r="P30" s="1"/>
      <c r="Q30" s="1">
        <f t="shared" si="11"/>
        <v>2458203.5</v>
      </c>
      <c r="R30" s="64" t="str">
        <f t="shared" si="0"/>
        <v>Lu</v>
      </c>
      <c r="S30" s="64">
        <f t="shared" si="8"/>
        <v>26</v>
      </c>
      <c r="T30" s="65">
        <f t="shared" si="9"/>
        <v>85</v>
      </c>
      <c r="U30" s="66"/>
      <c r="V30" s="66"/>
      <c r="W30" s="87">
        <v>13</v>
      </c>
    </row>
    <row r="31" spans="1:23" ht="15" customHeight="1">
      <c r="A31" s="1">
        <f t="shared" si="1"/>
        <v>2458145.5</v>
      </c>
      <c r="B31" s="63" t="str">
        <f t="shared" si="2"/>
        <v>Sa</v>
      </c>
      <c r="C31" s="63">
        <f t="shared" si="3"/>
        <v>27</v>
      </c>
      <c r="D31" s="59">
        <f t="shared" si="4"/>
        <v>27</v>
      </c>
      <c r="E31" s="60"/>
      <c r="F31" s="60"/>
      <c r="G31" s="85"/>
      <c r="H31" s="1"/>
      <c r="I31" s="1">
        <f t="shared" si="10"/>
        <v>2458176.5</v>
      </c>
      <c r="J31" s="58" t="str">
        <f t="shared" si="5"/>
        <v>Ma</v>
      </c>
      <c r="K31" s="58">
        <f t="shared" si="6"/>
        <v>27</v>
      </c>
      <c r="L31" s="59">
        <f t="shared" si="7"/>
        <v>58</v>
      </c>
      <c r="M31" s="60"/>
      <c r="N31" s="60"/>
      <c r="O31" s="85"/>
      <c r="P31" s="1"/>
      <c r="Q31" s="1">
        <f t="shared" si="11"/>
        <v>2458204.5</v>
      </c>
      <c r="R31" s="58" t="str">
        <f t="shared" si="0"/>
        <v>Ma</v>
      </c>
      <c r="S31" s="58">
        <f t="shared" si="8"/>
        <v>27</v>
      </c>
      <c r="T31" s="59">
        <f t="shared" si="9"/>
        <v>86</v>
      </c>
      <c r="U31" s="60"/>
      <c r="V31" s="60"/>
      <c r="W31" s="85"/>
    </row>
    <row r="32" spans="1:23" ht="15" customHeight="1">
      <c r="A32" s="1">
        <f t="shared" si="1"/>
        <v>2458146.5</v>
      </c>
      <c r="B32" s="43" t="str">
        <f t="shared" si="2"/>
        <v>Di</v>
      </c>
      <c r="C32" s="43">
        <f t="shared" si="3"/>
        <v>28</v>
      </c>
      <c r="D32" s="44">
        <f t="shared" si="4"/>
        <v>28</v>
      </c>
      <c r="E32" s="45"/>
      <c r="F32" s="45"/>
      <c r="G32" s="86"/>
      <c r="H32" s="1"/>
      <c r="I32" s="1">
        <f t="shared" si="10"/>
        <v>2458177.5</v>
      </c>
      <c r="J32" s="58" t="str">
        <f t="shared" si="5"/>
        <v>Me</v>
      </c>
      <c r="K32" s="58">
        <f t="shared" si="6"/>
        <v>28</v>
      </c>
      <c r="L32" s="59">
        <f t="shared" si="7"/>
        <v>59</v>
      </c>
      <c r="M32" s="60"/>
      <c r="N32" s="60"/>
      <c r="O32" s="85"/>
      <c r="P32" s="1"/>
      <c r="Q32" s="1">
        <f t="shared" si="11"/>
        <v>2458205.5</v>
      </c>
      <c r="R32" s="58" t="str">
        <f t="shared" si="0"/>
        <v>Me</v>
      </c>
      <c r="S32" s="58">
        <f t="shared" si="8"/>
        <v>28</v>
      </c>
      <c r="T32" s="59">
        <f t="shared" si="9"/>
        <v>87</v>
      </c>
      <c r="U32" s="60"/>
      <c r="V32" s="60"/>
      <c r="W32" s="85"/>
    </row>
    <row r="33" spans="1:23" ht="15" customHeight="1">
      <c r="A33" s="1">
        <f t="shared" si="1"/>
        <v>2458147.5</v>
      </c>
      <c r="B33" s="64" t="str">
        <f t="shared" si="2"/>
        <v>Lu</v>
      </c>
      <c r="C33" s="64">
        <f t="shared" si="3"/>
        <v>29</v>
      </c>
      <c r="D33" s="65">
        <f t="shared" si="4"/>
        <v>29</v>
      </c>
      <c r="E33" s="66"/>
      <c r="F33" s="66"/>
      <c r="G33" s="87">
        <v>5</v>
      </c>
      <c r="H33" s="1"/>
      <c r="I33" s="1">
        <f t="shared" si="10"/>
        <v>2458178.5</v>
      </c>
      <c r="J33" s="71" t="str">
        <f t="shared" si="5"/>
        <v/>
      </c>
      <c r="K33" s="71" t="str">
        <f t="shared" si="6"/>
        <v/>
      </c>
      <c r="L33" s="73" t="str">
        <f t="shared" si="7"/>
        <v/>
      </c>
      <c r="M33" s="72"/>
      <c r="N33" s="72"/>
      <c r="O33" s="84"/>
      <c r="P33" s="1"/>
      <c r="Q33" s="1">
        <f t="shared" si="11"/>
        <v>2458206.5</v>
      </c>
      <c r="R33" s="58" t="str">
        <f t="shared" si="0"/>
        <v>Je</v>
      </c>
      <c r="S33" s="58">
        <f t="shared" si="8"/>
        <v>29</v>
      </c>
      <c r="T33" s="59">
        <f t="shared" si="9"/>
        <v>88</v>
      </c>
      <c r="U33" s="60"/>
      <c r="V33" s="60"/>
      <c r="W33" s="85"/>
    </row>
    <row r="34" spans="1:23" ht="15" customHeight="1">
      <c r="A34" s="1">
        <f t="shared" si="1"/>
        <v>2458148.5</v>
      </c>
      <c r="B34" s="58" t="str">
        <f t="shared" si="2"/>
        <v>Ma</v>
      </c>
      <c r="C34" s="58">
        <f t="shared" si="3"/>
        <v>30</v>
      </c>
      <c r="D34" s="59">
        <f t="shared" si="4"/>
        <v>30</v>
      </c>
      <c r="E34" s="60"/>
      <c r="F34" s="60"/>
      <c r="G34" s="85"/>
      <c r="H34" s="1"/>
      <c r="I34" s="37"/>
      <c r="J34"/>
      <c r="K34"/>
      <c r="L34" s="38"/>
      <c r="M34" s="1"/>
      <c r="N34" s="1"/>
      <c r="O34" s="74"/>
      <c r="P34" s="1"/>
      <c r="Q34" s="1">
        <f t="shared" si="11"/>
        <v>2458207.5</v>
      </c>
      <c r="R34" s="58" t="str">
        <f t="shared" si="0"/>
        <v>Ve</v>
      </c>
      <c r="S34" s="58">
        <f t="shared" si="8"/>
        <v>30</v>
      </c>
      <c r="T34" s="59">
        <f t="shared" si="9"/>
        <v>89</v>
      </c>
      <c r="U34" s="60"/>
      <c r="V34" s="60"/>
      <c r="W34" s="85"/>
    </row>
    <row r="35" spans="1:23" ht="15" customHeight="1">
      <c r="A35" s="1">
        <f>A34+1</f>
        <v>2458149.5</v>
      </c>
      <c r="B35" s="58" t="str">
        <f t="shared" si="2"/>
        <v>Me</v>
      </c>
      <c r="C35" s="58">
        <f t="shared" si="3"/>
        <v>31</v>
      </c>
      <c r="D35" s="59">
        <f t="shared" si="4"/>
        <v>31</v>
      </c>
      <c r="E35" s="60"/>
      <c r="F35" s="60"/>
      <c r="G35" s="85"/>
      <c r="H35" s="1"/>
      <c r="J35" s="1"/>
      <c r="K35" s="1"/>
      <c r="L35" s="1"/>
      <c r="M35" s="1"/>
      <c r="N35" s="1"/>
      <c r="O35" s="74"/>
      <c r="P35" s="1"/>
      <c r="Q35" s="1">
        <f t="shared" si="11"/>
        <v>2458208.5</v>
      </c>
      <c r="R35" s="63" t="str">
        <f t="shared" si="0"/>
        <v>Sa</v>
      </c>
      <c r="S35" s="63">
        <f t="shared" si="8"/>
        <v>31</v>
      </c>
      <c r="T35" s="59">
        <f t="shared" si="9"/>
        <v>90</v>
      </c>
      <c r="U35" s="60"/>
      <c r="V35" s="60"/>
      <c r="W35" s="85"/>
    </row>
    <row r="36" spans="1:23" s="1" customFormat="1" ht="3" customHeight="1" thickBot="1">
      <c r="B36" s="57"/>
      <c r="C36" s="57"/>
      <c r="D36" s="44"/>
      <c r="E36" s="45"/>
      <c r="F36" s="45"/>
      <c r="G36" s="79"/>
      <c r="O36" s="74"/>
      <c r="R36" s="57"/>
      <c r="S36" s="57"/>
      <c r="T36" s="44"/>
      <c r="U36" s="45"/>
      <c r="V36" s="45"/>
      <c r="W36" s="75"/>
    </row>
    <row r="37" spans="1:23" ht="35.25" customHeight="1" thickBot="1">
      <c r="A37" s="50"/>
      <c r="B37" s="47" t="s">
        <v>136</v>
      </c>
      <c r="C37" s="48"/>
      <c r="D37" s="48"/>
      <c r="E37" s="88">
        <f>theYear</f>
        <v>2018</v>
      </c>
      <c r="F37" s="88"/>
      <c r="G37" s="80"/>
      <c r="H37" s="88"/>
      <c r="I37" s="88"/>
      <c r="J37" s="48"/>
      <c r="K37" s="48"/>
      <c r="L37" s="48"/>
      <c r="M37" s="48"/>
      <c r="N37" s="48"/>
      <c r="O37" s="83"/>
      <c r="P37" s="48"/>
      <c r="Q37" s="48"/>
      <c r="R37" s="48"/>
      <c r="S37" s="48"/>
      <c r="T37" s="48"/>
      <c r="U37" s="92" t="str">
        <f>U1</f>
        <v>MAJ 26/08/2017</v>
      </c>
      <c r="V37" s="92"/>
      <c r="W37" s="93"/>
    </row>
    <row r="38" spans="1:23" s="1" customFormat="1" ht="9" customHeight="1" thickBot="1">
      <c r="B38" s="55"/>
      <c r="E38" s="54"/>
      <c r="F38" s="54"/>
      <c r="G38" s="78"/>
      <c r="H38" s="54"/>
      <c r="I38" s="54"/>
      <c r="O38" s="74"/>
      <c r="W38" s="74"/>
    </row>
    <row r="39" spans="1:23" ht="17.25" thickBot="1">
      <c r="B39" s="89" t="str">
        <f>Month04</f>
        <v>AVRIL</v>
      </c>
      <c r="C39" s="90"/>
      <c r="D39" s="90"/>
      <c r="E39" s="90"/>
      <c r="F39" s="90"/>
      <c r="G39" s="91"/>
      <c r="J39" s="89" t="str">
        <f>Month05</f>
        <v>MAI</v>
      </c>
      <c r="K39" s="90"/>
      <c r="L39" s="90"/>
      <c r="M39" s="90"/>
      <c r="N39" s="90"/>
      <c r="O39" s="91"/>
      <c r="R39" s="89" t="str">
        <f>Month06</f>
        <v>JUIN</v>
      </c>
      <c r="S39" s="90"/>
      <c r="T39" s="90"/>
      <c r="U39" s="90"/>
      <c r="V39" s="90"/>
      <c r="W39" s="91"/>
    </row>
    <row r="40" spans="1:23" ht="3" customHeight="1">
      <c r="B40" s="53"/>
      <c r="C40" s="53"/>
      <c r="D40" s="53"/>
      <c r="E40" s="53"/>
      <c r="F40" s="53"/>
      <c r="G40" s="53"/>
      <c r="J40" s="53"/>
      <c r="K40" s="53"/>
      <c r="L40" s="53"/>
      <c r="M40" s="53"/>
      <c r="N40" s="53"/>
      <c r="O40" s="53"/>
      <c r="R40" s="53"/>
      <c r="S40" s="53"/>
      <c r="T40" s="53"/>
      <c r="U40" s="53"/>
      <c r="V40" s="53"/>
      <c r="W40" s="53"/>
    </row>
    <row r="41" spans="1:23" ht="15" customHeight="1">
      <c r="A41" s="1">
        <f>LOOKUP(31,S5:S35,March)+1</f>
        <v>2458209.5</v>
      </c>
      <c r="B41" s="67" t="str">
        <f>IF(C41="","",INDEX(TheDays,MOD(A41+0.5,7)+1))</f>
        <v>Di</v>
      </c>
      <c r="C41" s="67">
        <f>JDN2Date(_Apr01,"D")</f>
        <v>1</v>
      </c>
      <c r="D41" s="44">
        <f>_Apr01-_Jan01+1</f>
        <v>91</v>
      </c>
      <c r="E41" s="68" t="s">
        <v>138</v>
      </c>
      <c r="F41" s="45"/>
      <c r="G41" s="86"/>
      <c r="H41" s="1"/>
      <c r="I41" s="1">
        <f ca="1">LOOKUP(30,C41:C71,April)+1</f>
        <v>2458239.5</v>
      </c>
      <c r="J41" s="61" t="str">
        <f ca="1">IF(K41="","",INDEX(TheDays,MOD(I41+0.5,7)+1))</f>
        <v>Ma</v>
      </c>
      <c r="K41" s="61">
        <f ca="1">JDN2Date(_May01,"D")</f>
        <v>1</v>
      </c>
      <c r="L41" s="59">
        <f ca="1">_May01-_Jan01+1</f>
        <v>121</v>
      </c>
      <c r="M41" s="62" t="s">
        <v>148</v>
      </c>
      <c r="N41" s="60"/>
      <c r="O41" s="85"/>
      <c r="P41" s="1"/>
      <c r="Q41" s="1">
        <f ca="1">LOOKUP(31,K41:K71,May)+1</f>
        <v>2458270.5</v>
      </c>
      <c r="R41" s="58" t="str">
        <f ca="1">INDEX(TheDays,MOD(Q41+0.5,7)+1)</f>
        <v>Ve</v>
      </c>
      <c r="S41" s="58">
        <f ca="1">JDN2Date(_Jun01,"D")</f>
        <v>1</v>
      </c>
      <c r="T41" s="59">
        <f ca="1">_Jun01-_Jan01+1</f>
        <v>152</v>
      </c>
      <c r="U41" s="60"/>
      <c r="V41" s="60"/>
      <c r="W41" s="85"/>
    </row>
    <row r="42" spans="1:23" ht="15" customHeight="1">
      <c r="A42" s="1">
        <f>_Apr01+1</f>
        <v>2458210.5</v>
      </c>
      <c r="B42" s="69" t="str">
        <f>IF(C42="","",INDEX(TheDays,MOD(A42+0.5,7)+1))</f>
        <v>Lu</v>
      </c>
      <c r="C42" s="69">
        <f>IF(OR(C41=30,C41="",JDN2Date(A42,"M")&lt;&gt;4),"",JDN2Date(A42,"D"))</f>
        <v>2</v>
      </c>
      <c r="D42" s="65">
        <f t="shared" ref="D42:D70" si="12">IF(C42="","",D41+1)</f>
        <v>92</v>
      </c>
      <c r="E42" s="70" t="s">
        <v>139</v>
      </c>
      <c r="F42" s="66"/>
      <c r="G42" s="87">
        <v>14</v>
      </c>
      <c r="H42" s="1"/>
      <c r="I42" s="1">
        <f ca="1">_May01+1</f>
        <v>2458240.5</v>
      </c>
      <c r="J42" s="58" t="str">
        <f t="shared" ref="J42:J71" ca="1" si="13">IF(K42="","",INDEX(TheDays,MOD(I42+0.5,7)+1))</f>
        <v>Me</v>
      </c>
      <c r="K42" s="58">
        <f ca="1">IF(OR(K41=31,K41="",JDN2Date(I42,"M")&lt;&gt;5),"",JDN2Date(I42,"D"))</f>
        <v>2</v>
      </c>
      <c r="L42" s="59">
        <f t="shared" ref="L42:L71" ca="1" si="14">IF(K42="","",L41+1)</f>
        <v>122</v>
      </c>
      <c r="M42" s="60"/>
      <c r="N42" s="60"/>
      <c r="O42" s="85"/>
      <c r="P42" s="1"/>
      <c r="Q42" s="1">
        <f ca="1">_Jun01+1</f>
        <v>2458271.5</v>
      </c>
      <c r="R42" s="63" t="str">
        <f t="shared" ref="R42:R70" ca="1" si="15">IF(S42="","",INDEX(TheDays,MOD(Q42+0.5,7)+1))</f>
        <v>Sa</v>
      </c>
      <c r="S42" s="63">
        <f ca="1">IF(OR(S41=30,S41="",JDN2Date(Q42,"M")&lt;&gt;6),"",JDN2Date(Q42,"D"))</f>
        <v>2</v>
      </c>
      <c r="T42" s="59">
        <f t="shared" ref="T42:T70" ca="1" si="16">IF(S42="","",T41+1)</f>
        <v>153</v>
      </c>
      <c r="U42" s="60"/>
      <c r="V42" s="60"/>
      <c r="W42" s="85"/>
    </row>
    <row r="43" spans="1:23" ht="15" customHeight="1">
      <c r="A43" s="1">
        <f>A42+1</f>
        <v>2458211.5</v>
      </c>
      <c r="B43" s="58" t="str">
        <f t="shared" ref="B43:B70" si="17">IF(C43="","",INDEX(TheDays,MOD(A43+0.5,7)+1))</f>
        <v>Ma</v>
      </c>
      <c r="C43" s="58">
        <f t="shared" ref="C43:C70" si="18">IF(OR(C42=30,C42="",JDN2Date(A43,"M")&lt;&gt;4),"",JDN2Date(A43,"D"))</f>
        <v>3</v>
      </c>
      <c r="D43" s="59">
        <f t="shared" si="12"/>
        <v>93</v>
      </c>
      <c r="E43" s="60"/>
      <c r="F43" s="60"/>
      <c r="G43" s="85"/>
      <c r="H43" s="1"/>
      <c r="I43" s="1">
        <f ca="1">I42+1</f>
        <v>2458241.5</v>
      </c>
      <c r="J43" s="58" t="str">
        <f t="shared" ca="1" si="13"/>
        <v>Je</v>
      </c>
      <c r="K43" s="58">
        <f t="shared" ref="K43:K71" ca="1" si="19">IF(OR(K42=31,K42="",JDN2Date(I43,"M")&lt;&gt;5),"",JDN2Date(I43,"D"))</f>
        <v>3</v>
      </c>
      <c r="L43" s="59">
        <f t="shared" ca="1" si="14"/>
        <v>123</v>
      </c>
      <c r="M43" s="60"/>
      <c r="N43" s="60"/>
      <c r="O43" s="85"/>
      <c r="P43" s="1"/>
      <c r="Q43" s="1">
        <f ca="1">Q42+1</f>
        <v>2458272.5</v>
      </c>
      <c r="R43" s="43" t="str">
        <f t="shared" ca="1" si="15"/>
        <v>Di</v>
      </c>
      <c r="S43" s="43">
        <f t="shared" ref="S43:S70" ca="1" si="20">IF(OR(S42=30,S42="",JDN2Date(Q43,"M")&lt;&gt;6),"",JDN2Date(Q43,"D"))</f>
        <v>3</v>
      </c>
      <c r="T43" s="44">
        <f t="shared" ca="1" si="16"/>
        <v>154</v>
      </c>
      <c r="U43" s="45"/>
      <c r="V43" s="45"/>
      <c r="W43" s="86"/>
    </row>
    <row r="44" spans="1:23" ht="15" customHeight="1">
      <c r="A44" s="1">
        <f t="shared" ref="A44:A70" si="21">A43+1</f>
        <v>2458212.5</v>
      </c>
      <c r="B44" s="58" t="str">
        <f t="shared" si="17"/>
        <v>Me</v>
      </c>
      <c r="C44" s="58">
        <f t="shared" si="18"/>
        <v>4</v>
      </c>
      <c r="D44" s="59">
        <f t="shared" si="12"/>
        <v>94</v>
      </c>
      <c r="E44" s="60"/>
      <c r="F44" s="60"/>
      <c r="G44" s="85"/>
      <c r="H44" s="1"/>
      <c r="I44" s="1">
        <f t="shared" ref="I44:I71" ca="1" si="22">I43+1</f>
        <v>2458242.5</v>
      </c>
      <c r="J44" s="58" t="str">
        <f t="shared" ca="1" si="13"/>
        <v>Ve</v>
      </c>
      <c r="K44" s="58">
        <f t="shared" ca="1" si="19"/>
        <v>4</v>
      </c>
      <c r="L44" s="59">
        <f t="shared" ca="1" si="14"/>
        <v>124</v>
      </c>
      <c r="M44" s="60"/>
      <c r="N44" s="60"/>
      <c r="O44" s="85"/>
      <c r="P44" s="1"/>
      <c r="Q44" s="1">
        <f t="shared" ref="Q44:Q70" ca="1" si="23">Q43+1</f>
        <v>2458273.5</v>
      </c>
      <c r="R44" s="64" t="str">
        <f t="shared" ca="1" si="15"/>
        <v>Lu</v>
      </c>
      <c r="S44" s="64">
        <f t="shared" ca="1" si="20"/>
        <v>4</v>
      </c>
      <c r="T44" s="65">
        <f t="shared" ca="1" si="16"/>
        <v>155</v>
      </c>
      <c r="U44" s="66"/>
      <c r="V44" s="66"/>
      <c r="W44" s="87">
        <v>23</v>
      </c>
    </row>
    <row r="45" spans="1:23" ht="15" customHeight="1">
      <c r="A45" s="1">
        <f t="shared" si="21"/>
        <v>2458213.5</v>
      </c>
      <c r="B45" s="58" t="str">
        <f t="shared" si="17"/>
        <v>Je</v>
      </c>
      <c r="C45" s="58">
        <f t="shared" si="18"/>
        <v>5</v>
      </c>
      <c r="D45" s="59">
        <f t="shared" si="12"/>
        <v>95</v>
      </c>
      <c r="E45" s="60"/>
      <c r="F45" s="60"/>
      <c r="G45" s="85"/>
      <c r="H45" s="1"/>
      <c r="I45" s="1">
        <f t="shared" ca="1" si="22"/>
        <v>2458243.5</v>
      </c>
      <c r="J45" s="63" t="str">
        <f t="shared" ca="1" si="13"/>
        <v>Sa</v>
      </c>
      <c r="K45" s="63">
        <f t="shared" ca="1" si="19"/>
        <v>5</v>
      </c>
      <c r="L45" s="59">
        <f t="shared" ca="1" si="14"/>
        <v>125</v>
      </c>
      <c r="M45" s="60"/>
      <c r="N45" s="60"/>
      <c r="O45" s="85"/>
      <c r="P45" s="1"/>
      <c r="Q45" s="1">
        <f t="shared" ca="1" si="23"/>
        <v>2458274.5</v>
      </c>
      <c r="R45" s="58" t="str">
        <f t="shared" ca="1" si="15"/>
        <v>Ma</v>
      </c>
      <c r="S45" s="58">
        <f t="shared" ca="1" si="20"/>
        <v>5</v>
      </c>
      <c r="T45" s="59">
        <f t="shared" ca="1" si="16"/>
        <v>156</v>
      </c>
      <c r="U45" s="60"/>
      <c r="V45" s="60"/>
      <c r="W45" s="85"/>
    </row>
    <row r="46" spans="1:23" ht="15" customHeight="1">
      <c r="A46" s="1">
        <f t="shared" si="21"/>
        <v>2458214.5</v>
      </c>
      <c r="B46" s="58" t="str">
        <f t="shared" si="17"/>
        <v>Ve</v>
      </c>
      <c r="C46" s="58">
        <f t="shared" si="18"/>
        <v>6</v>
      </c>
      <c r="D46" s="59">
        <f t="shared" si="12"/>
        <v>96</v>
      </c>
      <c r="E46" s="60"/>
      <c r="F46" s="60"/>
      <c r="G46" s="85"/>
      <c r="H46" s="1"/>
      <c r="I46" s="1">
        <f t="shared" ca="1" si="22"/>
        <v>2458244.5</v>
      </c>
      <c r="J46" s="43" t="str">
        <f t="shared" ca="1" si="13"/>
        <v>Di</v>
      </c>
      <c r="K46" s="43">
        <f t="shared" ca="1" si="19"/>
        <v>6</v>
      </c>
      <c r="L46" s="44">
        <f t="shared" ca="1" si="14"/>
        <v>126</v>
      </c>
      <c r="M46" s="45"/>
      <c r="N46" s="45"/>
      <c r="O46" s="86"/>
      <c r="P46" s="1"/>
      <c r="Q46" s="1">
        <f t="shared" ca="1" si="23"/>
        <v>2458275.5</v>
      </c>
      <c r="R46" s="58" t="str">
        <f t="shared" ca="1" si="15"/>
        <v>Me</v>
      </c>
      <c r="S46" s="58">
        <f t="shared" ca="1" si="20"/>
        <v>6</v>
      </c>
      <c r="T46" s="59">
        <f t="shared" ca="1" si="16"/>
        <v>157</v>
      </c>
      <c r="U46" s="60"/>
      <c r="V46" s="60"/>
      <c r="W46" s="85"/>
    </row>
    <row r="47" spans="1:23" ht="15" customHeight="1">
      <c r="A47" s="1">
        <f t="shared" si="21"/>
        <v>2458215.5</v>
      </c>
      <c r="B47" s="63" t="str">
        <f t="shared" si="17"/>
        <v>Sa</v>
      </c>
      <c r="C47" s="63">
        <f t="shared" si="18"/>
        <v>7</v>
      </c>
      <c r="D47" s="59">
        <f t="shared" si="12"/>
        <v>97</v>
      </c>
      <c r="E47" s="60"/>
      <c r="F47" s="60"/>
      <c r="G47" s="85"/>
      <c r="H47" s="1"/>
      <c r="I47" s="1">
        <f t="shared" ca="1" si="22"/>
        <v>2458245.5</v>
      </c>
      <c r="J47" s="64" t="str">
        <f t="shared" ca="1" si="13"/>
        <v>Lu</v>
      </c>
      <c r="K47" s="64">
        <f t="shared" ca="1" si="19"/>
        <v>7</v>
      </c>
      <c r="L47" s="65">
        <f t="shared" ca="1" si="14"/>
        <v>127</v>
      </c>
      <c r="M47" s="66"/>
      <c r="N47" s="66"/>
      <c r="O47" s="87">
        <v>19</v>
      </c>
      <c r="P47" s="1"/>
      <c r="Q47" s="1">
        <f t="shared" ca="1" si="23"/>
        <v>2458276.5</v>
      </c>
      <c r="R47" s="58" t="str">
        <f t="shared" ca="1" si="15"/>
        <v>Je</v>
      </c>
      <c r="S47" s="58">
        <f t="shared" ca="1" si="20"/>
        <v>7</v>
      </c>
      <c r="T47" s="59">
        <f t="shared" ca="1" si="16"/>
        <v>158</v>
      </c>
      <c r="U47" s="60"/>
      <c r="V47" s="60"/>
      <c r="W47" s="85"/>
    </row>
    <row r="48" spans="1:23" ht="15" customHeight="1">
      <c r="A48" s="1">
        <f t="shared" si="21"/>
        <v>2458216.5</v>
      </c>
      <c r="B48" s="43" t="str">
        <f t="shared" si="17"/>
        <v>Di</v>
      </c>
      <c r="C48" s="43">
        <f t="shared" si="18"/>
        <v>8</v>
      </c>
      <c r="D48" s="44">
        <f t="shared" si="12"/>
        <v>98</v>
      </c>
      <c r="E48" s="45"/>
      <c r="F48" s="45"/>
      <c r="G48" s="86"/>
      <c r="H48" s="1"/>
      <c r="I48" s="1">
        <f t="shared" ca="1" si="22"/>
        <v>2458246.5</v>
      </c>
      <c r="J48" s="61" t="str">
        <f t="shared" ca="1" si="13"/>
        <v>Ma</v>
      </c>
      <c r="K48" s="61">
        <f t="shared" ca="1" si="19"/>
        <v>8</v>
      </c>
      <c r="L48" s="59">
        <f t="shared" ca="1" si="14"/>
        <v>128</v>
      </c>
      <c r="M48" s="62" t="s">
        <v>140</v>
      </c>
      <c r="N48" s="60"/>
      <c r="O48" s="85"/>
      <c r="P48" s="1"/>
      <c r="Q48" s="1">
        <f t="shared" ca="1" si="23"/>
        <v>2458277.5</v>
      </c>
      <c r="R48" s="58" t="str">
        <f t="shared" ca="1" si="15"/>
        <v>Ve</v>
      </c>
      <c r="S48" s="58">
        <f t="shared" ca="1" si="20"/>
        <v>8</v>
      </c>
      <c r="T48" s="59">
        <f t="shared" ca="1" si="16"/>
        <v>159</v>
      </c>
      <c r="U48" s="60"/>
      <c r="V48" s="60"/>
      <c r="W48" s="85"/>
    </row>
    <row r="49" spans="1:23" ht="15" customHeight="1">
      <c r="A49" s="1">
        <f t="shared" si="21"/>
        <v>2458217.5</v>
      </c>
      <c r="B49" s="64" t="str">
        <f t="shared" si="17"/>
        <v>Lu</v>
      </c>
      <c r="C49" s="64">
        <f t="shared" si="18"/>
        <v>9</v>
      </c>
      <c r="D49" s="65">
        <f t="shared" si="12"/>
        <v>99</v>
      </c>
      <c r="E49" s="66"/>
      <c r="F49" s="66"/>
      <c r="G49" s="87">
        <v>15</v>
      </c>
      <c r="H49" s="1"/>
      <c r="I49" s="1">
        <f t="shared" ca="1" si="22"/>
        <v>2458247.5</v>
      </c>
      <c r="J49" s="58" t="str">
        <f t="shared" ca="1" si="13"/>
        <v>Me</v>
      </c>
      <c r="K49" s="58">
        <f t="shared" ca="1" si="19"/>
        <v>9</v>
      </c>
      <c r="L49" s="59">
        <f t="shared" ca="1" si="14"/>
        <v>129</v>
      </c>
      <c r="M49" s="60"/>
      <c r="N49" s="60"/>
      <c r="O49" s="85"/>
      <c r="P49" s="1"/>
      <c r="Q49" s="1">
        <f t="shared" ca="1" si="23"/>
        <v>2458278.5</v>
      </c>
      <c r="R49" s="63" t="str">
        <f t="shared" ca="1" si="15"/>
        <v>Sa</v>
      </c>
      <c r="S49" s="63">
        <f t="shared" ca="1" si="20"/>
        <v>9</v>
      </c>
      <c r="T49" s="59">
        <f t="shared" ca="1" si="16"/>
        <v>160</v>
      </c>
      <c r="U49" s="60"/>
      <c r="V49" s="60"/>
      <c r="W49" s="85"/>
    </row>
    <row r="50" spans="1:23" ht="15" customHeight="1">
      <c r="A50" s="1">
        <f t="shared" si="21"/>
        <v>2458218.5</v>
      </c>
      <c r="B50" s="58" t="str">
        <f t="shared" si="17"/>
        <v>Ma</v>
      </c>
      <c r="C50" s="58">
        <f t="shared" si="18"/>
        <v>10</v>
      </c>
      <c r="D50" s="59">
        <f t="shared" si="12"/>
        <v>100</v>
      </c>
      <c r="E50" s="60"/>
      <c r="F50" s="60"/>
      <c r="G50" s="85"/>
      <c r="H50" s="1"/>
      <c r="I50" s="1">
        <f t="shared" ca="1" si="22"/>
        <v>2458248.5</v>
      </c>
      <c r="J50" s="61" t="str">
        <f t="shared" ca="1" si="13"/>
        <v>Je</v>
      </c>
      <c r="K50" s="61">
        <f t="shared" ca="1" si="19"/>
        <v>10</v>
      </c>
      <c r="L50" s="59">
        <f t="shared" ca="1" si="14"/>
        <v>130</v>
      </c>
      <c r="M50" s="62" t="s">
        <v>149</v>
      </c>
      <c r="N50" s="60"/>
      <c r="O50" s="85"/>
      <c r="P50" s="1"/>
      <c r="Q50" s="1">
        <f t="shared" ca="1" si="23"/>
        <v>2458279.5</v>
      </c>
      <c r="R50" s="43" t="str">
        <f t="shared" ca="1" si="15"/>
        <v>Di</v>
      </c>
      <c r="S50" s="43">
        <f t="shared" ca="1" si="20"/>
        <v>10</v>
      </c>
      <c r="T50" s="44">
        <f t="shared" ca="1" si="16"/>
        <v>161</v>
      </c>
      <c r="U50" s="45"/>
      <c r="V50" s="45"/>
      <c r="W50" s="86"/>
    </row>
    <row r="51" spans="1:23" ht="15" customHeight="1">
      <c r="A51" s="1">
        <f t="shared" si="21"/>
        <v>2458219.5</v>
      </c>
      <c r="B51" s="58" t="str">
        <f t="shared" si="17"/>
        <v>Me</v>
      </c>
      <c r="C51" s="58">
        <f t="shared" si="18"/>
        <v>11</v>
      </c>
      <c r="D51" s="59">
        <f t="shared" si="12"/>
        <v>101</v>
      </c>
      <c r="E51" s="60"/>
      <c r="F51" s="60"/>
      <c r="G51" s="85"/>
      <c r="H51" s="1"/>
      <c r="I51" s="1">
        <f t="shared" ca="1" si="22"/>
        <v>2458249.5</v>
      </c>
      <c r="J51" s="58" t="str">
        <f t="shared" ca="1" si="13"/>
        <v>Ve</v>
      </c>
      <c r="K51" s="58">
        <f t="shared" ca="1" si="19"/>
        <v>11</v>
      </c>
      <c r="L51" s="59">
        <f t="shared" ca="1" si="14"/>
        <v>131</v>
      </c>
      <c r="M51" s="60"/>
      <c r="N51" s="60"/>
      <c r="O51" s="85"/>
      <c r="P51" s="1"/>
      <c r="Q51" s="1">
        <f t="shared" ca="1" si="23"/>
        <v>2458280.5</v>
      </c>
      <c r="R51" s="64" t="str">
        <f t="shared" ca="1" si="15"/>
        <v>Lu</v>
      </c>
      <c r="S51" s="64">
        <f t="shared" ca="1" si="20"/>
        <v>11</v>
      </c>
      <c r="T51" s="65">
        <f t="shared" ca="1" si="16"/>
        <v>162</v>
      </c>
      <c r="U51" s="66"/>
      <c r="V51" s="66"/>
      <c r="W51" s="87">
        <v>24</v>
      </c>
    </row>
    <row r="52" spans="1:23" ht="15" customHeight="1">
      <c r="A52" s="1">
        <f t="shared" si="21"/>
        <v>2458220.5</v>
      </c>
      <c r="B52" s="58" t="str">
        <f t="shared" si="17"/>
        <v>Je</v>
      </c>
      <c r="C52" s="58">
        <f t="shared" si="18"/>
        <v>12</v>
      </c>
      <c r="D52" s="59">
        <f t="shared" si="12"/>
        <v>102</v>
      </c>
      <c r="E52" s="60"/>
      <c r="F52" s="60"/>
      <c r="G52" s="85"/>
      <c r="H52" s="1"/>
      <c r="I52" s="1">
        <f t="shared" ca="1" si="22"/>
        <v>2458250.5</v>
      </c>
      <c r="J52" s="63" t="str">
        <f t="shared" ca="1" si="13"/>
        <v>Sa</v>
      </c>
      <c r="K52" s="63">
        <f t="shared" ca="1" si="19"/>
        <v>12</v>
      </c>
      <c r="L52" s="59">
        <f t="shared" ca="1" si="14"/>
        <v>132</v>
      </c>
      <c r="M52" s="60"/>
      <c r="N52" s="60"/>
      <c r="O52" s="85"/>
      <c r="P52" s="1"/>
      <c r="Q52" s="1">
        <f t="shared" ca="1" si="23"/>
        <v>2458281.5</v>
      </c>
      <c r="R52" s="58" t="str">
        <f t="shared" ca="1" si="15"/>
        <v>Ma</v>
      </c>
      <c r="S52" s="58">
        <f t="shared" ca="1" si="20"/>
        <v>12</v>
      </c>
      <c r="T52" s="59">
        <f t="shared" ca="1" si="16"/>
        <v>163</v>
      </c>
      <c r="U52" s="60"/>
      <c r="V52" s="60"/>
      <c r="W52" s="85"/>
    </row>
    <row r="53" spans="1:23" ht="15" customHeight="1">
      <c r="A53" s="1">
        <f t="shared" si="21"/>
        <v>2458221.5</v>
      </c>
      <c r="B53" s="58" t="str">
        <f t="shared" si="17"/>
        <v>Ve</v>
      </c>
      <c r="C53" s="58">
        <f t="shared" si="18"/>
        <v>13</v>
      </c>
      <c r="D53" s="59">
        <f t="shared" si="12"/>
        <v>103</v>
      </c>
      <c r="E53" s="60"/>
      <c r="F53" s="60"/>
      <c r="G53" s="85"/>
      <c r="H53" s="1"/>
      <c r="I53" s="1">
        <f t="shared" ca="1" si="22"/>
        <v>2458251.5</v>
      </c>
      <c r="J53" s="43" t="str">
        <f t="shared" ca="1" si="13"/>
        <v>Di</v>
      </c>
      <c r="K53" s="43">
        <f t="shared" ca="1" si="19"/>
        <v>13</v>
      </c>
      <c r="L53" s="44">
        <f t="shared" ca="1" si="14"/>
        <v>133</v>
      </c>
      <c r="M53" s="45"/>
      <c r="N53" s="45"/>
      <c r="O53" s="86"/>
      <c r="P53" s="1"/>
      <c r="Q53" s="1">
        <f t="shared" ca="1" si="23"/>
        <v>2458282.5</v>
      </c>
      <c r="R53" s="58" t="str">
        <f t="shared" ca="1" si="15"/>
        <v>Me</v>
      </c>
      <c r="S53" s="58">
        <f t="shared" ca="1" si="20"/>
        <v>13</v>
      </c>
      <c r="T53" s="59">
        <f t="shared" ca="1" si="16"/>
        <v>164</v>
      </c>
      <c r="U53" s="60"/>
      <c r="V53" s="60"/>
      <c r="W53" s="85"/>
    </row>
    <row r="54" spans="1:23" ht="15" customHeight="1">
      <c r="A54" s="1">
        <f t="shared" si="21"/>
        <v>2458222.5</v>
      </c>
      <c r="B54" s="63" t="str">
        <f t="shared" si="17"/>
        <v>Sa</v>
      </c>
      <c r="C54" s="63">
        <f t="shared" si="18"/>
        <v>14</v>
      </c>
      <c r="D54" s="59">
        <f t="shared" si="12"/>
        <v>104</v>
      </c>
      <c r="E54" s="60"/>
      <c r="F54" s="60"/>
      <c r="G54" s="85"/>
      <c r="H54" s="1"/>
      <c r="I54" s="1">
        <f t="shared" ca="1" si="22"/>
        <v>2458252.5</v>
      </c>
      <c r="J54" s="64" t="str">
        <f t="shared" ca="1" si="13"/>
        <v>Lu</v>
      </c>
      <c r="K54" s="64">
        <f t="shared" ca="1" si="19"/>
        <v>14</v>
      </c>
      <c r="L54" s="65">
        <f t="shared" ca="1" si="14"/>
        <v>134</v>
      </c>
      <c r="M54" s="66"/>
      <c r="N54" s="66"/>
      <c r="O54" s="87">
        <v>20</v>
      </c>
      <c r="P54" s="1"/>
      <c r="Q54" s="1">
        <f t="shared" ca="1" si="23"/>
        <v>2458283.5</v>
      </c>
      <c r="R54" s="58" t="str">
        <f t="shared" ca="1" si="15"/>
        <v>Je</v>
      </c>
      <c r="S54" s="58">
        <f t="shared" ca="1" si="20"/>
        <v>14</v>
      </c>
      <c r="T54" s="59">
        <f t="shared" ca="1" si="16"/>
        <v>165</v>
      </c>
      <c r="U54" s="60"/>
      <c r="V54" s="60"/>
      <c r="W54" s="85"/>
    </row>
    <row r="55" spans="1:23" ht="15" customHeight="1">
      <c r="A55" s="1">
        <f t="shared" si="21"/>
        <v>2458223.5</v>
      </c>
      <c r="B55" s="43" t="str">
        <f t="shared" si="17"/>
        <v>Di</v>
      </c>
      <c r="C55" s="43">
        <f t="shared" si="18"/>
        <v>15</v>
      </c>
      <c r="D55" s="44">
        <f t="shared" si="12"/>
        <v>105</v>
      </c>
      <c r="E55" s="45"/>
      <c r="F55" s="45"/>
      <c r="G55" s="86"/>
      <c r="H55" s="1"/>
      <c r="I55" s="1">
        <f t="shared" ca="1" si="22"/>
        <v>2458253.5</v>
      </c>
      <c r="J55" s="58" t="str">
        <f t="shared" ca="1" si="13"/>
        <v>Ma</v>
      </c>
      <c r="K55" s="58">
        <f t="shared" ca="1" si="19"/>
        <v>15</v>
      </c>
      <c r="L55" s="59">
        <f t="shared" ca="1" si="14"/>
        <v>135</v>
      </c>
      <c r="M55" s="60"/>
      <c r="N55" s="60"/>
      <c r="O55" s="85"/>
      <c r="P55" s="1"/>
      <c r="Q55" s="1">
        <f t="shared" ca="1" si="23"/>
        <v>2458284.5</v>
      </c>
      <c r="R55" s="58" t="str">
        <f t="shared" ca="1" si="15"/>
        <v>Ve</v>
      </c>
      <c r="S55" s="58">
        <f t="shared" ca="1" si="20"/>
        <v>15</v>
      </c>
      <c r="T55" s="59">
        <f t="shared" ca="1" si="16"/>
        <v>166</v>
      </c>
      <c r="U55" s="60"/>
      <c r="V55" s="60"/>
      <c r="W55" s="85"/>
    </row>
    <row r="56" spans="1:23" ht="15" customHeight="1">
      <c r="A56" s="1">
        <f t="shared" si="21"/>
        <v>2458224.5</v>
      </c>
      <c r="B56" s="64" t="str">
        <f t="shared" si="17"/>
        <v>Lu</v>
      </c>
      <c r="C56" s="64">
        <f t="shared" si="18"/>
        <v>16</v>
      </c>
      <c r="D56" s="65">
        <f t="shared" si="12"/>
        <v>106</v>
      </c>
      <c r="E56" s="66"/>
      <c r="F56" s="66"/>
      <c r="G56" s="87">
        <v>16</v>
      </c>
      <c r="H56" s="1"/>
      <c r="I56" s="1">
        <f t="shared" ca="1" si="22"/>
        <v>2458254.5</v>
      </c>
      <c r="J56" s="58" t="str">
        <f t="shared" ca="1" si="13"/>
        <v>Me</v>
      </c>
      <c r="K56" s="58">
        <f t="shared" ca="1" si="19"/>
        <v>16</v>
      </c>
      <c r="L56" s="59">
        <f t="shared" ca="1" si="14"/>
        <v>136</v>
      </c>
      <c r="M56" s="60"/>
      <c r="N56" s="60"/>
      <c r="O56" s="85"/>
      <c r="P56" s="1"/>
      <c r="Q56" s="1">
        <f t="shared" ca="1" si="23"/>
        <v>2458285.5</v>
      </c>
      <c r="R56" s="63" t="str">
        <f t="shared" ca="1" si="15"/>
        <v>Sa</v>
      </c>
      <c r="S56" s="63">
        <f t="shared" ca="1" si="20"/>
        <v>16</v>
      </c>
      <c r="T56" s="59">
        <f t="shared" ca="1" si="16"/>
        <v>167</v>
      </c>
      <c r="U56" s="60"/>
      <c r="V56" s="60"/>
      <c r="W56" s="85"/>
    </row>
    <row r="57" spans="1:23" ht="15" customHeight="1">
      <c r="A57" s="1">
        <f t="shared" si="21"/>
        <v>2458225.5</v>
      </c>
      <c r="B57" s="58" t="str">
        <f t="shared" si="17"/>
        <v>Ma</v>
      </c>
      <c r="C57" s="58">
        <f t="shared" si="18"/>
        <v>17</v>
      </c>
      <c r="D57" s="59">
        <f t="shared" si="12"/>
        <v>107</v>
      </c>
      <c r="E57" s="60"/>
      <c r="F57" s="60"/>
      <c r="G57" s="85"/>
      <c r="H57" s="1"/>
      <c r="I57" s="1">
        <f t="shared" ca="1" si="22"/>
        <v>2458255.5</v>
      </c>
      <c r="J57" s="58" t="str">
        <f t="shared" ca="1" si="13"/>
        <v>Je</v>
      </c>
      <c r="K57" s="58">
        <f t="shared" ca="1" si="19"/>
        <v>17</v>
      </c>
      <c r="L57" s="59">
        <f t="shared" ca="1" si="14"/>
        <v>137</v>
      </c>
      <c r="M57" s="60"/>
      <c r="N57" s="60"/>
      <c r="O57" s="85"/>
      <c r="P57" s="1"/>
      <c r="Q57" s="1">
        <f t="shared" ca="1" si="23"/>
        <v>2458286.5</v>
      </c>
      <c r="R57" s="43" t="str">
        <f t="shared" ca="1" si="15"/>
        <v>Di</v>
      </c>
      <c r="S57" s="43">
        <f t="shared" ca="1" si="20"/>
        <v>17</v>
      </c>
      <c r="T57" s="44">
        <f t="shared" ca="1" si="16"/>
        <v>168</v>
      </c>
      <c r="U57" s="45"/>
      <c r="V57" s="45"/>
      <c r="W57" s="86"/>
    </row>
    <row r="58" spans="1:23" ht="15" customHeight="1">
      <c r="A58" s="1">
        <f t="shared" si="21"/>
        <v>2458226.5</v>
      </c>
      <c r="B58" s="58" t="str">
        <f t="shared" si="17"/>
        <v>Me</v>
      </c>
      <c r="C58" s="58">
        <f t="shared" si="18"/>
        <v>18</v>
      </c>
      <c r="D58" s="59">
        <f t="shared" si="12"/>
        <v>108</v>
      </c>
      <c r="E58" s="60"/>
      <c r="F58" s="60"/>
      <c r="G58" s="85"/>
      <c r="H58" s="1"/>
      <c r="I58" s="1">
        <f t="shared" ca="1" si="22"/>
        <v>2458256.5</v>
      </c>
      <c r="J58" s="58" t="str">
        <f t="shared" ca="1" si="13"/>
        <v>Ve</v>
      </c>
      <c r="K58" s="58">
        <f t="shared" ca="1" si="19"/>
        <v>18</v>
      </c>
      <c r="L58" s="59">
        <f t="shared" ca="1" si="14"/>
        <v>138</v>
      </c>
      <c r="M58" s="60"/>
      <c r="N58" s="60"/>
      <c r="O58" s="85"/>
      <c r="P58" s="1"/>
      <c r="Q58" s="1">
        <f t="shared" ca="1" si="23"/>
        <v>2458287.5</v>
      </c>
      <c r="R58" s="64" t="str">
        <f t="shared" ca="1" si="15"/>
        <v>Lu</v>
      </c>
      <c r="S58" s="64">
        <f t="shared" ca="1" si="20"/>
        <v>18</v>
      </c>
      <c r="T58" s="65">
        <f t="shared" ca="1" si="16"/>
        <v>169</v>
      </c>
      <c r="U58" s="66"/>
      <c r="V58" s="66"/>
      <c r="W58" s="87">
        <v>25</v>
      </c>
    </row>
    <row r="59" spans="1:23" ht="15" customHeight="1">
      <c r="A59" s="1">
        <f t="shared" si="21"/>
        <v>2458227.5</v>
      </c>
      <c r="B59" s="58" t="str">
        <f t="shared" si="17"/>
        <v>Je</v>
      </c>
      <c r="C59" s="58">
        <f t="shared" si="18"/>
        <v>19</v>
      </c>
      <c r="D59" s="59">
        <f t="shared" si="12"/>
        <v>109</v>
      </c>
      <c r="E59" s="60"/>
      <c r="F59" s="60"/>
      <c r="G59" s="85"/>
      <c r="H59" s="1"/>
      <c r="I59" s="1">
        <f t="shared" ca="1" si="22"/>
        <v>2458257.5</v>
      </c>
      <c r="J59" s="63" t="str">
        <f t="shared" ca="1" si="13"/>
        <v>Sa</v>
      </c>
      <c r="K59" s="63">
        <f t="shared" ca="1" si="19"/>
        <v>19</v>
      </c>
      <c r="L59" s="59">
        <f t="shared" ca="1" si="14"/>
        <v>139</v>
      </c>
      <c r="M59" s="60"/>
      <c r="N59" s="60"/>
      <c r="O59" s="85"/>
      <c r="P59" s="1"/>
      <c r="Q59" s="1">
        <f t="shared" ca="1" si="23"/>
        <v>2458288.5</v>
      </c>
      <c r="R59" s="58" t="str">
        <f t="shared" ca="1" si="15"/>
        <v>Ma</v>
      </c>
      <c r="S59" s="58">
        <f t="shared" ca="1" si="20"/>
        <v>19</v>
      </c>
      <c r="T59" s="59">
        <f t="shared" ca="1" si="16"/>
        <v>170</v>
      </c>
      <c r="U59" s="60"/>
      <c r="V59" s="60"/>
      <c r="W59" s="85"/>
    </row>
    <row r="60" spans="1:23" ht="15" customHeight="1">
      <c r="A60" s="1">
        <f t="shared" si="21"/>
        <v>2458228.5</v>
      </c>
      <c r="B60" s="58" t="str">
        <f t="shared" si="17"/>
        <v>Ve</v>
      </c>
      <c r="C60" s="58">
        <f t="shared" si="18"/>
        <v>20</v>
      </c>
      <c r="D60" s="59">
        <f t="shared" si="12"/>
        <v>110</v>
      </c>
      <c r="E60" s="60"/>
      <c r="F60" s="60"/>
      <c r="G60" s="85"/>
      <c r="H60" s="1"/>
      <c r="I60" s="1">
        <f t="shared" ca="1" si="22"/>
        <v>2458258.5</v>
      </c>
      <c r="J60" s="67" t="str">
        <f t="shared" ca="1" si="13"/>
        <v>Di</v>
      </c>
      <c r="K60" s="67">
        <f t="shared" ca="1" si="19"/>
        <v>20</v>
      </c>
      <c r="L60" s="44">
        <f t="shared" ca="1" si="14"/>
        <v>140</v>
      </c>
      <c r="M60" s="68" t="s">
        <v>141</v>
      </c>
      <c r="N60" s="45"/>
      <c r="O60" s="86"/>
      <c r="P60" s="1"/>
      <c r="Q60" s="1">
        <f t="shared" ca="1" si="23"/>
        <v>2458289.5</v>
      </c>
      <c r="R60" s="58" t="str">
        <f t="shared" ca="1" si="15"/>
        <v>Me</v>
      </c>
      <c r="S60" s="58">
        <f t="shared" ca="1" si="20"/>
        <v>20</v>
      </c>
      <c r="T60" s="59">
        <f t="shared" ca="1" si="16"/>
        <v>171</v>
      </c>
      <c r="U60" s="60"/>
      <c r="V60" s="60"/>
      <c r="W60" s="85"/>
    </row>
    <row r="61" spans="1:23" ht="15" customHeight="1">
      <c r="A61" s="1">
        <f t="shared" si="21"/>
        <v>2458229.5</v>
      </c>
      <c r="B61" s="63" t="str">
        <f t="shared" si="17"/>
        <v>Sa</v>
      </c>
      <c r="C61" s="63">
        <f t="shared" si="18"/>
        <v>21</v>
      </c>
      <c r="D61" s="59">
        <f t="shared" si="12"/>
        <v>111</v>
      </c>
      <c r="E61" s="60"/>
      <c r="F61" s="60"/>
      <c r="G61" s="85"/>
      <c r="H61" s="1"/>
      <c r="I61" s="1">
        <f t="shared" ca="1" si="22"/>
        <v>2458259.5</v>
      </c>
      <c r="J61" s="69" t="str">
        <f t="shared" ca="1" si="13"/>
        <v>Lu</v>
      </c>
      <c r="K61" s="69">
        <f t="shared" ca="1" si="19"/>
        <v>21</v>
      </c>
      <c r="L61" s="65">
        <f t="shared" ca="1" si="14"/>
        <v>141</v>
      </c>
      <c r="M61" s="70" t="s">
        <v>142</v>
      </c>
      <c r="N61" s="66"/>
      <c r="O61" s="87">
        <v>21</v>
      </c>
      <c r="P61" s="1"/>
      <c r="Q61" s="1">
        <f t="shared" ca="1" si="23"/>
        <v>2458290.5</v>
      </c>
      <c r="R61" s="58" t="str">
        <f t="shared" ca="1" si="15"/>
        <v>Je</v>
      </c>
      <c r="S61" s="58">
        <f t="shared" ca="1" si="20"/>
        <v>21</v>
      </c>
      <c r="T61" s="59">
        <f t="shared" ca="1" si="16"/>
        <v>172</v>
      </c>
      <c r="U61" s="60"/>
      <c r="V61" s="60"/>
      <c r="W61" s="85"/>
    </row>
    <row r="62" spans="1:23" ht="15" customHeight="1">
      <c r="A62" s="1">
        <f t="shared" si="21"/>
        <v>2458230.5</v>
      </c>
      <c r="B62" s="43" t="str">
        <f t="shared" si="17"/>
        <v>Di</v>
      </c>
      <c r="C62" s="43">
        <f t="shared" si="18"/>
        <v>22</v>
      </c>
      <c r="D62" s="44">
        <f t="shared" si="12"/>
        <v>112</v>
      </c>
      <c r="E62" s="45"/>
      <c r="F62" s="45"/>
      <c r="G62" s="86"/>
      <c r="H62" s="1"/>
      <c r="I62" s="1">
        <f t="shared" ca="1" si="22"/>
        <v>2458260.5</v>
      </c>
      <c r="J62" s="58" t="str">
        <f t="shared" ca="1" si="13"/>
        <v>Ma</v>
      </c>
      <c r="K62" s="58">
        <f t="shared" ca="1" si="19"/>
        <v>22</v>
      </c>
      <c r="L62" s="59">
        <f t="shared" ca="1" si="14"/>
        <v>142</v>
      </c>
      <c r="M62" s="60"/>
      <c r="N62" s="60"/>
      <c r="O62" s="85"/>
      <c r="P62" s="1"/>
      <c r="Q62" s="1">
        <f t="shared" ca="1" si="23"/>
        <v>2458291.5</v>
      </c>
      <c r="R62" s="58" t="str">
        <f t="shared" ca="1" si="15"/>
        <v>Ve</v>
      </c>
      <c r="S62" s="58">
        <f t="shared" ca="1" si="20"/>
        <v>22</v>
      </c>
      <c r="T62" s="59">
        <f t="shared" ca="1" si="16"/>
        <v>173</v>
      </c>
      <c r="U62" s="60"/>
      <c r="V62" s="60"/>
      <c r="W62" s="85"/>
    </row>
    <row r="63" spans="1:23" ht="15" customHeight="1">
      <c r="A63" s="1">
        <f t="shared" si="21"/>
        <v>2458231.5</v>
      </c>
      <c r="B63" s="64" t="str">
        <f t="shared" si="17"/>
        <v>Lu</v>
      </c>
      <c r="C63" s="64">
        <f t="shared" si="18"/>
        <v>23</v>
      </c>
      <c r="D63" s="65">
        <f t="shared" si="12"/>
        <v>113</v>
      </c>
      <c r="E63" s="66"/>
      <c r="F63" s="66"/>
      <c r="G63" s="87">
        <v>17</v>
      </c>
      <c r="H63" s="1"/>
      <c r="I63" s="1">
        <f t="shared" ca="1" si="22"/>
        <v>2458261.5</v>
      </c>
      <c r="J63" s="58" t="str">
        <f t="shared" ca="1" si="13"/>
        <v>Me</v>
      </c>
      <c r="K63" s="58">
        <f t="shared" ca="1" si="19"/>
        <v>23</v>
      </c>
      <c r="L63" s="59">
        <f t="shared" ca="1" si="14"/>
        <v>143</v>
      </c>
      <c r="M63" s="60"/>
      <c r="N63" s="60"/>
      <c r="O63" s="85"/>
      <c r="P63" s="1"/>
      <c r="Q63" s="1">
        <f t="shared" ca="1" si="23"/>
        <v>2458292.5</v>
      </c>
      <c r="R63" s="63" t="str">
        <f t="shared" ca="1" si="15"/>
        <v>Sa</v>
      </c>
      <c r="S63" s="63">
        <f t="shared" ca="1" si="20"/>
        <v>23</v>
      </c>
      <c r="T63" s="59">
        <f t="shared" ca="1" si="16"/>
        <v>174</v>
      </c>
      <c r="U63" s="60"/>
      <c r="V63" s="60"/>
      <c r="W63" s="85"/>
    </row>
    <row r="64" spans="1:23" ht="15" customHeight="1">
      <c r="A64" s="1">
        <f t="shared" si="21"/>
        <v>2458232.5</v>
      </c>
      <c r="B64" s="58" t="str">
        <f t="shared" si="17"/>
        <v>Ma</v>
      </c>
      <c r="C64" s="58">
        <f t="shared" si="18"/>
        <v>24</v>
      </c>
      <c r="D64" s="59">
        <f t="shared" si="12"/>
        <v>114</v>
      </c>
      <c r="E64" s="60"/>
      <c r="F64" s="60"/>
      <c r="G64" s="85"/>
      <c r="H64" s="1"/>
      <c r="I64" s="1">
        <f t="shared" ca="1" si="22"/>
        <v>2458262.5</v>
      </c>
      <c r="J64" s="58" t="str">
        <f t="shared" ca="1" si="13"/>
        <v>Je</v>
      </c>
      <c r="K64" s="58">
        <f t="shared" ca="1" si="19"/>
        <v>24</v>
      </c>
      <c r="L64" s="59">
        <f t="shared" ca="1" si="14"/>
        <v>144</v>
      </c>
      <c r="M64" s="60"/>
      <c r="N64" s="60"/>
      <c r="O64" s="85"/>
      <c r="P64" s="1"/>
      <c r="Q64" s="1">
        <f t="shared" ca="1" si="23"/>
        <v>2458293.5</v>
      </c>
      <c r="R64" s="43" t="str">
        <f t="shared" ca="1" si="15"/>
        <v>Di</v>
      </c>
      <c r="S64" s="43">
        <f t="shared" ca="1" si="20"/>
        <v>24</v>
      </c>
      <c r="T64" s="44">
        <f t="shared" ca="1" si="16"/>
        <v>175</v>
      </c>
      <c r="U64" s="45"/>
      <c r="V64" s="45"/>
      <c r="W64" s="86"/>
    </row>
    <row r="65" spans="1:23" ht="15" customHeight="1">
      <c r="A65" s="1">
        <f t="shared" si="21"/>
        <v>2458233.5</v>
      </c>
      <c r="B65" s="58" t="str">
        <f t="shared" si="17"/>
        <v>Me</v>
      </c>
      <c r="C65" s="58">
        <f t="shared" si="18"/>
        <v>25</v>
      </c>
      <c r="D65" s="59">
        <f t="shared" si="12"/>
        <v>115</v>
      </c>
      <c r="E65" s="60"/>
      <c r="F65" s="60"/>
      <c r="G65" s="85"/>
      <c r="H65" s="1"/>
      <c r="I65" s="1">
        <f t="shared" ca="1" si="22"/>
        <v>2458263.5</v>
      </c>
      <c r="J65" s="58" t="str">
        <f t="shared" ca="1" si="13"/>
        <v>Ve</v>
      </c>
      <c r="K65" s="58">
        <f t="shared" ca="1" si="19"/>
        <v>25</v>
      </c>
      <c r="L65" s="59">
        <f t="shared" ca="1" si="14"/>
        <v>145</v>
      </c>
      <c r="M65" s="60"/>
      <c r="N65" s="60"/>
      <c r="O65" s="85"/>
      <c r="P65" s="1"/>
      <c r="Q65" s="1">
        <f t="shared" ca="1" si="23"/>
        <v>2458294.5</v>
      </c>
      <c r="R65" s="64" t="str">
        <f t="shared" ca="1" si="15"/>
        <v>Lu</v>
      </c>
      <c r="S65" s="64">
        <f t="shared" ca="1" si="20"/>
        <v>25</v>
      </c>
      <c r="T65" s="65">
        <f t="shared" ca="1" si="16"/>
        <v>176</v>
      </c>
      <c r="U65" s="66"/>
      <c r="V65" s="66"/>
      <c r="W65" s="87">
        <v>26</v>
      </c>
    </row>
    <row r="66" spans="1:23" ht="15" customHeight="1">
      <c r="A66" s="1">
        <f t="shared" si="21"/>
        <v>2458234.5</v>
      </c>
      <c r="B66" s="58" t="str">
        <f t="shared" si="17"/>
        <v>Je</v>
      </c>
      <c r="C66" s="58">
        <f t="shared" si="18"/>
        <v>26</v>
      </c>
      <c r="D66" s="59">
        <f t="shared" si="12"/>
        <v>116</v>
      </c>
      <c r="E66" s="60"/>
      <c r="F66" s="60"/>
      <c r="G66" s="85"/>
      <c r="H66" s="1"/>
      <c r="I66" s="1">
        <f t="shared" ca="1" si="22"/>
        <v>2458264.5</v>
      </c>
      <c r="J66" s="63" t="str">
        <f t="shared" ca="1" si="13"/>
        <v>Sa</v>
      </c>
      <c r="K66" s="63">
        <f t="shared" ca="1" si="19"/>
        <v>26</v>
      </c>
      <c r="L66" s="59">
        <f t="shared" ca="1" si="14"/>
        <v>146</v>
      </c>
      <c r="M66" s="60"/>
      <c r="N66" s="60"/>
      <c r="O66" s="85"/>
      <c r="P66" s="1"/>
      <c r="Q66" s="1">
        <f t="shared" ca="1" si="23"/>
        <v>2458295.5</v>
      </c>
      <c r="R66" s="58" t="str">
        <f t="shared" ca="1" si="15"/>
        <v>Ma</v>
      </c>
      <c r="S66" s="58">
        <f t="shared" ca="1" si="20"/>
        <v>26</v>
      </c>
      <c r="T66" s="59">
        <f t="shared" ca="1" si="16"/>
        <v>177</v>
      </c>
      <c r="U66" s="60"/>
      <c r="V66" s="60"/>
      <c r="W66" s="85"/>
    </row>
    <row r="67" spans="1:23" ht="15" customHeight="1">
      <c r="A67" s="1">
        <f t="shared" si="21"/>
        <v>2458235.5</v>
      </c>
      <c r="B67" s="58" t="str">
        <f t="shared" si="17"/>
        <v>Ve</v>
      </c>
      <c r="C67" s="58">
        <f t="shared" si="18"/>
        <v>27</v>
      </c>
      <c r="D67" s="59">
        <f t="shared" si="12"/>
        <v>117</v>
      </c>
      <c r="E67" s="60"/>
      <c r="F67" s="60"/>
      <c r="G67" s="85"/>
      <c r="H67" s="1"/>
      <c r="I67" s="1">
        <f t="shared" ca="1" si="22"/>
        <v>2458265.5</v>
      </c>
      <c r="J67" s="43" t="str">
        <f t="shared" ca="1" si="13"/>
        <v>Di</v>
      </c>
      <c r="K67" s="43">
        <f t="shared" ca="1" si="19"/>
        <v>27</v>
      </c>
      <c r="L67" s="44">
        <f t="shared" ca="1" si="14"/>
        <v>147</v>
      </c>
      <c r="M67" s="45"/>
      <c r="N67" s="45"/>
      <c r="O67" s="86"/>
      <c r="P67" s="1"/>
      <c r="Q67" s="1">
        <f t="shared" ca="1" si="23"/>
        <v>2458296.5</v>
      </c>
      <c r="R67" s="58" t="str">
        <f t="shared" ca="1" si="15"/>
        <v>Me</v>
      </c>
      <c r="S67" s="58">
        <f t="shared" ca="1" si="20"/>
        <v>27</v>
      </c>
      <c r="T67" s="59">
        <f t="shared" ca="1" si="16"/>
        <v>178</v>
      </c>
      <c r="U67" s="60"/>
      <c r="V67" s="60"/>
      <c r="W67" s="85"/>
    </row>
    <row r="68" spans="1:23" ht="15" customHeight="1">
      <c r="A68" s="1">
        <f t="shared" si="21"/>
        <v>2458236.5</v>
      </c>
      <c r="B68" s="63" t="str">
        <f t="shared" si="17"/>
        <v>Sa</v>
      </c>
      <c r="C68" s="63">
        <f t="shared" si="18"/>
        <v>28</v>
      </c>
      <c r="D68" s="59">
        <f t="shared" si="12"/>
        <v>118</v>
      </c>
      <c r="E68" s="60"/>
      <c r="F68" s="60"/>
      <c r="G68" s="85"/>
      <c r="H68" s="1"/>
      <c r="I68" s="1">
        <f t="shared" ca="1" si="22"/>
        <v>2458266.5</v>
      </c>
      <c r="J68" s="64" t="str">
        <f t="shared" ca="1" si="13"/>
        <v>Lu</v>
      </c>
      <c r="K68" s="64">
        <f t="shared" ca="1" si="19"/>
        <v>28</v>
      </c>
      <c r="L68" s="65">
        <f t="shared" ca="1" si="14"/>
        <v>148</v>
      </c>
      <c r="M68" s="66"/>
      <c r="N68" s="66"/>
      <c r="O68" s="87">
        <v>22</v>
      </c>
      <c r="P68" s="1"/>
      <c r="Q68" s="1">
        <f t="shared" ca="1" si="23"/>
        <v>2458297.5</v>
      </c>
      <c r="R68" s="58" t="str">
        <f t="shared" ca="1" si="15"/>
        <v>Je</v>
      </c>
      <c r="S68" s="58">
        <f t="shared" ca="1" si="20"/>
        <v>28</v>
      </c>
      <c r="T68" s="59">
        <f t="shared" ca="1" si="16"/>
        <v>179</v>
      </c>
      <c r="U68" s="60"/>
      <c r="V68" s="60"/>
      <c r="W68" s="85"/>
    </row>
    <row r="69" spans="1:23" ht="15" customHeight="1">
      <c r="A69" s="1">
        <f t="shared" si="21"/>
        <v>2458237.5</v>
      </c>
      <c r="B69" s="43" t="str">
        <f t="shared" si="17"/>
        <v>Di</v>
      </c>
      <c r="C69" s="43">
        <f t="shared" si="18"/>
        <v>29</v>
      </c>
      <c r="D69" s="44">
        <f t="shared" si="12"/>
        <v>119</v>
      </c>
      <c r="E69" s="45"/>
      <c r="F69" s="45"/>
      <c r="G69" s="86"/>
      <c r="H69" s="1"/>
      <c r="I69" s="1">
        <f t="shared" ca="1" si="22"/>
        <v>2458267.5</v>
      </c>
      <c r="J69" s="58" t="str">
        <f t="shared" ca="1" si="13"/>
        <v>Ma</v>
      </c>
      <c r="K69" s="58">
        <f t="shared" ca="1" si="19"/>
        <v>29</v>
      </c>
      <c r="L69" s="59">
        <f t="shared" ca="1" si="14"/>
        <v>149</v>
      </c>
      <c r="M69" s="60"/>
      <c r="N69" s="60"/>
      <c r="O69" s="85"/>
      <c r="P69" s="1"/>
      <c r="Q69" s="1">
        <f t="shared" ca="1" si="23"/>
        <v>2458298.5</v>
      </c>
      <c r="R69" s="58" t="str">
        <f t="shared" ca="1" si="15"/>
        <v>Ve</v>
      </c>
      <c r="S69" s="58">
        <f t="shared" ca="1" si="20"/>
        <v>29</v>
      </c>
      <c r="T69" s="59">
        <f t="shared" ca="1" si="16"/>
        <v>180</v>
      </c>
      <c r="U69" s="60"/>
      <c r="V69" s="60"/>
      <c r="W69" s="85"/>
    </row>
    <row r="70" spans="1:23" ht="15" customHeight="1">
      <c r="A70" s="1">
        <f t="shared" si="21"/>
        <v>2458238.5</v>
      </c>
      <c r="B70" s="64" t="str">
        <f t="shared" si="17"/>
        <v>Lu</v>
      </c>
      <c r="C70" s="64">
        <f t="shared" si="18"/>
        <v>30</v>
      </c>
      <c r="D70" s="65">
        <f t="shared" si="12"/>
        <v>120</v>
      </c>
      <c r="E70" s="66"/>
      <c r="F70" s="66"/>
      <c r="G70" s="87">
        <v>18</v>
      </c>
      <c r="H70" s="1"/>
      <c r="I70" s="1">
        <f t="shared" ca="1" si="22"/>
        <v>2458268.5</v>
      </c>
      <c r="J70" s="58" t="str">
        <f t="shared" ca="1" si="13"/>
        <v>Me</v>
      </c>
      <c r="K70" s="58">
        <f t="shared" ca="1" si="19"/>
        <v>30</v>
      </c>
      <c r="L70" s="59">
        <f t="shared" ca="1" si="14"/>
        <v>150</v>
      </c>
      <c r="M70" s="60"/>
      <c r="N70" s="60"/>
      <c r="O70" s="85"/>
      <c r="P70" s="1"/>
      <c r="Q70" s="1">
        <f t="shared" ca="1" si="23"/>
        <v>2458299.5</v>
      </c>
      <c r="R70" s="63" t="str">
        <f t="shared" ca="1" si="15"/>
        <v>Sa</v>
      </c>
      <c r="S70" s="63">
        <f t="shared" ca="1" si="20"/>
        <v>30</v>
      </c>
      <c r="T70" s="59">
        <f t="shared" ca="1" si="16"/>
        <v>181</v>
      </c>
      <c r="U70" s="60"/>
      <c r="V70" s="60"/>
      <c r="W70" s="85"/>
    </row>
    <row r="71" spans="1:23" ht="15" customHeight="1">
      <c r="I71" s="1">
        <f t="shared" ca="1" si="22"/>
        <v>2458269.5</v>
      </c>
      <c r="J71" s="58" t="str">
        <f t="shared" ca="1" si="13"/>
        <v>Je</v>
      </c>
      <c r="K71" s="58">
        <f t="shared" ca="1" si="19"/>
        <v>31</v>
      </c>
      <c r="L71" s="59">
        <f t="shared" ca="1" si="14"/>
        <v>151</v>
      </c>
      <c r="M71" s="60"/>
      <c r="N71" s="60"/>
      <c r="O71" s="85"/>
      <c r="P71" s="1"/>
      <c r="Q71" s="37"/>
      <c r="R71"/>
      <c r="S71"/>
      <c r="T71"/>
      <c r="U71"/>
      <c r="V71"/>
      <c r="W71" s="76"/>
    </row>
    <row r="72" spans="1:23" ht="3" customHeight="1" thickBot="1">
      <c r="J72" s="57"/>
      <c r="K72" s="57"/>
      <c r="L72" s="44"/>
      <c r="M72" s="45"/>
      <c r="N72" s="45"/>
      <c r="O72" s="75"/>
      <c r="P72" s="1"/>
      <c r="Q72" s="37"/>
      <c r="R72"/>
      <c r="S72"/>
      <c r="T72"/>
      <c r="U72"/>
      <c r="V72"/>
      <c r="W72" s="76"/>
    </row>
    <row r="73" spans="1:23" ht="35.25" customHeight="1" thickBot="1">
      <c r="A73" s="46"/>
      <c r="B73" s="47" t="s">
        <v>136</v>
      </c>
      <c r="C73" s="48"/>
      <c r="D73" s="48"/>
      <c r="E73" s="88">
        <f>theYear</f>
        <v>2018</v>
      </c>
      <c r="F73" s="51"/>
      <c r="G73" s="81"/>
      <c r="H73" s="51"/>
      <c r="I73" s="51"/>
      <c r="J73" s="48"/>
      <c r="K73" s="48"/>
      <c r="L73" s="48"/>
      <c r="M73" s="48"/>
      <c r="N73" s="48"/>
      <c r="O73" s="83"/>
      <c r="P73" s="48"/>
      <c r="Q73" s="48"/>
      <c r="R73" s="48"/>
      <c r="S73" s="48"/>
      <c r="T73" s="48"/>
      <c r="U73" s="92" t="str">
        <f>U1</f>
        <v>MAJ 26/08/2017</v>
      </c>
      <c r="V73" s="92"/>
      <c r="W73" s="93"/>
    </row>
    <row r="74" spans="1:23" s="1" customFormat="1" ht="9" customHeight="1" thickBot="1">
      <c r="B74" s="55"/>
      <c r="E74" s="54"/>
      <c r="F74" s="56"/>
      <c r="G74" s="82"/>
      <c r="H74" s="56"/>
      <c r="I74" s="56"/>
      <c r="O74" s="74"/>
      <c r="W74" s="74"/>
    </row>
    <row r="75" spans="1:23" ht="17.25" thickBot="1">
      <c r="B75" s="89" t="str">
        <f>Month07</f>
        <v>JUILLET</v>
      </c>
      <c r="C75" s="90"/>
      <c r="D75" s="90"/>
      <c r="E75" s="90"/>
      <c r="F75" s="90"/>
      <c r="G75" s="91"/>
      <c r="J75" s="89" t="str">
        <f>Month08</f>
        <v>AOUT</v>
      </c>
      <c r="K75" s="90"/>
      <c r="L75" s="90"/>
      <c r="M75" s="90"/>
      <c r="N75" s="90"/>
      <c r="O75" s="91"/>
      <c r="R75" s="89" t="str">
        <f>Month09</f>
        <v>SEPTEMBRE</v>
      </c>
      <c r="S75" s="90"/>
      <c r="T75" s="90"/>
      <c r="U75" s="90"/>
      <c r="V75" s="90"/>
      <c r="W75" s="91"/>
    </row>
    <row r="76" spans="1:23" ht="3" customHeight="1">
      <c r="B76" s="53"/>
      <c r="C76" s="53"/>
      <c r="D76" s="53"/>
      <c r="E76" s="53"/>
      <c r="F76" s="53"/>
      <c r="G76" s="53"/>
      <c r="J76" s="53"/>
      <c r="K76" s="53"/>
      <c r="L76" s="53"/>
      <c r="M76" s="53"/>
      <c r="N76" s="53"/>
      <c r="O76" s="53"/>
      <c r="R76" s="53"/>
      <c r="S76" s="53"/>
      <c r="T76" s="53"/>
      <c r="U76" s="53"/>
      <c r="V76" s="53"/>
      <c r="W76" s="53"/>
    </row>
    <row r="77" spans="1:23" ht="15" customHeight="1">
      <c r="A77" s="1">
        <f ca="1">LOOKUP(30,S41:S70,June)+1</f>
        <v>2458300.5</v>
      </c>
      <c r="B77" s="43" t="str">
        <f ca="1">INDEX(TheDays,MOD(A77+0.5,7)+1)</f>
        <v>Di</v>
      </c>
      <c r="C77" s="43">
        <f ca="1">JDN2Date(_Jul01,"D")</f>
        <v>1</v>
      </c>
      <c r="D77" s="44">
        <f ca="1">_Jul01-_Jan01+1</f>
        <v>182</v>
      </c>
      <c r="E77" s="45"/>
      <c r="F77" s="45"/>
      <c r="G77" s="86"/>
      <c r="H77" s="1"/>
      <c r="I77" s="1">
        <f ca="1">LOOKUP(31,C77:C107,July)+1</f>
        <v>2458331.5</v>
      </c>
      <c r="J77" s="58" t="str">
        <f ca="1">INDEX(TheDays,MOD(I77+0.5,7)+1)</f>
        <v>Me</v>
      </c>
      <c r="K77" s="58">
        <f ca="1">JDN2Date(_Aug01,"D")</f>
        <v>1</v>
      </c>
      <c r="L77" s="59">
        <f ca="1">_Aug01-_Jan01+1</f>
        <v>213</v>
      </c>
      <c r="M77" s="60"/>
      <c r="N77" s="60"/>
      <c r="O77" s="85"/>
      <c r="P77" s="1"/>
      <c r="Q77" s="1">
        <f ca="1">LOOKUP(31,K77:K107,August)+1</f>
        <v>2458362.5</v>
      </c>
      <c r="R77" s="63" t="str">
        <f ca="1">INDEX(TheDays,MOD(Q77+0.5,7)+1)</f>
        <v>Sa</v>
      </c>
      <c r="S77" s="63">
        <f ca="1">JDN2Date(_Sep01,"D")</f>
        <v>1</v>
      </c>
      <c r="T77" s="59">
        <f ca="1">_Sep01-_Jan01+1</f>
        <v>244</v>
      </c>
      <c r="U77" s="60"/>
      <c r="V77" s="60"/>
      <c r="W77" s="85"/>
    </row>
    <row r="78" spans="1:23" ht="15" customHeight="1">
      <c r="A78" s="1">
        <f ca="1">_Jul01+1</f>
        <v>2458301.5</v>
      </c>
      <c r="B78" s="64" t="str">
        <f t="shared" ref="B78:B107" ca="1" si="24">IF(C78="","",INDEX(TheDays,MOD(A78+0.5,7)+1))</f>
        <v>Lu</v>
      </c>
      <c r="C78" s="64">
        <f ca="1">IF(OR(C77=31,C77="",JDN2Date(A78,"M")&lt;&gt;7),"",JDN2Date(A78,"D"))</f>
        <v>2</v>
      </c>
      <c r="D78" s="65">
        <f t="shared" ref="D78:D107" ca="1" si="25">IF(C78="","",D77+1)</f>
        <v>183</v>
      </c>
      <c r="E78" s="66"/>
      <c r="F78" s="66"/>
      <c r="G78" s="87">
        <v>27</v>
      </c>
      <c r="H78" s="1"/>
      <c r="I78" s="1">
        <f ca="1">_Aug01+1</f>
        <v>2458332.5</v>
      </c>
      <c r="J78" s="58" t="str">
        <f t="shared" ref="J78:J107" ca="1" si="26">IF(K78="","",INDEX(TheDays,MOD(I78+0.5,7)+1))</f>
        <v>Je</v>
      </c>
      <c r="K78" s="58">
        <f ca="1">IF(OR(K77=31,K77="",JDN2Date(I78,"M")&lt;&gt;8),"",JDN2Date(I78,"D"))</f>
        <v>2</v>
      </c>
      <c r="L78" s="59">
        <f t="shared" ref="L78:L107" ca="1" si="27">IF(K78="","",L77+1)</f>
        <v>214</v>
      </c>
      <c r="M78" s="60"/>
      <c r="N78" s="60"/>
      <c r="O78" s="85"/>
      <c r="P78" s="1"/>
      <c r="Q78" s="1">
        <f ca="1">_Sep01+1</f>
        <v>2458363.5</v>
      </c>
      <c r="R78" s="43" t="str">
        <f t="shared" ref="R78:R106" ca="1" si="28">IF(S78="","",INDEX(TheDays,MOD(Q78+0.5,7)+1))</f>
        <v>Di</v>
      </c>
      <c r="S78" s="43">
        <f ca="1">IF(OR(S77=30,S77="",JDN2Date(Q78,"M")&lt;&gt;9),"",JDN2Date(Q78,"D"))</f>
        <v>2</v>
      </c>
      <c r="T78" s="44">
        <f ca="1">IF(S78="","",T77+1)</f>
        <v>245</v>
      </c>
      <c r="U78" s="45"/>
      <c r="V78" s="45"/>
      <c r="W78" s="86"/>
    </row>
    <row r="79" spans="1:23" ht="15" customHeight="1">
      <c r="A79" s="1">
        <f t="shared" ref="A79:A107" ca="1" si="29">A78+1</f>
        <v>2458302.5</v>
      </c>
      <c r="B79" s="58" t="str">
        <f t="shared" ca="1" si="24"/>
        <v>Ma</v>
      </c>
      <c r="C79" s="58">
        <f t="shared" ref="C79:C107" ca="1" si="30">IF(OR(C78=31,C78="",JDN2Date(A79,"M")&lt;&gt;7),"",JDN2Date(A79,"D"))</f>
        <v>3</v>
      </c>
      <c r="D79" s="59">
        <f t="shared" ca="1" si="25"/>
        <v>184</v>
      </c>
      <c r="E79" s="60"/>
      <c r="F79" s="60"/>
      <c r="G79" s="85"/>
      <c r="H79" s="1"/>
      <c r="I79" s="1">
        <f ca="1">I78+1</f>
        <v>2458333.5</v>
      </c>
      <c r="J79" s="58" t="str">
        <f t="shared" ca="1" si="26"/>
        <v>Ve</v>
      </c>
      <c r="K79" s="58">
        <f t="shared" ref="K79:K107" ca="1" si="31">IF(OR(K78=31,K78="",JDN2Date(I79,"M")&lt;&gt;8),"",JDN2Date(I79,"D"))</f>
        <v>3</v>
      </c>
      <c r="L79" s="59">
        <f t="shared" ca="1" si="27"/>
        <v>215</v>
      </c>
      <c r="M79" s="60"/>
      <c r="N79" s="60"/>
      <c r="O79" s="85"/>
      <c r="P79" s="1"/>
      <c r="Q79" s="1">
        <f t="shared" ref="Q79:Q106" ca="1" si="32">Q78+1</f>
        <v>2458364.5</v>
      </c>
      <c r="R79" s="64" t="str">
        <f t="shared" ca="1" si="28"/>
        <v>Lu</v>
      </c>
      <c r="S79" s="64">
        <f t="shared" ref="S79:S106" ca="1" si="33">IF(OR(S78=30,S78="",JDN2Date(Q79,"M")&lt;&gt;9),"",JDN2Date(Q79,"D"))</f>
        <v>3</v>
      </c>
      <c r="T79" s="65">
        <f t="shared" ref="T79:T106" ca="1" si="34">IF(S79="","",T78+1)</f>
        <v>246</v>
      </c>
      <c r="U79" s="66"/>
      <c r="V79" s="66"/>
      <c r="W79" s="87">
        <v>36</v>
      </c>
    </row>
    <row r="80" spans="1:23" ht="15" customHeight="1">
      <c r="A80" s="1">
        <f t="shared" ca="1" si="29"/>
        <v>2458303.5</v>
      </c>
      <c r="B80" s="58" t="str">
        <f t="shared" ca="1" si="24"/>
        <v>Me</v>
      </c>
      <c r="C80" s="58">
        <f t="shared" ca="1" si="30"/>
        <v>4</v>
      </c>
      <c r="D80" s="59">
        <f t="shared" ca="1" si="25"/>
        <v>185</v>
      </c>
      <c r="E80" s="60"/>
      <c r="F80" s="60"/>
      <c r="G80" s="85"/>
      <c r="H80" s="1"/>
      <c r="I80" s="1">
        <f t="shared" ref="I80:I107" ca="1" si="35">I79+1</f>
        <v>2458334.5</v>
      </c>
      <c r="J80" s="63" t="str">
        <f t="shared" ca="1" si="26"/>
        <v>Sa</v>
      </c>
      <c r="K80" s="63">
        <f t="shared" ca="1" si="31"/>
        <v>4</v>
      </c>
      <c r="L80" s="59">
        <f t="shared" ca="1" si="27"/>
        <v>216</v>
      </c>
      <c r="M80" s="60"/>
      <c r="N80" s="60"/>
      <c r="O80" s="85"/>
      <c r="P80" s="1"/>
      <c r="Q80" s="1">
        <f t="shared" ca="1" si="32"/>
        <v>2458365.5</v>
      </c>
      <c r="R80" s="58" t="str">
        <f t="shared" ca="1" si="28"/>
        <v>Ma</v>
      </c>
      <c r="S80" s="58">
        <f t="shared" ca="1" si="33"/>
        <v>4</v>
      </c>
      <c r="T80" s="59">
        <f t="shared" ca="1" si="34"/>
        <v>247</v>
      </c>
      <c r="U80" s="60"/>
      <c r="V80" s="60"/>
      <c r="W80" s="85"/>
    </row>
    <row r="81" spans="1:23" ht="15" customHeight="1">
      <c r="A81" s="1">
        <f t="shared" ca="1" si="29"/>
        <v>2458304.5</v>
      </c>
      <c r="B81" s="58" t="str">
        <f t="shared" ca="1" si="24"/>
        <v>Je</v>
      </c>
      <c r="C81" s="58">
        <f t="shared" ca="1" si="30"/>
        <v>5</v>
      </c>
      <c r="D81" s="59">
        <f t="shared" ca="1" si="25"/>
        <v>186</v>
      </c>
      <c r="E81" s="60"/>
      <c r="F81" s="60"/>
      <c r="G81" s="85"/>
      <c r="H81" s="1"/>
      <c r="I81" s="1">
        <f t="shared" ca="1" si="35"/>
        <v>2458335.5</v>
      </c>
      <c r="J81" s="43" t="str">
        <f t="shared" ca="1" si="26"/>
        <v>Di</v>
      </c>
      <c r="K81" s="43">
        <f t="shared" ca="1" si="31"/>
        <v>5</v>
      </c>
      <c r="L81" s="44">
        <f t="shared" ca="1" si="27"/>
        <v>217</v>
      </c>
      <c r="M81" s="45"/>
      <c r="N81" s="45"/>
      <c r="O81" s="86"/>
      <c r="P81" s="1"/>
      <c r="Q81" s="1">
        <f t="shared" ca="1" si="32"/>
        <v>2458366.5</v>
      </c>
      <c r="R81" s="58" t="str">
        <f t="shared" ca="1" si="28"/>
        <v>Me</v>
      </c>
      <c r="S81" s="58">
        <f t="shared" ca="1" si="33"/>
        <v>5</v>
      </c>
      <c r="T81" s="59">
        <f t="shared" ca="1" si="34"/>
        <v>248</v>
      </c>
      <c r="U81" s="60"/>
      <c r="V81" s="60"/>
      <c r="W81" s="85"/>
    </row>
    <row r="82" spans="1:23" ht="15" customHeight="1">
      <c r="A82" s="1">
        <f t="shared" ca="1" si="29"/>
        <v>2458305.5</v>
      </c>
      <c r="B82" s="58" t="str">
        <f t="shared" ca="1" si="24"/>
        <v>Ve</v>
      </c>
      <c r="C82" s="58">
        <f t="shared" ca="1" si="30"/>
        <v>6</v>
      </c>
      <c r="D82" s="59">
        <f t="shared" ca="1" si="25"/>
        <v>187</v>
      </c>
      <c r="E82" s="60"/>
      <c r="F82" s="60"/>
      <c r="G82" s="85"/>
      <c r="H82" s="1"/>
      <c r="I82" s="1">
        <f t="shared" ca="1" si="35"/>
        <v>2458336.5</v>
      </c>
      <c r="J82" s="64" t="str">
        <f t="shared" ca="1" si="26"/>
        <v>Lu</v>
      </c>
      <c r="K82" s="64">
        <f t="shared" ca="1" si="31"/>
        <v>6</v>
      </c>
      <c r="L82" s="65">
        <f t="shared" ca="1" si="27"/>
        <v>218</v>
      </c>
      <c r="M82" s="66"/>
      <c r="N82" s="66"/>
      <c r="O82" s="87">
        <v>32</v>
      </c>
      <c r="P82" s="1"/>
      <c r="Q82" s="1">
        <f t="shared" ca="1" si="32"/>
        <v>2458367.5</v>
      </c>
      <c r="R82" s="58" t="str">
        <f t="shared" ca="1" si="28"/>
        <v>Je</v>
      </c>
      <c r="S82" s="58">
        <f t="shared" ca="1" si="33"/>
        <v>6</v>
      </c>
      <c r="T82" s="59">
        <f t="shared" ca="1" si="34"/>
        <v>249</v>
      </c>
      <c r="U82" s="60"/>
      <c r="V82" s="60"/>
      <c r="W82" s="85"/>
    </row>
    <row r="83" spans="1:23" ht="15" customHeight="1">
      <c r="A83" s="1">
        <f t="shared" ca="1" si="29"/>
        <v>2458306.5</v>
      </c>
      <c r="B83" s="63" t="str">
        <f t="shared" ca="1" si="24"/>
        <v>Sa</v>
      </c>
      <c r="C83" s="63">
        <f t="shared" ca="1" si="30"/>
        <v>7</v>
      </c>
      <c r="D83" s="59">
        <f t="shared" ca="1" si="25"/>
        <v>188</v>
      </c>
      <c r="E83" s="60"/>
      <c r="F83" s="60"/>
      <c r="G83" s="85"/>
      <c r="H83" s="1"/>
      <c r="I83" s="1">
        <f t="shared" ca="1" si="35"/>
        <v>2458337.5</v>
      </c>
      <c r="J83" s="58" t="str">
        <f t="shared" ca="1" si="26"/>
        <v>Ma</v>
      </c>
      <c r="K83" s="58">
        <f t="shared" ca="1" si="31"/>
        <v>7</v>
      </c>
      <c r="L83" s="59">
        <f t="shared" ca="1" si="27"/>
        <v>219</v>
      </c>
      <c r="M83" s="60"/>
      <c r="N83" s="60"/>
      <c r="O83" s="85"/>
      <c r="P83" s="1"/>
      <c r="Q83" s="1">
        <f t="shared" ca="1" si="32"/>
        <v>2458368.5</v>
      </c>
      <c r="R83" s="58" t="str">
        <f t="shared" ca="1" si="28"/>
        <v>Ve</v>
      </c>
      <c r="S83" s="58">
        <f t="shared" ca="1" si="33"/>
        <v>7</v>
      </c>
      <c r="T83" s="59">
        <f t="shared" ca="1" si="34"/>
        <v>250</v>
      </c>
      <c r="U83" s="60"/>
      <c r="V83" s="60"/>
      <c r="W83" s="85"/>
    </row>
    <row r="84" spans="1:23" ht="15" customHeight="1">
      <c r="A84" s="1">
        <f t="shared" ca="1" si="29"/>
        <v>2458307.5</v>
      </c>
      <c r="B84" s="43" t="str">
        <f t="shared" ca="1" si="24"/>
        <v>Di</v>
      </c>
      <c r="C84" s="43">
        <f t="shared" ca="1" si="30"/>
        <v>8</v>
      </c>
      <c r="D84" s="44">
        <f t="shared" ca="1" si="25"/>
        <v>189</v>
      </c>
      <c r="E84" s="45"/>
      <c r="F84" s="45"/>
      <c r="G84" s="86"/>
      <c r="H84" s="1"/>
      <c r="I84" s="1">
        <f t="shared" ca="1" si="35"/>
        <v>2458338.5</v>
      </c>
      <c r="J84" s="58" t="str">
        <f t="shared" ca="1" si="26"/>
        <v>Me</v>
      </c>
      <c r="K84" s="58">
        <f t="shared" ca="1" si="31"/>
        <v>8</v>
      </c>
      <c r="L84" s="59">
        <f t="shared" ca="1" si="27"/>
        <v>220</v>
      </c>
      <c r="M84" s="60"/>
      <c r="N84" s="60"/>
      <c r="O84" s="85"/>
      <c r="P84" s="1"/>
      <c r="Q84" s="1">
        <f t="shared" ca="1" si="32"/>
        <v>2458369.5</v>
      </c>
      <c r="R84" s="63" t="str">
        <f t="shared" ca="1" si="28"/>
        <v>Sa</v>
      </c>
      <c r="S84" s="63">
        <f t="shared" ca="1" si="33"/>
        <v>8</v>
      </c>
      <c r="T84" s="59">
        <f t="shared" ca="1" si="34"/>
        <v>251</v>
      </c>
      <c r="U84" s="60"/>
      <c r="V84" s="60"/>
      <c r="W84" s="85"/>
    </row>
    <row r="85" spans="1:23" ht="15" customHeight="1">
      <c r="A85" s="1">
        <f t="shared" ca="1" si="29"/>
        <v>2458308.5</v>
      </c>
      <c r="B85" s="64" t="str">
        <f t="shared" ca="1" si="24"/>
        <v>Lu</v>
      </c>
      <c r="C85" s="64">
        <f t="shared" ca="1" si="30"/>
        <v>9</v>
      </c>
      <c r="D85" s="65">
        <f t="shared" ca="1" si="25"/>
        <v>190</v>
      </c>
      <c r="E85" s="66"/>
      <c r="F85" s="66"/>
      <c r="G85" s="87">
        <v>28</v>
      </c>
      <c r="H85" s="1"/>
      <c r="I85" s="1">
        <f t="shared" ca="1" si="35"/>
        <v>2458339.5</v>
      </c>
      <c r="J85" s="58" t="str">
        <f t="shared" ca="1" si="26"/>
        <v>Je</v>
      </c>
      <c r="K85" s="58">
        <f t="shared" ca="1" si="31"/>
        <v>9</v>
      </c>
      <c r="L85" s="59">
        <f t="shared" ca="1" si="27"/>
        <v>221</v>
      </c>
      <c r="M85" s="60"/>
      <c r="N85" s="60"/>
      <c r="O85" s="85"/>
      <c r="P85" s="1"/>
      <c r="Q85" s="1">
        <f t="shared" ca="1" si="32"/>
        <v>2458370.5</v>
      </c>
      <c r="R85" s="43" t="str">
        <f t="shared" ca="1" si="28"/>
        <v>Di</v>
      </c>
      <c r="S85" s="43">
        <f t="shared" ca="1" si="33"/>
        <v>9</v>
      </c>
      <c r="T85" s="44">
        <f t="shared" ca="1" si="34"/>
        <v>252</v>
      </c>
      <c r="U85" s="45"/>
      <c r="V85" s="45"/>
      <c r="W85" s="86"/>
    </row>
    <row r="86" spans="1:23" ht="15" customHeight="1">
      <c r="A86" s="1">
        <f t="shared" ca="1" si="29"/>
        <v>2458309.5</v>
      </c>
      <c r="B86" s="58" t="str">
        <f t="shared" ca="1" si="24"/>
        <v>Ma</v>
      </c>
      <c r="C86" s="58">
        <f t="shared" ca="1" si="30"/>
        <v>10</v>
      </c>
      <c r="D86" s="59">
        <f t="shared" ca="1" si="25"/>
        <v>191</v>
      </c>
      <c r="E86" s="60"/>
      <c r="F86" s="60"/>
      <c r="G86" s="85"/>
      <c r="H86" s="1"/>
      <c r="I86" s="1">
        <f t="shared" ca="1" si="35"/>
        <v>2458340.5</v>
      </c>
      <c r="J86" s="58" t="str">
        <f t="shared" ca="1" si="26"/>
        <v>Ve</v>
      </c>
      <c r="K86" s="58">
        <f t="shared" ca="1" si="31"/>
        <v>10</v>
      </c>
      <c r="L86" s="59">
        <f t="shared" ca="1" si="27"/>
        <v>222</v>
      </c>
      <c r="M86" s="60"/>
      <c r="N86" s="60"/>
      <c r="O86" s="85"/>
      <c r="P86" s="1"/>
      <c r="Q86" s="1">
        <f t="shared" ca="1" si="32"/>
        <v>2458371.5</v>
      </c>
      <c r="R86" s="64" t="str">
        <f t="shared" ca="1" si="28"/>
        <v>Lu</v>
      </c>
      <c r="S86" s="64">
        <f t="shared" ca="1" si="33"/>
        <v>10</v>
      </c>
      <c r="T86" s="65">
        <f t="shared" ca="1" si="34"/>
        <v>253</v>
      </c>
      <c r="U86" s="66"/>
      <c r="V86" s="66"/>
      <c r="W86" s="87">
        <v>37</v>
      </c>
    </row>
    <row r="87" spans="1:23" ht="15" customHeight="1">
      <c r="A87" s="1">
        <f t="shared" ca="1" si="29"/>
        <v>2458310.5</v>
      </c>
      <c r="B87" s="58" t="str">
        <f t="shared" ca="1" si="24"/>
        <v>Me</v>
      </c>
      <c r="C87" s="58">
        <f t="shared" ca="1" si="30"/>
        <v>11</v>
      </c>
      <c r="D87" s="59">
        <f t="shared" ca="1" si="25"/>
        <v>192</v>
      </c>
      <c r="E87" s="60"/>
      <c r="F87" s="60"/>
      <c r="G87" s="85"/>
      <c r="H87" s="1"/>
      <c r="I87" s="1">
        <f t="shared" ca="1" si="35"/>
        <v>2458341.5</v>
      </c>
      <c r="J87" s="63" t="str">
        <f t="shared" ca="1" si="26"/>
        <v>Sa</v>
      </c>
      <c r="K87" s="63">
        <f t="shared" ca="1" si="31"/>
        <v>11</v>
      </c>
      <c r="L87" s="59">
        <f t="shared" ca="1" si="27"/>
        <v>223</v>
      </c>
      <c r="M87" s="60"/>
      <c r="N87" s="60"/>
      <c r="O87" s="85"/>
      <c r="P87" s="1"/>
      <c r="Q87" s="1">
        <f t="shared" ca="1" si="32"/>
        <v>2458372.5</v>
      </c>
      <c r="R87" s="58" t="str">
        <f t="shared" ca="1" si="28"/>
        <v>Ma</v>
      </c>
      <c r="S87" s="58">
        <f t="shared" ca="1" si="33"/>
        <v>11</v>
      </c>
      <c r="T87" s="59">
        <f t="shared" ca="1" si="34"/>
        <v>254</v>
      </c>
      <c r="U87" s="60"/>
      <c r="V87" s="60"/>
      <c r="W87" s="85"/>
    </row>
    <row r="88" spans="1:23" ht="15" customHeight="1">
      <c r="A88" s="1">
        <f t="shared" ca="1" si="29"/>
        <v>2458311.5</v>
      </c>
      <c r="B88" s="58" t="str">
        <f t="shared" ca="1" si="24"/>
        <v>Je</v>
      </c>
      <c r="C88" s="58">
        <f t="shared" ca="1" si="30"/>
        <v>12</v>
      </c>
      <c r="D88" s="59">
        <f t="shared" ca="1" si="25"/>
        <v>193</v>
      </c>
      <c r="E88" s="60"/>
      <c r="F88" s="60"/>
      <c r="G88" s="85"/>
      <c r="H88" s="1"/>
      <c r="I88" s="1">
        <f t="shared" ca="1" si="35"/>
        <v>2458342.5</v>
      </c>
      <c r="J88" s="43" t="str">
        <f t="shared" ca="1" si="26"/>
        <v>Di</v>
      </c>
      <c r="K88" s="43">
        <f t="shared" ca="1" si="31"/>
        <v>12</v>
      </c>
      <c r="L88" s="44">
        <f t="shared" ca="1" si="27"/>
        <v>224</v>
      </c>
      <c r="M88" s="45"/>
      <c r="N88" s="45"/>
      <c r="O88" s="86"/>
      <c r="P88" s="1"/>
      <c r="Q88" s="1">
        <f t="shared" ca="1" si="32"/>
        <v>2458373.5</v>
      </c>
      <c r="R88" s="58" t="str">
        <f t="shared" ca="1" si="28"/>
        <v>Me</v>
      </c>
      <c r="S88" s="58">
        <f t="shared" ca="1" si="33"/>
        <v>12</v>
      </c>
      <c r="T88" s="59">
        <f t="shared" ca="1" si="34"/>
        <v>255</v>
      </c>
      <c r="U88" s="60"/>
      <c r="V88" s="60"/>
      <c r="W88" s="85"/>
    </row>
    <row r="89" spans="1:23" ht="15" customHeight="1">
      <c r="A89" s="1">
        <f t="shared" ca="1" si="29"/>
        <v>2458312.5</v>
      </c>
      <c r="B89" s="58" t="str">
        <f t="shared" ca="1" si="24"/>
        <v>Ve</v>
      </c>
      <c r="C89" s="58">
        <f t="shared" ca="1" si="30"/>
        <v>13</v>
      </c>
      <c r="D89" s="59">
        <f t="shared" ca="1" si="25"/>
        <v>194</v>
      </c>
      <c r="E89" s="60"/>
      <c r="F89" s="60"/>
      <c r="G89" s="85"/>
      <c r="H89" s="1"/>
      <c r="I89" s="1">
        <f t="shared" ca="1" si="35"/>
        <v>2458343.5</v>
      </c>
      <c r="J89" s="64" t="str">
        <f t="shared" ca="1" si="26"/>
        <v>Lu</v>
      </c>
      <c r="K89" s="64">
        <f t="shared" ca="1" si="31"/>
        <v>13</v>
      </c>
      <c r="L89" s="65">
        <f t="shared" ca="1" si="27"/>
        <v>225</v>
      </c>
      <c r="M89" s="66"/>
      <c r="N89" s="66"/>
      <c r="O89" s="87">
        <v>33</v>
      </c>
      <c r="P89" s="1"/>
      <c r="Q89" s="1">
        <f t="shared" ca="1" si="32"/>
        <v>2458374.5</v>
      </c>
      <c r="R89" s="58" t="str">
        <f t="shared" ca="1" si="28"/>
        <v>Je</v>
      </c>
      <c r="S89" s="58">
        <f t="shared" ca="1" si="33"/>
        <v>13</v>
      </c>
      <c r="T89" s="59">
        <f t="shared" ca="1" si="34"/>
        <v>256</v>
      </c>
      <c r="U89" s="60"/>
      <c r="V89" s="60"/>
      <c r="W89" s="85"/>
    </row>
    <row r="90" spans="1:23" ht="15" customHeight="1">
      <c r="A90" s="1">
        <f t="shared" ca="1" si="29"/>
        <v>2458313.5</v>
      </c>
      <c r="B90" s="61" t="str">
        <f t="shared" ca="1" si="24"/>
        <v>Sa</v>
      </c>
      <c r="C90" s="61">
        <f t="shared" ca="1" si="30"/>
        <v>14</v>
      </c>
      <c r="D90" s="59">
        <f t="shared" ca="1" si="25"/>
        <v>195</v>
      </c>
      <c r="E90" s="62" t="s">
        <v>143</v>
      </c>
      <c r="F90" s="60"/>
      <c r="G90" s="85"/>
      <c r="H90" s="1"/>
      <c r="I90" s="1">
        <f t="shared" ca="1" si="35"/>
        <v>2458344.5</v>
      </c>
      <c r="J90" s="58" t="str">
        <f t="shared" ca="1" si="26"/>
        <v>Ma</v>
      </c>
      <c r="K90" s="58">
        <f t="shared" ca="1" si="31"/>
        <v>14</v>
      </c>
      <c r="L90" s="59">
        <f t="shared" ca="1" si="27"/>
        <v>226</v>
      </c>
      <c r="M90" s="60"/>
      <c r="N90" s="60"/>
      <c r="O90" s="85"/>
      <c r="P90" s="1"/>
      <c r="Q90" s="1">
        <f t="shared" ca="1" si="32"/>
        <v>2458375.5</v>
      </c>
      <c r="R90" s="58" t="str">
        <f t="shared" ca="1" si="28"/>
        <v>Ve</v>
      </c>
      <c r="S90" s="58">
        <f t="shared" ca="1" si="33"/>
        <v>14</v>
      </c>
      <c r="T90" s="59">
        <f t="shared" ca="1" si="34"/>
        <v>257</v>
      </c>
      <c r="U90" s="60"/>
      <c r="V90" s="60"/>
      <c r="W90" s="85"/>
    </row>
    <row r="91" spans="1:23" ht="15" customHeight="1">
      <c r="A91" s="1">
        <f t="shared" ca="1" si="29"/>
        <v>2458314.5</v>
      </c>
      <c r="B91" s="43" t="str">
        <f t="shared" ca="1" si="24"/>
        <v>Di</v>
      </c>
      <c r="C91" s="43">
        <f t="shared" ca="1" si="30"/>
        <v>15</v>
      </c>
      <c r="D91" s="44">
        <f t="shared" ca="1" si="25"/>
        <v>196</v>
      </c>
      <c r="E91" s="45"/>
      <c r="F91" s="45"/>
      <c r="G91" s="86"/>
      <c r="H91" s="1"/>
      <c r="I91" s="1">
        <f t="shared" ca="1" si="35"/>
        <v>2458345.5</v>
      </c>
      <c r="J91" s="61" t="str">
        <f t="shared" ca="1" si="26"/>
        <v>Me</v>
      </c>
      <c r="K91" s="61">
        <f t="shared" ca="1" si="31"/>
        <v>15</v>
      </c>
      <c r="L91" s="59">
        <f t="shared" ca="1" si="27"/>
        <v>227</v>
      </c>
      <c r="M91" s="62" t="s">
        <v>144</v>
      </c>
      <c r="N91" s="60"/>
      <c r="O91" s="85"/>
      <c r="P91" s="1"/>
      <c r="Q91" s="1">
        <f t="shared" ca="1" si="32"/>
        <v>2458376.5</v>
      </c>
      <c r="R91" s="63" t="str">
        <f t="shared" ca="1" si="28"/>
        <v>Sa</v>
      </c>
      <c r="S91" s="63">
        <f t="shared" ca="1" si="33"/>
        <v>15</v>
      </c>
      <c r="T91" s="59">
        <f t="shared" ca="1" si="34"/>
        <v>258</v>
      </c>
      <c r="U91" s="60"/>
      <c r="V91" s="60"/>
      <c r="W91" s="85"/>
    </row>
    <row r="92" spans="1:23" ht="15" customHeight="1">
      <c r="A92" s="1">
        <f t="shared" ca="1" si="29"/>
        <v>2458315.5</v>
      </c>
      <c r="B92" s="64" t="str">
        <f t="shared" ca="1" si="24"/>
        <v>Lu</v>
      </c>
      <c r="C92" s="64">
        <f t="shared" ca="1" si="30"/>
        <v>16</v>
      </c>
      <c r="D92" s="65">
        <f t="shared" ca="1" si="25"/>
        <v>197</v>
      </c>
      <c r="E92" s="66"/>
      <c r="F92" s="66"/>
      <c r="G92" s="87">
        <v>29</v>
      </c>
      <c r="H92" s="1"/>
      <c r="I92" s="1">
        <f t="shared" ca="1" si="35"/>
        <v>2458346.5</v>
      </c>
      <c r="J92" s="58" t="str">
        <f t="shared" ca="1" si="26"/>
        <v>Je</v>
      </c>
      <c r="K92" s="58">
        <f t="shared" ca="1" si="31"/>
        <v>16</v>
      </c>
      <c r="L92" s="59">
        <f t="shared" ca="1" si="27"/>
        <v>228</v>
      </c>
      <c r="M92" s="60"/>
      <c r="N92" s="60"/>
      <c r="O92" s="85"/>
      <c r="P92" s="1"/>
      <c r="Q92" s="1">
        <f t="shared" ca="1" si="32"/>
        <v>2458377.5</v>
      </c>
      <c r="R92" s="43" t="str">
        <f t="shared" ca="1" si="28"/>
        <v>Di</v>
      </c>
      <c r="S92" s="43">
        <f t="shared" ca="1" si="33"/>
        <v>16</v>
      </c>
      <c r="T92" s="44">
        <f t="shared" ca="1" si="34"/>
        <v>259</v>
      </c>
      <c r="U92" s="45"/>
      <c r="V92" s="45"/>
      <c r="W92" s="86"/>
    </row>
    <row r="93" spans="1:23" ht="15" customHeight="1">
      <c r="A93" s="1">
        <f t="shared" ca="1" si="29"/>
        <v>2458316.5</v>
      </c>
      <c r="B93" s="58" t="str">
        <f t="shared" ca="1" si="24"/>
        <v>Ma</v>
      </c>
      <c r="C93" s="58">
        <f t="shared" ca="1" si="30"/>
        <v>17</v>
      </c>
      <c r="D93" s="59">
        <f t="shared" ca="1" si="25"/>
        <v>198</v>
      </c>
      <c r="E93" s="60"/>
      <c r="F93" s="60"/>
      <c r="G93" s="85"/>
      <c r="H93" s="1"/>
      <c r="I93" s="1">
        <f t="shared" ca="1" si="35"/>
        <v>2458347.5</v>
      </c>
      <c r="J93" s="58" t="str">
        <f t="shared" ca="1" si="26"/>
        <v>Ve</v>
      </c>
      <c r="K93" s="58">
        <f t="shared" ca="1" si="31"/>
        <v>17</v>
      </c>
      <c r="L93" s="59">
        <f t="shared" ca="1" si="27"/>
        <v>229</v>
      </c>
      <c r="M93" s="60"/>
      <c r="N93" s="60"/>
      <c r="O93" s="85"/>
      <c r="P93" s="1"/>
      <c r="Q93" s="1">
        <f t="shared" ca="1" si="32"/>
        <v>2458378.5</v>
      </c>
      <c r="R93" s="64" t="str">
        <f t="shared" ca="1" si="28"/>
        <v>Lu</v>
      </c>
      <c r="S93" s="64">
        <f t="shared" ca="1" si="33"/>
        <v>17</v>
      </c>
      <c r="T93" s="65">
        <f t="shared" ca="1" si="34"/>
        <v>260</v>
      </c>
      <c r="U93" s="66"/>
      <c r="V93" s="66"/>
      <c r="W93" s="87">
        <v>38</v>
      </c>
    </row>
    <row r="94" spans="1:23" ht="15" customHeight="1">
      <c r="A94" s="1">
        <f t="shared" ca="1" si="29"/>
        <v>2458317.5</v>
      </c>
      <c r="B94" s="58" t="str">
        <f t="shared" ca="1" si="24"/>
        <v>Me</v>
      </c>
      <c r="C94" s="58">
        <f t="shared" ca="1" si="30"/>
        <v>18</v>
      </c>
      <c r="D94" s="59">
        <f t="shared" ca="1" si="25"/>
        <v>199</v>
      </c>
      <c r="E94" s="60"/>
      <c r="F94" s="60"/>
      <c r="G94" s="85"/>
      <c r="H94" s="1"/>
      <c r="I94" s="1">
        <f t="shared" ca="1" si="35"/>
        <v>2458348.5</v>
      </c>
      <c r="J94" s="63" t="str">
        <f t="shared" ca="1" si="26"/>
        <v>Sa</v>
      </c>
      <c r="K94" s="63">
        <f t="shared" ca="1" si="31"/>
        <v>18</v>
      </c>
      <c r="L94" s="59">
        <f t="shared" ca="1" si="27"/>
        <v>230</v>
      </c>
      <c r="M94" s="60"/>
      <c r="N94" s="60"/>
      <c r="O94" s="85"/>
      <c r="P94" s="1"/>
      <c r="Q94" s="1">
        <f t="shared" ca="1" si="32"/>
        <v>2458379.5</v>
      </c>
      <c r="R94" s="58" t="str">
        <f t="shared" ca="1" si="28"/>
        <v>Ma</v>
      </c>
      <c r="S94" s="58">
        <f t="shared" ca="1" si="33"/>
        <v>18</v>
      </c>
      <c r="T94" s="59">
        <f t="shared" ca="1" si="34"/>
        <v>261</v>
      </c>
      <c r="U94" s="60"/>
      <c r="V94" s="60"/>
      <c r="W94" s="85"/>
    </row>
    <row r="95" spans="1:23" ht="15" customHeight="1">
      <c r="A95" s="1">
        <f t="shared" ca="1" si="29"/>
        <v>2458318.5</v>
      </c>
      <c r="B95" s="58" t="str">
        <f t="shared" ca="1" si="24"/>
        <v>Je</v>
      </c>
      <c r="C95" s="58">
        <f t="shared" ca="1" si="30"/>
        <v>19</v>
      </c>
      <c r="D95" s="59">
        <f t="shared" ca="1" si="25"/>
        <v>200</v>
      </c>
      <c r="E95" s="60"/>
      <c r="F95" s="60"/>
      <c r="G95" s="85"/>
      <c r="H95" s="1"/>
      <c r="I95" s="1">
        <f t="shared" ca="1" si="35"/>
        <v>2458349.5</v>
      </c>
      <c r="J95" s="43" t="str">
        <f t="shared" ca="1" si="26"/>
        <v>Di</v>
      </c>
      <c r="K95" s="43">
        <f t="shared" ca="1" si="31"/>
        <v>19</v>
      </c>
      <c r="L95" s="44">
        <f t="shared" ca="1" si="27"/>
        <v>231</v>
      </c>
      <c r="M95" s="45"/>
      <c r="N95" s="45"/>
      <c r="O95" s="86"/>
      <c r="P95" s="1"/>
      <c r="Q95" s="1">
        <f t="shared" ca="1" si="32"/>
        <v>2458380.5</v>
      </c>
      <c r="R95" s="58" t="str">
        <f t="shared" ca="1" si="28"/>
        <v>Me</v>
      </c>
      <c r="S95" s="58">
        <f t="shared" ca="1" si="33"/>
        <v>19</v>
      </c>
      <c r="T95" s="59">
        <f t="shared" ca="1" si="34"/>
        <v>262</v>
      </c>
      <c r="U95" s="60"/>
      <c r="V95" s="60"/>
      <c r="W95" s="85"/>
    </row>
    <row r="96" spans="1:23" ht="15" customHeight="1">
      <c r="A96" s="1">
        <f t="shared" ca="1" si="29"/>
        <v>2458319.5</v>
      </c>
      <c r="B96" s="58" t="str">
        <f t="shared" ca="1" si="24"/>
        <v>Ve</v>
      </c>
      <c r="C96" s="58">
        <f t="shared" ca="1" si="30"/>
        <v>20</v>
      </c>
      <c r="D96" s="59">
        <f t="shared" ca="1" si="25"/>
        <v>201</v>
      </c>
      <c r="E96" s="60"/>
      <c r="F96" s="60"/>
      <c r="G96" s="85"/>
      <c r="H96" s="1"/>
      <c r="I96" s="1">
        <f t="shared" ca="1" si="35"/>
        <v>2458350.5</v>
      </c>
      <c r="J96" s="64" t="str">
        <f t="shared" ca="1" si="26"/>
        <v>Lu</v>
      </c>
      <c r="K96" s="64">
        <f t="shared" ca="1" si="31"/>
        <v>20</v>
      </c>
      <c r="L96" s="65">
        <f t="shared" ca="1" si="27"/>
        <v>232</v>
      </c>
      <c r="M96" s="66"/>
      <c r="N96" s="66"/>
      <c r="O96" s="87">
        <v>34</v>
      </c>
      <c r="P96" s="1"/>
      <c r="Q96" s="1">
        <f t="shared" ca="1" si="32"/>
        <v>2458381.5</v>
      </c>
      <c r="R96" s="58" t="str">
        <f t="shared" ca="1" si="28"/>
        <v>Je</v>
      </c>
      <c r="S96" s="58">
        <f t="shared" ca="1" si="33"/>
        <v>20</v>
      </c>
      <c r="T96" s="59">
        <f t="shared" ca="1" si="34"/>
        <v>263</v>
      </c>
      <c r="U96" s="60"/>
      <c r="V96" s="60"/>
      <c r="W96" s="85"/>
    </row>
    <row r="97" spans="1:23" ht="15" customHeight="1">
      <c r="A97" s="1">
        <f t="shared" ca="1" si="29"/>
        <v>2458320.5</v>
      </c>
      <c r="B97" s="63" t="str">
        <f t="shared" ca="1" si="24"/>
        <v>Sa</v>
      </c>
      <c r="C97" s="63">
        <f t="shared" ca="1" si="30"/>
        <v>21</v>
      </c>
      <c r="D97" s="59">
        <f t="shared" ca="1" si="25"/>
        <v>202</v>
      </c>
      <c r="E97" s="60"/>
      <c r="F97" s="60"/>
      <c r="G97" s="85"/>
      <c r="H97" s="1"/>
      <c r="I97" s="1">
        <f t="shared" ca="1" si="35"/>
        <v>2458351.5</v>
      </c>
      <c r="J97" s="58" t="str">
        <f t="shared" ca="1" si="26"/>
        <v>Ma</v>
      </c>
      <c r="K97" s="58">
        <f t="shared" ca="1" si="31"/>
        <v>21</v>
      </c>
      <c r="L97" s="59">
        <f t="shared" ca="1" si="27"/>
        <v>233</v>
      </c>
      <c r="M97" s="60"/>
      <c r="N97" s="60"/>
      <c r="O97" s="85"/>
      <c r="P97" s="1"/>
      <c r="Q97" s="1">
        <f t="shared" ca="1" si="32"/>
        <v>2458382.5</v>
      </c>
      <c r="R97" s="58" t="str">
        <f t="shared" ca="1" si="28"/>
        <v>Ve</v>
      </c>
      <c r="S97" s="58">
        <f t="shared" ca="1" si="33"/>
        <v>21</v>
      </c>
      <c r="T97" s="59">
        <f t="shared" ca="1" si="34"/>
        <v>264</v>
      </c>
      <c r="U97" s="60"/>
      <c r="V97" s="60"/>
      <c r="W97" s="85"/>
    </row>
    <row r="98" spans="1:23" ht="15" customHeight="1">
      <c r="A98" s="1">
        <f t="shared" ca="1" si="29"/>
        <v>2458321.5</v>
      </c>
      <c r="B98" s="43" t="str">
        <f t="shared" ca="1" si="24"/>
        <v>Di</v>
      </c>
      <c r="C98" s="43">
        <f t="shared" ca="1" si="30"/>
        <v>22</v>
      </c>
      <c r="D98" s="44">
        <f t="shared" ca="1" si="25"/>
        <v>203</v>
      </c>
      <c r="E98" s="45"/>
      <c r="F98" s="45"/>
      <c r="G98" s="86"/>
      <c r="H98" s="1"/>
      <c r="I98" s="1">
        <f t="shared" ca="1" si="35"/>
        <v>2458352.5</v>
      </c>
      <c r="J98" s="58" t="str">
        <f t="shared" ca="1" si="26"/>
        <v>Me</v>
      </c>
      <c r="K98" s="58">
        <f t="shared" ca="1" si="31"/>
        <v>22</v>
      </c>
      <c r="L98" s="59">
        <f t="shared" ca="1" si="27"/>
        <v>234</v>
      </c>
      <c r="M98" s="60"/>
      <c r="N98" s="60"/>
      <c r="O98" s="85"/>
      <c r="P98" s="1"/>
      <c r="Q98" s="1">
        <f t="shared" ca="1" si="32"/>
        <v>2458383.5</v>
      </c>
      <c r="R98" s="63" t="str">
        <f t="shared" ca="1" si="28"/>
        <v>Sa</v>
      </c>
      <c r="S98" s="63">
        <f t="shared" ca="1" si="33"/>
        <v>22</v>
      </c>
      <c r="T98" s="59">
        <f t="shared" ca="1" si="34"/>
        <v>265</v>
      </c>
      <c r="U98" s="60"/>
      <c r="V98" s="60"/>
      <c r="W98" s="85"/>
    </row>
    <row r="99" spans="1:23" ht="15" customHeight="1">
      <c r="A99" s="1">
        <f t="shared" ca="1" si="29"/>
        <v>2458322.5</v>
      </c>
      <c r="B99" s="64" t="str">
        <f t="shared" ca="1" si="24"/>
        <v>Lu</v>
      </c>
      <c r="C99" s="64">
        <f t="shared" ca="1" si="30"/>
        <v>23</v>
      </c>
      <c r="D99" s="65">
        <f t="shared" ca="1" si="25"/>
        <v>204</v>
      </c>
      <c r="E99" s="66"/>
      <c r="F99" s="66"/>
      <c r="G99" s="87">
        <v>30</v>
      </c>
      <c r="H99" s="1"/>
      <c r="I99" s="1">
        <f t="shared" ca="1" si="35"/>
        <v>2458353.5</v>
      </c>
      <c r="J99" s="58" t="str">
        <f t="shared" ca="1" si="26"/>
        <v>Je</v>
      </c>
      <c r="K99" s="58">
        <f t="shared" ca="1" si="31"/>
        <v>23</v>
      </c>
      <c r="L99" s="59">
        <f t="shared" ca="1" si="27"/>
        <v>235</v>
      </c>
      <c r="M99" s="60"/>
      <c r="N99" s="60"/>
      <c r="O99" s="85"/>
      <c r="P99" s="1"/>
      <c r="Q99" s="1">
        <f t="shared" ca="1" si="32"/>
        <v>2458384.5</v>
      </c>
      <c r="R99" s="43" t="str">
        <f t="shared" ca="1" si="28"/>
        <v>Di</v>
      </c>
      <c r="S99" s="43">
        <f t="shared" ca="1" si="33"/>
        <v>23</v>
      </c>
      <c r="T99" s="44">
        <f t="shared" ca="1" si="34"/>
        <v>266</v>
      </c>
      <c r="U99" s="45"/>
      <c r="V99" s="45"/>
      <c r="W99" s="86"/>
    </row>
    <row r="100" spans="1:23" ht="15" customHeight="1">
      <c r="A100" s="1">
        <f t="shared" ca="1" si="29"/>
        <v>2458323.5</v>
      </c>
      <c r="B100" s="58" t="str">
        <f t="shared" ca="1" si="24"/>
        <v>Ma</v>
      </c>
      <c r="C100" s="58">
        <f t="shared" ca="1" si="30"/>
        <v>24</v>
      </c>
      <c r="D100" s="59">
        <f t="shared" ca="1" si="25"/>
        <v>205</v>
      </c>
      <c r="E100" s="60"/>
      <c r="F100" s="60"/>
      <c r="G100" s="85"/>
      <c r="H100" s="1"/>
      <c r="I100" s="1">
        <f t="shared" ca="1" si="35"/>
        <v>2458354.5</v>
      </c>
      <c r="J100" s="58" t="str">
        <f t="shared" ca="1" si="26"/>
        <v>Ve</v>
      </c>
      <c r="K100" s="58">
        <f t="shared" ca="1" si="31"/>
        <v>24</v>
      </c>
      <c r="L100" s="59">
        <f t="shared" ca="1" si="27"/>
        <v>236</v>
      </c>
      <c r="M100" s="60"/>
      <c r="N100" s="60"/>
      <c r="O100" s="85"/>
      <c r="P100" s="1"/>
      <c r="Q100" s="1">
        <f t="shared" ca="1" si="32"/>
        <v>2458385.5</v>
      </c>
      <c r="R100" s="64" t="str">
        <f t="shared" ca="1" si="28"/>
        <v>Lu</v>
      </c>
      <c r="S100" s="64">
        <f t="shared" ca="1" si="33"/>
        <v>24</v>
      </c>
      <c r="T100" s="65">
        <f t="shared" ca="1" si="34"/>
        <v>267</v>
      </c>
      <c r="U100" s="66"/>
      <c r="V100" s="66"/>
      <c r="W100" s="87">
        <v>39</v>
      </c>
    </row>
    <row r="101" spans="1:23" ht="15" customHeight="1">
      <c r="A101" s="1">
        <f t="shared" ca="1" si="29"/>
        <v>2458324.5</v>
      </c>
      <c r="B101" s="58" t="str">
        <f t="shared" ca="1" si="24"/>
        <v>Me</v>
      </c>
      <c r="C101" s="58">
        <f t="shared" ca="1" si="30"/>
        <v>25</v>
      </c>
      <c r="D101" s="59">
        <f t="shared" ca="1" si="25"/>
        <v>206</v>
      </c>
      <c r="E101" s="60"/>
      <c r="F101" s="60"/>
      <c r="G101" s="85"/>
      <c r="H101" s="1"/>
      <c r="I101" s="1">
        <f t="shared" ca="1" si="35"/>
        <v>2458355.5</v>
      </c>
      <c r="J101" s="63" t="str">
        <f t="shared" ca="1" si="26"/>
        <v>Sa</v>
      </c>
      <c r="K101" s="63">
        <f t="shared" ca="1" si="31"/>
        <v>25</v>
      </c>
      <c r="L101" s="59">
        <f t="shared" ca="1" si="27"/>
        <v>237</v>
      </c>
      <c r="M101" s="60"/>
      <c r="N101" s="60"/>
      <c r="O101" s="85"/>
      <c r="P101" s="1"/>
      <c r="Q101" s="1">
        <f t="shared" ca="1" si="32"/>
        <v>2458386.5</v>
      </c>
      <c r="R101" s="58" t="str">
        <f t="shared" ca="1" si="28"/>
        <v>Ma</v>
      </c>
      <c r="S101" s="58">
        <f t="shared" ca="1" si="33"/>
        <v>25</v>
      </c>
      <c r="T101" s="59">
        <f t="shared" ca="1" si="34"/>
        <v>268</v>
      </c>
      <c r="U101" s="60"/>
      <c r="V101" s="60"/>
      <c r="W101" s="85"/>
    </row>
    <row r="102" spans="1:23" ht="15" customHeight="1">
      <c r="A102" s="1">
        <f t="shared" ca="1" si="29"/>
        <v>2458325.5</v>
      </c>
      <c r="B102" s="58" t="str">
        <f t="shared" ca="1" si="24"/>
        <v>Je</v>
      </c>
      <c r="C102" s="58">
        <f t="shared" ca="1" si="30"/>
        <v>26</v>
      </c>
      <c r="D102" s="59">
        <f t="shared" ca="1" si="25"/>
        <v>207</v>
      </c>
      <c r="E102" s="60"/>
      <c r="F102" s="60"/>
      <c r="G102" s="85"/>
      <c r="H102" s="1"/>
      <c r="I102" s="1">
        <f t="shared" ca="1" si="35"/>
        <v>2458356.5</v>
      </c>
      <c r="J102" s="43" t="str">
        <f t="shared" ca="1" si="26"/>
        <v>Di</v>
      </c>
      <c r="K102" s="43">
        <f t="shared" ca="1" si="31"/>
        <v>26</v>
      </c>
      <c r="L102" s="44">
        <f t="shared" ca="1" si="27"/>
        <v>238</v>
      </c>
      <c r="M102" s="45"/>
      <c r="N102" s="45"/>
      <c r="O102" s="86"/>
      <c r="P102" s="1"/>
      <c r="Q102" s="1">
        <f t="shared" ca="1" si="32"/>
        <v>2458387.5</v>
      </c>
      <c r="R102" s="58" t="str">
        <f t="shared" ca="1" si="28"/>
        <v>Me</v>
      </c>
      <c r="S102" s="58">
        <f t="shared" ca="1" si="33"/>
        <v>26</v>
      </c>
      <c r="T102" s="59">
        <f t="shared" ca="1" si="34"/>
        <v>269</v>
      </c>
      <c r="U102" s="60"/>
      <c r="V102" s="60"/>
      <c r="W102" s="85"/>
    </row>
    <row r="103" spans="1:23" ht="15" customHeight="1">
      <c r="A103" s="1">
        <f t="shared" ca="1" si="29"/>
        <v>2458326.5</v>
      </c>
      <c r="B103" s="58" t="str">
        <f t="shared" ca="1" si="24"/>
        <v>Ve</v>
      </c>
      <c r="C103" s="58">
        <f t="shared" ca="1" si="30"/>
        <v>27</v>
      </c>
      <c r="D103" s="59">
        <f t="shared" ca="1" si="25"/>
        <v>208</v>
      </c>
      <c r="E103" s="60"/>
      <c r="F103" s="60"/>
      <c r="G103" s="85"/>
      <c r="H103" s="1"/>
      <c r="I103" s="1">
        <f t="shared" ca="1" si="35"/>
        <v>2458357.5</v>
      </c>
      <c r="J103" s="64" t="str">
        <f t="shared" ca="1" si="26"/>
        <v>Lu</v>
      </c>
      <c r="K103" s="64">
        <f t="shared" ca="1" si="31"/>
        <v>27</v>
      </c>
      <c r="L103" s="65">
        <f t="shared" ca="1" si="27"/>
        <v>239</v>
      </c>
      <c r="M103" s="66"/>
      <c r="N103" s="66"/>
      <c r="O103" s="87">
        <v>35</v>
      </c>
      <c r="P103" s="1"/>
      <c r="Q103" s="1">
        <f t="shared" ca="1" si="32"/>
        <v>2458388.5</v>
      </c>
      <c r="R103" s="58" t="str">
        <f t="shared" ca="1" si="28"/>
        <v>Je</v>
      </c>
      <c r="S103" s="58">
        <f t="shared" ca="1" si="33"/>
        <v>27</v>
      </c>
      <c r="T103" s="59">
        <f t="shared" ca="1" si="34"/>
        <v>270</v>
      </c>
      <c r="U103" s="60"/>
      <c r="V103" s="60"/>
      <c r="W103" s="85"/>
    </row>
    <row r="104" spans="1:23" ht="15" customHeight="1">
      <c r="A104" s="1">
        <f t="shared" ca="1" si="29"/>
        <v>2458327.5</v>
      </c>
      <c r="B104" s="63" t="str">
        <f t="shared" ca="1" si="24"/>
        <v>Sa</v>
      </c>
      <c r="C104" s="63">
        <f t="shared" ca="1" si="30"/>
        <v>28</v>
      </c>
      <c r="D104" s="59">
        <f t="shared" ca="1" si="25"/>
        <v>209</v>
      </c>
      <c r="E104" s="60"/>
      <c r="F104" s="60"/>
      <c r="G104" s="85"/>
      <c r="H104" s="1"/>
      <c r="I104" s="1">
        <f t="shared" ca="1" si="35"/>
        <v>2458358.5</v>
      </c>
      <c r="J104" s="58" t="str">
        <f t="shared" ca="1" si="26"/>
        <v>Ma</v>
      </c>
      <c r="K104" s="58">
        <f t="shared" ca="1" si="31"/>
        <v>28</v>
      </c>
      <c r="L104" s="59">
        <f t="shared" ca="1" si="27"/>
        <v>240</v>
      </c>
      <c r="M104" s="60"/>
      <c r="N104" s="60"/>
      <c r="O104" s="85"/>
      <c r="P104" s="1"/>
      <c r="Q104" s="1">
        <f t="shared" ca="1" si="32"/>
        <v>2458389.5</v>
      </c>
      <c r="R104" s="58" t="str">
        <f t="shared" ca="1" si="28"/>
        <v>Ve</v>
      </c>
      <c r="S104" s="58">
        <f t="shared" ca="1" si="33"/>
        <v>28</v>
      </c>
      <c r="T104" s="59">
        <f t="shared" ca="1" si="34"/>
        <v>271</v>
      </c>
      <c r="U104" s="60"/>
      <c r="V104" s="60"/>
      <c r="W104" s="85"/>
    </row>
    <row r="105" spans="1:23" ht="15" customHeight="1">
      <c r="A105" s="1">
        <f t="shared" ca="1" si="29"/>
        <v>2458328.5</v>
      </c>
      <c r="B105" s="43" t="str">
        <f t="shared" ca="1" si="24"/>
        <v>Di</v>
      </c>
      <c r="C105" s="43">
        <f t="shared" ca="1" si="30"/>
        <v>29</v>
      </c>
      <c r="D105" s="44">
        <f t="shared" ca="1" si="25"/>
        <v>210</v>
      </c>
      <c r="E105" s="45"/>
      <c r="F105" s="45"/>
      <c r="G105" s="86"/>
      <c r="H105" s="1"/>
      <c r="I105" s="1">
        <f t="shared" ca="1" si="35"/>
        <v>2458359.5</v>
      </c>
      <c r="J105" s="58" t="str">
        <f t="shared" ca="1" si="26"/>
        <v>Me</v>
      </c>
      <c r="K105" s="58">
        <f t="shared" ca="1" si="31"/>
        <v>29</v>
      </c>
      <c r="L105" s="59">
        <f t="shared" ca="1" si="27"/>
        <v>241</v>
      </c>
      <c r="M105" s="60"/>
      <c r="N105" s="60"/>
      <c r="O105" s="85"/>
      <c r="P105" s="1"/>
      <c r="Q105" s="1">
        <f t="shared" ca="1" si="32"/>
        <v>2458390.5</v>
      </c>
      <c r="R105" s="63" t="str">
        <f t="shared" ca="1" si="28"/>
        <v>Sa</v>
      </c>
      <c r="S105" s="63">
        <f t="shared" ca="1" si="33"/>
        <v>29</v>
      </c>
      <c r="T105" s="59">
        <f t="shared" ca="1" si="34"/>
        <v>272</v>
      </c>
      <c r="U105" s="60"/>
      <c r="V105" s="60"/>
      <c r="W105" s="85"/>
    </row>
    <row r="106" spans="1:23" ht="15" customHeight="1">
      <c r="A106" s="1">
        <f t="shared" ca="1" si="29"/>
        <v>2458329.5</v>
      </c>
      <c r="B106" s="64" t="str">
        <f t="shared" ca="1" si="24"/>
        <v>Lu</v>
      </c>
      <c r="C106" s="64">
        <f t="shared" ca="1" si="30"/>
        <v>30</v>
      </c>
      <c r="D106" s="65">
        <f t="shared" ca="1" si="25"/>
        <v>211</v>
      </c>
      <c r="E106" s="66"/>
      <c r="F106" s="66"/>
      <c r="G106" s="87">
        <v>31</v>
      </c>
      <c r="H106" s="1"/>
      <c r="I106" s="1">
        <f t="shared" ca="1" si="35"/>
        <v>2458360.5</v>
      </c>
      <c r="J106" s="58" t="str">
        <f t="shared" ca="1" si="26"/>
        <v>Je</v>
      </c>
      <c r="K106" s="58">
        <f t="shared" ca="1" si="31"/>
        <v>30</v>
      </c>
      <c r="L106" s="59">
        <f t="shared" ca="1" si="27"/>
        <v>242</v>
      </c>
      <c r="M106" s="60"/>
      <c r="N106" s="60"/>
      <c r="O106" s="85"/>
      <c r="P106" s="1"/>
      <c r="Q106" s="1">
        <f t="shared" ca="1" si="32"/>
        <v>2458391.5</v>
      </c>
      <c r="R106" s="63" t="str">
        <f t="shared" ca="1" si="28"/>
        <v>Di</v>
      </c>
      <c r="S106" s="63">
        <f t="shared" ca="1" si="33"/>
        <v>30</v>
      </c>
      <c r="T106" s="59">
        <f t="shared" ca="1" si="34"/>
        <v>273</v>
      </c>
      <c r="U106" s="60"/>
      <c r="V106" s="60"/>
      <c r="W106" s="85"/>
    </row>
    <row r="107" spans="1:23" ht="15" customHeight="1">
      <c r="A107" s="1">
        <f t="shared" ca="1" si="29"/>
        <v>2458330.5</v>
      </c>
      <c r="B107" s="58" t="str">
        <f t="shared" ca="1" si="24"/>
        <v>Ma</v>
      </c>
      <c r="C107" s="58">
        <f t="shared" ca="1" si="30"/>
        <v>31</v>
      </c>
      <c r="D107" s="59">
        <f t="shared" ca="1" si="25"/>
        <v>212</v>
      </c>
      <c r="E107" s="60"/>
      <c r="F107" s="60"/>
      <c r="G107" s="85"/>
      <c r="H107" s="1"/>
      <c r="I107" s="1">
        <f t="shared" ca="1" si="35"/>
        <v>2458361.5</v>
      </c>
      <c r="J107" s="58" t="str">
        <f t="shared" ca="1" si="26"/>
        <v>Ve</v>
      </c>
      <c r="K107" s="58">
        <f t="shared" ca="1" si="31"/>
        <v>31</v>
      </c>
      <c r="L107" s="59">
        <f t="shared" ca="1" si="27"/>
        <v>243</v>
      </c>
      <c r="M107" s="60"/>
      <c r="N107" s="60"/>
      <c r="O107" s="85"/>
      <c r="P107" s="1"/>
    </row>
    <row r="108" spans="1:23" ht="3" customHeight="1" thickBot="1">
      <c r="B108" s="43"/>
      <c r="C108" s="43"/>
      <c r="D108" s="44"/>
      <c r="E108" s="45"/>
      <c r="F108" s="45"/>
      <c r="G108" s="75"/>
      <c r="H108" s="1"/>
      <c r="J108" s="57"/>
      <c r="K108" s="57"/>
      <c r="L108" s="44"/>
      <c r="M108" s="45"/>
      <c r="N108" s="45"/>
      <c r="O108" s="75"/>
      <c r="P108" s="1"/>
    </row>
    <row r="109" spans="1:23" ht="35.25" customHeight="1" thickBot="1">
      <c r="A109" s="50"/>
      <c r="B109" s="47" t="s">
        <v>136</v>
      </c>
      <c r="C109" s="48"/>
      <c r="D109" s="48"/>
      <c r="E109" s="88">
        <f>theYear</f>
        <v>2018</v>
      </c>
      <c r="F109" s="88"/>
      <c r="G109" s="80"/>
      <c r="H109" s="88"/>
      <c r="I109" s="88"/>
      <c r="J109" s="48"/>
      <c r="K109" s="48"/>
      <c r="L109" s="48"/>
      <c r="M109" s="48"/>
      <c r="N109" s="48"/>
      <c r="O109" s="83"/>
      <c r="P109" s="48"/>
      <c r="Q109" s="48"/>
      <c r="R109" s="48"/>
      <c r="S109" s="48"/>
      <c r="T109" s="48"/>
      <c r="U109" s="92" t="str">
        <f>U1</f>
        <v>MAJ 26/08/2017</v>
      </c>
      <c r="V109" s="92"/>
      <c r="W109" s="93"/>
    </row>
    <row r="110" spans="1:23" s="1" customFormat="1" ht="9" customHeight="1" thickBot="1">
      <c r="B110" s="55"/>
      <c r="E110" s="54"/>
      <c r="F110" s="54"/>
      <c r="G110" s="78"/>
      <c r="H110" s="54"/>
      <c r="I110" s="54"/>
      <c r="O110" s="74"/>
      <c r="W110" s="74"/>
    </row>
    <row r="111" spans="1:23" ht="17.25" thickBot="1">
      <c r="B111" s="89" t="str">
        <f>Month10</f>
        <v>OCTOBRE</v>
      </c>
      <c r="C111" s="90"/>
      <c r="D111" s="90"/>
      <c r="E111" s="90"/>
      <c r="F111" s="90"/>
      <c r="G111" s="91"/>
      <c r="J111" s="89" t="str">
        <f>Month11</f>
        <v>NOVEMBRE</v>
      </c>
      <c r="K111" s="90"/>
      <c r="L111" s="90"/>
      <c r="M111" s="90"/>
      <c r="N111" s="90"/>
      <c r="O111" s="91"/>
      <c r="R111" s="89" t="str">
        <f>Month12</f>
        <v>DECEMBRE</v>
      </c>
      <c r="S111" s="90"/>
      <c r="T111" s="90"/>
      <c r="U111" s="90"/>
      <c r="V111" s="90"/>
      <c r="W111" s="91"/>
    </row>
    <row r="112" spans="1:23" ht="3" customHeight="1">
      <c r="B112" s="53"/>
      <c r="C112" s="53"/>
      <c r="D112" s="53"/>
      <c r="E112" s="53"/>
      <c r="F112" s="53"/>
      <c r="G112" s="53"/>
      <c r="J112" s="53"/>
      <c r="K112" s="53"/>
      <c r="L112" s="53"/>
      <c r="M112" s="53"/>
      <c r="N112" s="53"/>
      <c r="O112" s="53"/>
      <c r="R112" s="53"/>
      <c r="S112" s="53"/>
      <c r="T112" s="53"/>
      <c r="U112" s="53"/>
      <c r="V112" s="53"/>
      <c r="W112" s="53"/>
    </row>
    <row r="113" spans="1:23" ht="15" customHeight="1">
      <c r="A113" s="1">
        <f ca="1">LOOKUP(30,S77:S106,September)+1</f>
        <v>2458392.5</v>
      </c>
      <c r="B113" s="64" t="str">
        <f ca="1">INDEX(TheDays,MOD(A113+0.5,7)+1)</f>
        <v>Lu</v>
      </c>
      <c r="C113" s="64">
        <f ca="1">JDN2Date(_Oct01,"D")</f>
        <v>1</v>
      </c>
      <c r="D113" s="65">
        <f ca="1">_Oct01-_Jan01+1</f>
        <v>274</v>
      </c>
      <c r="E113" s="66"/>
      <c r="F113" s="66"/>
      <c r="G113" s="87">
        <v>40</v>
      </c>
      <c r="H113" s="1"/>
      <c r="I113" s="1">
        <f ca="1">LOOKUP(31,C113:C143,October)+1</f>
        <v>2458423.5</v>
      </c>
      <c r="J113" s="61" t="str">
        <f ca="1">INDEX(TheDays,MOD(I113+0.5,7)+1)</f>
        <v>Je</v>
      </c>
      <c r="K113" s="61">
        <f ca="1">JDN2Date(_Nov01,"D")</f>
        <v>1</v>
      </c>
      <c r="L113" s="59">
        <f ca="1">_Nov01-_Jan01+1</f>
        <v>305</v>
      </c>
      <c r="M113" s="62" t="s">
        <v>145</v>
      </c>
      <c r="N113" s="60"/>
      <c r="O113" s="85"/>
      <c r="P113" s="1"/>
      <c r="Q113" s="1">
        <f ca="1">LOOKUP(31,K113:K142,November)+1</f>
        <v>2458453.5</v>
      </c>
      <c r="R113" s="63" t="str">
        <f ca="1">INDEX(TheDays,MOD(Q113+0.5,7)+1)</f>
        <v>Sa</v>
      </c>
      <c r="S113" s="63">
        <f ca="1">JDN2Date(_Dec01,"D")</f>
        <v>1</v>
      </c>
      <c r="T113" s="59">
        <f ca="1">_Dec01-_Jan01+1</f>
        <v>335</v>
      </c>
      <c r="U113" s="60"/>
      <c r="V113" s="60"/>
      <c r="W113" s="85"/>
    </row>
    <row r="114" spans="1:23" ht="15" customHeight="1">
      <c r="A114" s="1">
        <f ca="1">_Oct01+1</f>
        <v>2458393.5</v>
      </c>
      <c r="B114" s="58" t="str">
        <f t="shared" ref="B114:B143" ca="1" si="36">IF(C114="","",INDEX(TheDays,MOD(A114+0.5,7)+1))</f>
        <v>Ma</v>
      </c>
      <c r="C114" s="58">
        <f ca="1">IF(OR(C113=31,C113="",JDN2Date(A114,"M")&lt;&gt;10),"",JDN2Date(A114,"D"))</f>
        <v>2</v>
      </c>
      <c r="D114" s="59">
        <f ca="1">IF(C114="","",D113+1)</f>
        <v>275</v>
      </c>
      <c r="E114" s="60"/>
      <c r="F114" s="60"/>
      <c r="G114" s="85"/>
      <c r="H114" s="1"/>
      <c r="I114" s="1">
        <f ca="1">_Nov01+1</f>
        <v>2458424.5</v>
      </c>
      <c r="J114" s="58" t="str">
        <f t="shared" ref="J114:J142" ca="1" si="37">IF(K114="","",INDEX(TheDays,MOD(I114+0.5,7)+1))</f>
        <v>Ve</v>
      </c>
      <c r="K114" s="58">
        <f ca="1">IF(OR(K113=31,K113="",JDN2Date(I114,"M")&lt;&gt;11),"",JDN2Date(I114,"D"))</f>
        <v>2</v>
      </c>
      <c r="L114" s="59">
        <f t="shared" ref="L114:L142" ca="1" si="38">IF(K114="","",L113+1)</f>
        <v>306</v>
      </c>
      <c r="M114" s="60"/>
      <c r="N114" s="60"/>
      <c r="O114" s="85"/>
      <c r="P114" s="1"/>
      <c r="Q114" s="1">
        <f ca="1">_Dec01+1</f>
        <v>2458454.5</v>
      </c>
      <c r="R114" s="43" t="str">
        <f t="shared" ref="R114:R143" ca="1" si="39">IF(S114="","",INDEX(TheDays,MOD(Q114+0.5,7)+1))</f>
        <v>Di</v>
      </c>
      <c r="S114" s="43">
        <f ca="1">IF(OR(S113=30=_Dec01+1,S113="",JDN2Date(Q114,"M")&lt;&gt;12),"",JDN2Date(Q114,"D"))</f>
        <v>2</v>
      </c>
      <c r="T114" s="44">
        <f ca="1">IF(S114="","",T113+1)</f>
        <v>336</v>
      </c>
      <c r="U114" s="45"/>
      <c r="V114" s="45"/>
      <c r="W114" s="86"/>
    </row>
    <row r="115" spans="1:23" ht="15" customHeight="1">
      <c r="A115" s="37">
        <f ca="1">A114+1</f>
        <v>2458394.5</v>
      </c>
      <c r="B115" s="58" t="str">
        <f t="shared" ca="1" si="36"/>
        <v>Me</v>
      </c>
      <c r="C115" s="58">
        <f t="shared" ref="C115:C143" ca="1" si="40">IF(OR(C114=31,C114="",JDN2Date(A115,"M")&lt;&gt;10),"",JDN2Date(A115,"D"))</f>
        <v>3</v>
      </c>
      <c r="D115" s="59">
        <f t="shared" ref="D115:D143" ca="1" si="41">IF(C115="","",D114+1)</f>
        <v>276</v>
      </c>
      <c r="E115" s="60"/>
      <c r="F115" s="60"/>
      <c r="G115" s="85"/>
      <c r="H115" s="1"/>
      <c r="I115" s="1">
        <f t="shared" ref="I115:I142" ca="1" si="42">I114+1</f>
        <v>2458425.5</v>
      </c>
      <c r="J115" s="63" t="str">
        <f t="shared" ca="1" si="37"/>
        <v>Sa</v>
      </c>
      <c r="K115" s="63">
        <f t="shared" ref="K115:K142" ca="1" si="43">IF(OR(K114=31,K114="",JDN2Date(I115,"M")&lt;&gt;11),"",JDN2Date(I115,"D"))</f>
        <v>3</v>
      </c>
      <c r="L115" s="59">
        <f t="shared" ca="1" si="38"/>
        <v>307</v>
      </c>
      <c r="M115" s="60"/>
      <c r="N115" s="60"/>
      <c r="O115" s="85"/>
      <c r="P115" s="1"/>
      <c r="Q115" s="1">
        <f t="shared" ref="Q115:Q143" ca="1" si="44">Q114+1</f>
        <v>2458455.5</v>
      </c>
      <c r="R115" s="64" t="str">
        <f t="shared" ca="1" si="39"/>
        <v>Lu</v>
      </c>
      <c r="S115" s="64">
        <f t="shared" ref="S115:S143" ca="1" si="45">IF(OR(S114=30=_Dec01+1,S114="",JDN2Date(Q115,"M")&lt;&gt;12),"",JDN2Date(Q115,"D"))</f>
        <v>3</v>
      </c>
      <c r="T115" s="65">
        <f t="shared" ref="T115:T143" ca="1" si="46">IF(S115="","",T114+1)</f>
        <v>337</v>
      </c>
      <c r="U115" s="66"/>
      <c r="V115" s="66"/>
      <c r="W115" s="87">
        <v>49</v>
      </c>
    </row>
    <row r="116" spans="1:23" ht="15" customHeight="1">
      <c r="A116" s="37">
        <f t="shared" ref="A116:A143" ca="1" si="47">A115+1</f>
        <v>2458395.5</v>
      </c>
      <c r="B116" s="58" t="str">
        <f t="shared" ca="1" si="36"/>
        <v>Je</v>
      </c>
      <c r="C116" s="58">
        <f t="shared" ca="1" si="40"/>
        <v>4</v>
      </c>
      <c r="D116" s="59">
        <f t="shared" ca="1" si="41"/>
        <v>277</v>
      </c>
      <c r="E116" s="60"/>
      <c r="F116" s="60"/>
      <c r="G116" s="85"/>
      <c r="H116" s="1"/>
      <c r="I116" s="1">
        <f t="shared" ca="1" si="42"/>
        <v>2458426.5</v>
      </c>
      <c r="J116" s="43" t="str">
        <f t="shared" ca="1" si="37"/>
        <v>Di</v>
      </c>
      <c r="K116" s="43">
        <f t="shared" ca="1" si="43"/>
        <v>4</v>
      </c>
      <c r="L116" s="44">
        <f t="shared" ca="1" si="38"/>
        <v>308</v>
      </c>
      <c r="M116" s="45"/>
      <c r="N116" s="45"/>
      <c r="O116" s="86"/>
      <c r="P116" s="1"/>
      <c r="Q116" s="1">
        <f t="shared" ca="1" si="44"/>
        <v>2458456.5</v>
      </c>
      <c r="R116" s="58" t="str">
        <f t="shared" ca="1" si="39"/>
        <v>Ma</v>
      </c>
      <c r="S116" s="58">
        <f t="shared" ca="1" si="45"/>
        <v>4</v>
      </c>
      <c r="T116" s="59">
        <f t="shared" ca="1" si="46"/>
        <v>338</v>
      </c>
      <c r="U116" s="60"/>
      <c r="V116" s="60"/>
      <c r="W116" s="85"/>
    </row>
    <row r="117" spans="1:23" ht="15" customHeight="1">
      <c r="A117" s="37">
        <f t="shared" ca="1" si="47"/>
        <v>2458396.5</v>
      </c>
      <c r="B117" s="58" t="str">
        <f t="shared" ca="1" si="36"/>
        <v>Ve</v>
      </c>
      <c r="C117" s="58">
        <f t="shared" ca="1" si="40"/>
        <v>5</v>
      </c>
      <c r="D117" s="59">
        <f t="shared" ca="1" si="41"/>
        <v>278</v>
      </c>
      <c r="E117" s="60"/>
      <c r="F117" s="60"/>
      <c r="G117" s="85"/>
      <c r="H117" s="1"/>
      <c r="I117" s="1">
        <f t="shared" ca="1" si="42"/>
        <v>2458427.5</v>
      </c>
      <c r="J117" s="64" t="str">
        <f t="shared" ca="1" si="37"/>
        <v>Lu</v>
      </c>
      <c r="K117" s="64">
        <f t="shared" ca="1" si="43"/>
        <v>5</v>
      </c>
      <c r="L117" s="65">
        <f t="shared" ca="1" si="38"/>
        <v>309</v>
      </c>
      <c r="M117" s="66"/>
      <c r="N117" s="66"/>
      <c r="O117" s="87">
        <v>45</v>
      </c>
      <c r="P117" s="1"/>
      <c r="Q117" s="1">
        <f t="shared" ca="1" si="44"/>
        <v>2458457.5</v>
      </c>
      <c r="R117" s="58" t="str">
        <f t="shared" ca="1" si="39"/>
        <v>Me</v>
      </c>
      <c r="S117" s="58">
        <f t="shared" ca="1" si="45"/>
        <v>5</v>
      </c>
      <c r="T117" s="59">
        <f t="shared" ca="1" si="46"/>
        <v>339</v>
      </c>
      <c r="U117" s="60"/>
      <c r="V117" s="60"/>
      <c r="W117" s="85"/>
    </row>
    <row r="118" spans="1:23" ht="15" customHeight="1">
      <c r="A118" s="37">
        <f t="shared" ca="1" si="47"/>
        <v>2458397.5</v>
      </c>
      <c r="B118" s="63" t="str">
        <f t="shared" ca="1" si="36"/>
        <v>Sa</v>
      </c>
      <c r="C118" s="63">
        <f t="shared" ca="1" si="40"/>
        <v>6</v>
      </c>
      <c r="D118" s="59">
        <f t="shared" ca="1" si="41"/>
        <v>279</v>
      </c>
      <c r="E118" s="60"/>
      <c r="F118" s="60"/>
      <c r="G118" s="85"/>
      <c r="H118" s="1"/>
      <c r="I118" s="1">
        <f t="shared" ca="1" si="42"/>
        <v>2458428.5</v>
      </c>
      <c r="J118" s="58" t="str">
        <f t="shared" ca="1" si="37"/>
        <v>Ma</v>
      </c>
      <c r="K118" s="58">
        <f t="shared" ca="1" si="43"/>
        <v>6</v>
      </c>
      <c r="L118" s="59">
        <f t="shared" ca="1" si="38"/>
        <v>310</v>
      </c>
      <c r="M118" s="60"/>
      <c r="N118" s="60"/>
      <c r="O118" s="85"/>
      <c r="P118" s="1"/>
      <c r="Q118" s="1">
        <f t="shared" ca="1" si="44"/>
        <v>2458458.5</v>
      </c>
      <c r="R118" s="58" t="str">
        <f t="shared" ca="1" si="39"/>
        <v>Je</v>
      </c>
      <c r="S118" s="58">
        <f t="shared" ca="1" si="45"/>
        <v>6</v>
      </c>
      <c r="T118" s="59">
        <f t="shared" ca="1" si="46"/>
        <v>340</v>
      </c>
      <c r="U118" s="60"/>
      <c r="V118" s="60"/>
      <c r="W118" s="85"/>
    </row>
    <row r="119" spans="1:23" ht="15" customHeight="1">
      <c r="A119" s="37">
        <f t="shared" ca="1" si="47"/>
        <v>2458398.5</v>
      </c>
      <c r="B119" s="43" t="str">
        <f t="shared" ca="1" si="36"/>
        <v>Di</v>
      </c>
      <c r="C119" s="43">
        <f t="shared" ca="1" si="40"/>
        <v>7</v>
      </c>
      <c r="D119" s="44">
        <f t="shared" ca="1" si="41"/>
        <v>280</v>
      </c>
      <c r="E119" s="45"/>
      <c r="F119" s="45"/>
      <c r="G119" s="86"/>
      <c r="H119" s="1"/>
      <c r="I119" s="1">
        <f t="shared" ca="1" si="42"/>
        <v>2458429.5</v>
      </c>
      <c r="J119" s="58" t="str">
        <f t="shared" ca="1" si="37"/>
        <v>Me</v>
      </c>
      <c r="K119" s="58">
        <f t="shared" ca="1" si="43"/>
        <v>7</v>
      </c>
      <c r="L119" s="59">
        <f t="shared" ca="1" si="38"/>
        <v>311</v>
      </c>
      <c r="M119" s="60"/>
      <c r="N119" s="60"/>
      <c r="O119" s="85"/>
      <c r="P119" s="1"/>
      <c r="Q119" s="1">
        <f t="shared" ca="1" si="44"/>
        <v>2458459.5</v>
      </c>
      <c r="R119" s="58" t="str">
        <f t="shared" ca="1" si="39"/>
        <v>Ve</v>
      </c>
      <c r="S119" s="58">
        <f t="shared" ca="1" si="45"/>
        <v>7</v>
      </c>
      <c r="T119" s="59">
        <f t="shared" ca="1" si="46"/>
        <v>341</v>
      </c>
      <c r="U119" s="60"/>
      <c r="V119" s="60"/>
      <c r="W119" s="85"/>
    </row>
    <row r="120" spans="1:23" ht="15" customHeight="1">
      <c r="A120" s="37">
        <f t="shared" ca="1" si="47"/>
        <v>2458399.5</v>
      </c>
      <c r="B120" s="64" t="str">
        <f t="shared" ca="1" si="36"/>
        <v>Lu</v>
      </c>
      <c r="C120" s="64">
        <f t="shared" ca="1" si="40"/>
        <v>8</v>
      </c>
      <c r="D120" s="65">
        <f t="shared" ca="1" si="41"/>
        <v>281</v>
      </c>
      <c r="E120" s="66"/>
      <c r="F120" s="66"/>
      <c r="G120" s="87">
        <v>41</v>
      </c>
      <c r="H120" s="1"/>
      <c r="I120" s="1">
        <f t="shared" ca="1" si="42"/>
        <v>2458430.5</v>
      </c>
      <c r="J120" s="58" t="str">
        <f t="shared" ca="1" si="37"/>
        <v>Je</v>
      </c>
      <c r="K120" s="58">
        <f t="shared" ca="1" si="43"/>
        <v>8</v>
      </c>
      <c r="L120" s="59">
        <f t="shared" ca="1" si="38"/>
        <v>312</v>
      </c>
      <c r="M120" s="60"/>
      <c r="N120" s="60"/>
      <c r="O120" s="85"/>
      <c r="P120" s="1"/>
      <c r="Q120" s="1">
        <f t="shared" ca="1" si="44"/>
        <v>2458460.5</v>
      </c>
      <c r="R120" s="63" t="str">
        <f t="shared" ca="1" si="39"/>
        <v>Sa</v>
      </c>
      <c r="S120" s="63">
        <f t="shared" ca="1" si="45"/>
        <v>8</v>
      </c>
      <c r="T120" s="59">
        <f t="shared" ca="1" si="46"/>
        <v>342</v>
      </c>
      <c r="U120" s="60"/>
      <c r="V120" s="60"/>
      <c r="W120" s="85"/>
    </row>
    <row r="121" spans="1:23" ht="15" customHeight="1">
      <c r="A121" s="37">
        <f t="shared" ca="1" si="47"/>
        <v>2458400.5</v>
      </c>
      <c r="B121" s="58" t="str">
        <f t="shared" ca="1" si="36"/>
        <v>Ma</v>
      </c>
      <c r="C121" s="58">
        <f t="shared" ca="1" si="40"/>
        <v>9</v>
      </c>
      <c r="D121" s="59">
        <f t="shared" ca="1" si="41"/>
        <v>282</v>
      </c>
      <c r="E121" s="60"/>
      <c r="F121" s="60"/>
      <c r="G121" s="85"/>
      <c r="H121" s="1"/>
      <c r="I121" s="1">
        <f t="shared" ca="1" si="42"/>
        <v>2458431.5</v>
      </c>
      <c r="J121" s="58" t="str">
        <f t="shared" ca="1" si="37"/>
        <v>Ve</v>
      </c>
      <c r="K121" s="58">
        <f t="shared" ca="1" si="43"/>
        <v>9</v>
      </c>
      <c r="L121" s="59">
        <f t="shared" ca="1" si="38"/>
        <v>313</v>
      </c>
      <c r="M121" s="60"/>
      <c r="N121" s="60"/>
      <c r="O121" s="85"/>
      <c r="P121" s="1"/>
      <c r="Q121" s="1">
        <f t="shared" ca="1" si="44"/>
        <v>2458461.5</v>
      </c>
      <c r="R121" s="43" t="str">
        <f t="shared" ca="1" si="39"/>
        <v>Di</v>
      </c>
      <c r="S121" s="43">
        <f t="shared" ca="1" si="45"/>
        <v>9</v>
      </c>
      <c r="T121" s="44">
        <f t="shared" ca="1" si="46"/>
        <v>343</v>
      </c>
      <c r="U121" s="45"/>
      <c r="V121" s="45"/>
      <c r="W121" s="86"/>
    </row>
    <row r="122" spans="1:23" ht="15" customHeight="1">
      <c r="A122" s="37">
        <f t="shared" ca="1" si="47"/>
        <v>2458401.5</v>
      </c>
      <c r="B122" s="58" t="str">
        <f t="shared" ca="1" si="36"/>
        <v>Me</v>
      </c>
      <c r="C122" s="58">
        <f t="shared" ca="1" si="40"/>
        <v>10</v>
      </c>
      <c r="D122" s="59">
        <f t="shared" ca="1" si="41"/>
        <v>283</v>
      </c>
      <c r="E122" s="60"/>
      <c r="F122" s="60"/>
      <c r="G122" s="85"/>
      <c r="H122" s="1"/>
      <c r="I122" s="1">
        <f t="shared" ca="1" si="42"/>
        <v>2458432.5</v>
      </c>
      <c r="J122" s="63" t="str">
        <f t="shared" ca="1" si="37"/>
        <v>Sa</v>
      </c>
      <c r="K122" s="63">
        <f t="shared" ca="1" si="43"/>
        <v>10</v>
      </c>
      <c r="L122" s="59">
        <f t="shared" ca="1" si="38"/>
        <v>314</v>
      </c>
      <c r="M122" s="60"/>
      <c r="N122" s="60"/>
      <c r="O122" s="85"/>
      <c r="P122" s="1"/>
      <c r="Q122" s="1">
        <f t="shared" ca="1" si="44"/>
        <v>2458462.5</v>
      </c>
      <c r="R122" s="64" t="str">
        <f t="shared" ca="1" si="39"/>
        <v>Lu</v>
      </c>
      <c r="S122" s="64">
        <f t="shared" ca="1" si="45"/>
        <v>10</v>
      </c>
      <c r="T122" s="65">
        <f t="shared" ca="1" si="46"/>
        <v>344</v>
      </c>
      <c r="U122" s="66"/>
      <c r="V122" s="66"/>
      <c r="W122" s="87">
        <v>50</v>
      </c>
    </row>
    <row r="123" spans="1:23" ht="15" customHeight="1">
      <c r="A123" s="37">
        <f t="shared" ca="1" si="47"/>
        <v>2458402.5</v>
      </c>
      <c r="B123" s="58" t="str">
        <f t="shared" ca="1" si="36"/>
        <v>Je</v>
      </c>
      <c r="C123" s="58">
        <f t="shared" ca="1" si="40"/>
        <v>11</v>
      </c>
      <c r="D123" s="59">
        <f t="shared" ca="1" si="41"/>
        <v>284</v>
      </c>
      <c r="E123" s="60"/>
      <c r="F123" s="60"/>
      <c r="G123" s="85"/>
      <c r="H123" s="1"/>
      <c r="I123" s="1">
        <f t="shared" ca="1" si="42"/>
        <v>2458433.5</v>
      </c>
      <c r="J123" s="67" t="str">
        <f t="shared" ca="1" si="37"/>
        <v>Di</v>
      </c>
      <c r="K123" s="67">
        <f t="shared" ca="1" si="43"/>
        <v>11</v>
      </c>
      <c r="L123" s="44">
        <f t="shared" ca="1" si="38"/>
        <v>315</v>
      </c>
      <c r="M123" s="68" t="s">
        <v>146</v>
      </c>
      <c r="N123" s="45"/>
      <c r="O123" s="86"/>
      <c r="P123" s="1"/>
      <c r="Q123" s="1">
        <f t="shared" ca="1" si="44"/>
        <v>2458463.5</v>
      </c>
      <c r="R123" s="58" t="str">
        <f t="shared" ca="1" si="39"/>
        <v>Ma</v>
      </c>
      <c r="S123" s="58">
        <f t="shared" ca="1" si="45"/>
        <v>11</v>
      </c>
      <c r="T123" s="59">
        <f t="shared" ca="1" si="46"/>
        <v>345</v>
      </c>
      <c r="U123" s="60"/>
      <c r="V123" s="60"/>
      <c r="W123" s="85"/>
    </row>
    <row r="124" spans="1:23" ht="15" customHeight="1">
      <c r="A124" s="37">
        <f t="shared" ca="1" si="47"/>
        <v>2458403.5</v>
      </c>
      <c r="B124" s="58" t="str">
        <f t="shared" ca="1" si="36"/>
        <v>Ve</v>
      </c>
      <c r="C124" s="58">
        <f t="shared" ca="1" si="40"/>
        <v>12</v>
      </c>
      <c r="D124" s="59">
        <f t="shared" ca="1" si="41"/>
        <v>285</v>
      </c>
      <c r="E124" s="60"/>
      <c r="F124" s="60"/>
      <c r="G124" s="85"/>
      <c r="H124" s="1"/>
      <c r="I124" s="1">
        <f t="shared" ca="1" si="42"/>
        <v>2458434.5</v>
      </c>
      <c r="J124" s="64" t="str">
        <f t="shared" ca="1" si="37"/>
        <v>Lu</v>
      </c>
      <c r="K124" s="64">
        <f t="shared" ca="1" si="43"/>
        <v>12</v>
      </c>
      <c r="L124" s="65">
        <f t="shared" ca="1" si="38"/>
        <v>316</v>
      </c>
      <c r="M124" s="66"/>
      <c r="N124" s="66"/>
      <c r="O124" s="87">
        <v>46</v>
      </c>
      <c r="P124" s="1"/>
      <c r="Q124" s="1">
        <f t="shared" ca="1" si="44"/>
        <v>2458464.5</v>
      </c>
      <c r="R124" s="58" t="str">
        <f t="shared" ca="1" si="39"/>
        <v>Me</v>
      </c>
      <c r="S124" s="58">
        <f t="shared" ca="1" si="45"/>
        <v>12</v>
      </c>
      <c r="T124" s="59">
        <f t="shared" ca="1" si="46"/>
        <v>346</v>
      </c>
      <c r="U124" s="60"/>
      <c r="V124" s="60"/>
      <c r="W124" s="85"/>
    </row>
    <row r="125" spans="1:23" ht="15" customHeight="1">
      <c r="A125" s="37">
        <f t="shared" ca="1" si="47"/>
        <v>2458404.5</v>
      </c>
      <c r="B125" s="63" t="str">
        <f t="shared" ca="1" si="36"/>
        <v>Sa</v>
      </c>
      <c r="C125" s="63">
        <f t="shared" ca="1" si="40"/>
        <v>13</v>
      </c>
      <c r="D125" s="59">
        <f t="shared" ca="1" si="41"/>
        <v>286</v>
      </c>
      <c r="E125" s="60"/>
      <c r="F125" s="60"/>
      <c r="G125" s="85"/>
      <c r="H125" s="1"/>
      <c r="I125" s="1">
        <f t="shared" ca="1" si="42"/>
        <v>2458435.5</v>
      </c>
      <c r="J125" s="58" t="str">
        <f t="shared" ca="1" si="37"/>
        <v>Ma</v>
      </c>
      <c r="K125" s="58">
        <f t="shared" ca="1" si="43"/>
        <v>13</v>
      </c>
      <c r="L125" s="59">
        <f t="shared" ca="1" si="38"/>
        <v>317</v>
      </c>
      <c r="M125" s="60"/>
      <c r="N125" s="60"/>
      <c r="O125" s="85"/>
      <c r="P125" s="1"/>
      <c r="Q125" s="1">
        <f t="shared" ca="1" si="44"/>
        <v>2458465.5</v>
      </c>
      <c r="R125" s="58" t="str">
        <f t="shared" ca="1" si="39"/>
        <v>Je</v>
      </c>
      <c r="S125" s="58">
        <f t="shared" ca="1" si="45"/>
        <v>13</v>
      </c>
      <c r="T125" s="59">
        <f t="shared" ca="1" si="46"/>
        <v>347</v>
      </c>
      <c r="U125" s="60"/>
      <c r="V125" s="60"/>
      <c r="W125" s="85"/>
    </row>
    <row r="126" spans="1:23" ht="15" customHeight="1">
      <c r="A126" s="37">
        <f t="shared" ca="1" si="47"/>
        <v>2458405.5</v>
      </c>
      <c r="B126" s="43" t="str">
        <f t="shared" ca="1" si="36"/>
        <v>Di</v>
      </c>
      <c r="C126" s="43">
        <f t="shared" ca="1" si="40"/>
        <v>14</v>
      </c>
      <c r="D126" s="44">
        <f t="shared" ca="1" si="41"/>
        <v>287</v>
      </c>
      <c r="E126" s="45"/>
      <c r="F126" s="45"/>
      <c r="G126" s="86"/>
      <c r="H126" s="1"/>
      <c r="I126" s="1">
        <f t="shared" ca="1" si="42"/>
        <v>2458436.5</v>
      </c>
      <c r="J126" s="58" t="str">
        <f t="shared" ca="1" si="37"/>
        <v>Me</v>
      </c>
      <c r="K126" s="58">
        <f t="shared" ca="1" si="43"/>
        <v>14</v>
      </c>
      <c r="L126" s="59">
        <f t="shared" ca="1" si="38"/>
        <v>318</v>
      </c>
      <c r="M126" s="60"/>
      <c r="N126" s="60"/>
      <c r="O126" s="85"/>
      <c r="P126" s="1"/>
      <c r="Q126" s="1">
        <f t="shared" ca="1" si="44"/>
        <v>2458466.5</v>
      </c>
      <c r="R126" s="58" t="str">
        <f t="shared" ca="1" si="39"/>
        <v>Ve</v>
      </c>
      <c r="S126" s="58">
        <f t="shared" ca="1" si="45"/>
        <v>14</v>
      </c>
      <c r="T126" s="59">
        <f t="shared" ca="1" si="46"/>
        <v>348</v>
      </c>
      <c r="U126" s="60"/>
      <c r="V126" s="60"/>
      <c r="W126" s="85"/>
    </row>
    <row r="127" spans="1:23" ht="15" customHeight="1">
      <c r="A127" s="37">
        <f t="shared" ca="1" si="47"/>
        <v>2458406.5</v>
      </c>
      <c r="B127" s="64" t="str">
        <f t="shared" ca="1" si="36"/>
        <v>Lu</v>
      </c>
      <c r="C127" s="64">
        <f t="shared" ca="1" si="40"/>
        <v>15</v>
      </c>
      <c r="D127" s="65">
        <f t="shared" ca="1" si="41"/>
        <v>288</v>
      </c>
      <c r="E127" s="66"/>
      <c r="F127" s="66"/>
      <c r="G127" s="87">
        <v>42</v>
      </c>
      <c r="H127" s="1"/>
      <c r="I127" s="1">
        <f t="shared" ca="1" si="42"/>
        <v>2458437.5</v>
      </c>
      <c r="J127" s="58" t="str">
        <f t="shared" ca="1" si="37"/>
        <v>Je</v>
      </c>
      <c r="K127" s="58">
        <f t="shared" ca="1" si="43"/>
        <v>15</v>
      </c>
      <c r="L127" s="59">
        <f t="shared" ca="1" si="38"/>
        <v>319</v>
      </c>
      <c r="M127" s="60"/>
      <c r="N127" s="60"/>
      <c r="O127" s="85"/>
      <c r="P127" s="1"/>
      <c r="Q127" s="1">
        <f t="shared" ca="1" si="44"/>
        <v>2458467.5</v>
      </c>
      <c r="R127" s="63" t="str">
        <f t="shared" ca="1" si="39"/>
        <v>Sa</v>
      </c>
      <c r="S127" s="63">
        <f t="shared" ca="1" si="45"/>
        <v>15</v>
      </c>
      <c r="T127" s="59">
        <f t="shared" ca="1" si="46"/>
        <v>349</v>
      </c>
      <c r="U127" s="60"/>
      <c r="V127" s="60"/>
      <c r="W127" s="85"/>
    </row>
    <row r="128" spans="1:23" ht="15" customHeight="1">
      <c r="A128" s="37">
        <f t="shared" ca="1" si="47"/>
        <v>2458407.5</v>
      </c>
      <c r="B128" s="58" t="str">
        <f t="shared" ca="1" si="36"/>
        <v>Ma</v>
      </c>
      <c r="C128" s="58">
        <f t="shared" ca="1" si="40"/>
        <v>16</v>
      </c>
      <c r="D128" s="59">
        <f t="shared" ca="1" si="41"/>
        <v>289</v>
      </c>
      <c r="E128" s="60"/>
      <c r="F128" s="60"/>
      <c r="G128" s="85"/>
      <c r="H128" s="1"/>
      <c r="I128" s="1">
        <f t="shared" ca="1" si="42"/>
        <v>2458438.5</v>
      </c>
      <c r="J128" s="58" t="str">
        <f t="shared" ca="1" si="37"/>
        <v>Ve</v>
      </c>
      <c r="K128" s="58">
        <f t="shared" ca="1" si="43"/>
        <v>16</v>
      </c>
      <c r="L128" s="59">
        <f t="shared" ca="1" si="38"/>
        <v>320</v>
      </c>
      <c r="M128" s="60"/>
      <c r="N128" s="60"/>
      <c r="O128" s="85"/>
      <c r="P128" s="1"/>
      <c r="Q128" s="1">
        <f t="shared" ca="1" si="44"/>
        <v>2458468.5</v>
      </c>
      <c r="R128" s="43" t="str">
        <f t="shared" ca="1" si="39"/>
        <v>Di</v>
      </c>
      <c r="S128" s="43">
        <f t="shared" ca="1" si="45"/>
        <v>16</v>
      </c>
      <c r="T128" s="44">
        <f t="shared" ca="1" si="46"/>
        <v>350</v>
      </c>
      <c r="U128" s="45"/>
      <c r="V128" s="45"/>
      <c r="W128" s="86"/>
    </row>
    <row r="129" spans="1:23" ht="15" customHeight="1">
      <c r="A129" s="37">
        <f t="shared" ca="1" si="47"/>
        <v>2458408.5</v>
      </c>
      <c r="B129" s="58" t="str">
        <f t="shared" ca="1" si="36"/>
        <v>Me</v>
      </c>
      <c r="C129" s="58">
        <f t="shared" ca="1" si="40"/>
        <v>17</v>
      </c>
      <c r="D129" s="59">
        <f t="shared" ca="1" si="41"/>
        <v>290</v>
      </c>
      <c r="E129" s="60"/>
      <c r="F129" s="60"/>
      <c r="G129" s="85"/>
      <c r="H129" s="1"/>
      <c r="I129" s="1">
        <f t="shared" ca="1" si="42"/>
        <v>2458439.5</v>
      </c>
      <c r="J129" s="63" t="str">
        <f t="shared" ca="1" si="37"/>
        <v>Sa</v>
      </c>
      <c r="K129" s="63">
        <f t="shared" ca="1" si="43"/>
        <v>17</v>
      </c>
      <c r="L129" s="59">
        <f t="shared" ca="1" si="38"/>
        <v>321</v>
      </c>
      <c r="M129" s="60"/>
      <c r="N129" s="60"/>
      <c r="O129" s="85"/>
      <c r="P129" s="1"/>
      <c r="Q129" s="1">
        <f t="shared" ca="1" si="44"/>
        <v>2458469.5</v>
      </c>
      <c r="R129" s="64" t="str">
        <f t="shared" ca="1" si="39"/>
        <v>Lu</v>
      </c>
      <c r="S129" s="64">
        <f t="shared" ca="1" si="45"/>
        <v>17</v>
      </c>
      <c r="T129" s="65">
        <f t="shared" ca="1" si="46"/>
        <v>351</v>
      </c>
      <c r="U129" s="66"/>
      <c r="V129" s="66"/>
      <c r="W129" s="87">
        <v>51</v>
      </c>
    </row>
    <row r="130" spans="1:23" ht="15" customHeight="1">
      <c r="A130" s="37">
        <f t="shared" ca="1" si="47"/>
        <v>2458409.5</v>
      </c>
      <c r="B130" s="58" t="str">
        <f t="shared" ca="1" si="36"/>
        <v>Je</v>
      </c>
      <c r="C130" s="58">
        <f t="shared" ca="1" si="40"/>
        <v>18</v>
      </c>
      <c r="D130" s="59">
        <f t="shared" ca="1" si="41"/>
        <v>291</v>
      </c>
      <c r="E130" s="60"/>
      <c r="F130" s="60"/>
      <c r="G130" s="85"/>
      <c r="H130" s="1"/>
      <c r="I130" s="1">
        <f t="shared" ca="1" si="42"/>
        <v>2458440.5</v>
      </c>
      <c r="J130" s="43" t="str">
        <f t="shared" ca="1" si="37"/>
        <v>Di</v>
      </c>
      <c r="K130" s="43">
        <f t="shared" ca="1" si="43"/>
        <v>18</v>
      </c>
      <c r="L130" s="44">
        <f t="shared" ca="1" si="38"/>
        <v>322</v>
      </c>
      <c r="M130" s="45"/>
      <c r="N130" s="45"/>
      <c r="O130" s="86"/>
      <c r="P130" s="1"/>
      <c r="Q130" s="1">
        <f t="shared" ca="1" si="44"/>
        <v>2458470.5</v>
      </c>
      <c r="R130" s="58" t="str">
        <f t="shared" ca="1" si="39"/>
        <v>Ma</v>
      </c>
      <c r="S130" s="58">
        <f t="shared" ca="1" si="45"/>
        <v>18</v>
      </c>
      <c r="T130" s="59">
        <f t="shared" ca="1" si="46"/>
        <v>352</v>
      </c>
      <c r="U130" s="60"/>
      <c r="V130" s="60"/>
      <c r="W130" s="85"/>
    </row>
    <row r="131" spans="1:23" ht="15" customHeight="1">
      <c r="A131" s="37">
        <f t="shared" ca="1" si="47"/>
        <v>2458410.5</v>
      </c>
      <c r="B131" s="58" t="str">
        <f t="shared" ca="1" si="36"/>
        <v>Ve</v>
      </c>
      <c r="C131" s="58">
        <f t="shared" ca="1" si="40"/>
        <v>19</v>
      </c>
      <c r="D131" s="59">
        <f t="shared" ca="1" si="41"/>
        <v>292</v>
      </c>
      <c r="E131" s="60"/>
      <c r="F131" s="60"/>
      <c r="G131" s="85"/>
      <c r="H131" s="1"/>
      <c r="I131" s="1">
        <f t="shared" ca="1" si="42"/>
        <v>2458441.5</v>
      </c>
      <c r="J131" s="64" t="str">
        <f t="shared" ca="1" si="37"/>
        <v>Lu</v>
      </c>
      <c r="K131" s="64">
        <f t="shared" ca="1" si="43"/>
        <v>19</v>
      </c>
      <c r="L131" s="65">
        <f t="shared" ca="1" si="38"/>
        <v>323</v>
      </c>
      <c r="M131" s="66"/>
      <c r="N131" s="66"/>
      <c r="O131" s="87">
        <v>47</v>
      </c>
      <c r="P131" s="1"/>
      <c r="Q131" s="1">
        <f t="shared" ca="1" si="44"/>
        <v>2458471.5</v>
      </c>
      <c r="R131" s="58" t="str">
        <f t="shared" ca="1" si="39"/>
        <v>Me</v>
      </c>
      <c r="S131" s="58">
        <f t="shared" ca="1" si="45"/>
        <v>19</v>
      </c>
      <c r="T131" s="59">
        <f t="shared" ca="1" si="46"/>
        <v>353</v>
      </c>
      <c r="U131" s="60"/>
      <c r="V131" s="60"/>
      <c r="W131" s="85"/>
    </row>
    <row r="132" spans="1:23" ht="15" customHeight="1">
      <c r="A132" s="37">
        <f t="shared" ca="1" si="47"/>
        <v>2458411.5</v>
      </c>
      <c r="B132" s="63" t="str">
        <f t="shared" ca="1" si="36"/>
        <v>Sa</v>
      </c>
      <c r="C132" s="63">
        <f t="shared" ca="1" si="40"/>
        <v>20</v>
      </c>
      <c r="D132" s="59">
        <f t="shared" ca="1" si="41"/>
        <v>293</v>
      </c>
      <c r="E132" s="60"/>
      <c r="F132" s="60"/>
      <c r="G132" s="85"/>
      <c r="H132" s="1"/>
      <c r="I132" s="1">
        <f t="shared" ca="1" si="42"/>
        <v>2458442.5</v>
      </c>
      <c r="J132" s="58" t="str">
        <f t="shared" ca="1" si="37"/>
        <v>Ma</v>
      </c>
      <c r="K132" s="58">
        <f t="shared" ca="1" si="43"/>
        <v>20</v>
      </c>
      <c r="L132" s="59">
        <f t="shared" ca="1" si="38"/>
        <v>324</v>
      </c>
      <c r="M132" s="60"/>
      <c r="N132" s="60"/>
      <c r="O132" s="85"/>
      <c r="P132" s="1"/>
      <c r="Q132" s="1">
        <f t="shared" ca="1" si="44"/>
        <v>2458472.5</v>
      </c>
      <c r="R132" s="58" t="str">
        <f t="shared" ca="1" si="39"/>
        <v>Je</v>
      </c>
      <c r="S132" s="58">
        <f t="shared" ca="1" si="45"/>
        <v>20</v>
      </c>
      <c r="T132" s="59">
        <f t="shared" ca="1" si="46"/>
        <v>354</v>
      </c>
      <c r="U132" s="60"/>
      <c r="V132" s="60"/>
      <c r="W132" s="85"/>
    </row>
    <row r="133" spans="1:23" ht="15" customHeight="1">
      <c r="A133" s="37">
        <f t="shared" ca="1" si="47"/>
        <v>2458412.5</v>
      </c>
      <c r="B133" s="43" t="str">
        <f t="shared" ca="1" si="36"/>
        <v>Di</v>
      </c>
      <c r="C133" s="43">
        <f t="shared" ca="1" si="40"/>
        <v>21</v>
      </c>
      <c r="D133" s="44">
        <f t="shared" ca="1" si="41"/>
        <v>294</v>
      </c>
      <c r="E133" s="45"/>
      <c r="F133" s="45"/>
      <c r="G133" s="86"/>
      <c r="H133" s="1"/>
      <c r="I133" s="1">
        <f t="shared" ca="1" si="42"/>
        <v>2458443.5</v>
      </c>
      <c r="J133" s="58" t="str">
        <f t="shared" ca="1" si="37"/>
        <v>Me</v>
      </c>
      <c r="K133" s="58">
        <f t="shared" ca="1" si="43"/>
        <v>21</v>
      </c>
      <c r="L133" s="59">
        <f t="shared" ca="1" si="38"/>
        <v>325</v>
      </c>
      <c r="M133" s="60"/>
      <c r="N133" s="60"/>
      <c r="O133" s="85"/>
      <c r="P133" s="1"/>
      <c r="Q133" s="1">
        <f t="shared" ca="1" si="44"/>
        <v>2458473.5</v>
      </c>
      <c r="R133" s="58" t="str">
        <f t="shared" ca="1" si="39"/>
        <v>Ve</v>
      </c>
      <c r="S133" s="58">
        <f t="shared" ca="1" si="45"/>
        <v>21</v>
      </c>
      <c r="T133" s="59">
        <f t="shared" ca="1" si="46"/>
        <v>355</v>
      </c>
      <c r="U133" s="60"/>
      <c r="V133" s="60"/>
      <c r="W133" s="85"/>
    </row>
    <row r="134" spans="1:23" ht="15" customHeight="1">
      <c r="A134" s="37">
        <f t="shared" ca="1" si="47"/>
        <v>2458413.5</v>
      </c>
      <c r="B134" s="64" t="str">
        <f t="shared" ca="1" si="36"/>
        <v>Lu</v>
      </c>
      <c r="C134" s="64">
        <f t="shared" ca="1" si="40"/>
        <v>22</v>
      </c>
      <c r="D134" s="65">
        <f t="shared" ca="1" si="41"/>
        <v>295</v>
      </c>
      <c r="E134" s="66"/>
      <c r="F134" s="66"/>
      <c r="G134" s="87">
        <v>43</v>
      </c>
      <c r="H134" s="1"/>
      <c r="I134" s="1">
        <f t="shared" ca="1" si="42"/>
        <v>2458444.5</v>
      </c>
      <c r="J134" s="58" t="str">
        <f t="shared" ca="1" si="37"/>
        <v>Je</v>
      </c>
      <c r="K134" s="58">
        <f t="shared" ca="1" si="43"/>
        <v>22</v>
      </c>
      <c r="L134" s="59">
        <f t="shared" ca="1" si="38"/>
        <v>326</v>
      </c>
      <c r="M134" s="60"/>
      <c r="N134" s="60"/>
      <c r="O134" s="85"/>
      <c r="P134" s="1"/>
      <c r="Q134" s="1">
        <f t="shared" ca="1" si="44"/>
        <v>2458474.5</v>
      </c>
      <c r="R134" s="63" t="str">
        <f t="shared" ca="1" si="39"/>
        <v>Sa</v>
      </c>
      <c r="S134" s="63">
        <f t="shared" ca="1" si="45"/>
        <v>22</v>
      </c>
      <c r="T134" s="59">
        <f t="shared" ca="1" si="46"/>
        <v>356</v>
      </c>
      <c r="U134" s="60"/>
      <c r="V134" s="60"/>
      <c r="W134" s="85"/>
    </row>
    <row r="135" spans="1:23" ht="15" customHeight="1">
      <c r="A135" s="37">
        <f t="shared" ca="1" si="47"/>
        <v>2458414.5</v>
      </c>
      <c r="B135" s="58" t="str">
        <f t="shared" ca="1" si="36"/>
        <v>Ma</v>
      </c>
      <c r="C135" s="58">
        <f t="shared" ca="1" si="40"/>
        <v>23</v>
      </c>
      <c r="D135" s="59">
        <f t="shared" ca="1" si="41"/>
        <v>296</v>
      </c>
      <c r="E135" s="60"/>
      <c r="F135" s="60"/>
      <c r="G135" s="85"/>
      <c r="H135" s="1"/>
      <c r="I135" s="1">
        <f t="shared" ca="1" si="42"/>
        <v>2458445.5</v>
      </c>
      <c r="J135" s="58" t="str">
        <f t="shared" ca="1" si="37"/>
        <v>Ve</v>
      </c>
      <c r="K135" s="58">
        <f t="shared" ca="1" si="43"/>
        <v>23</v>
      </c>
      <c r="L135" s="59">
        <f t="shared" ca="1" si="38"/>
        <v>327</v>
      </c>
      <c r="M135" s="60"/>
      <c r="N135" s="60"/>
      <c r="O135" s="85"/>
      <c r="P135" s="1"/>
      <c r="Q135" s="1">
        <f t="shared" ca="1" si="44"/>
        <v>2458475.5</v>
      </c>
      <c r="R135" s="43" t="str">
        <f t="shared" ca="1" si="39"/>
        <v>Di</v>
      </c>
      <c r="S135" s="43">
        <f t="shared" ca="1" si="45"/>
        <v>23</v>
      </c>
      <c r="T135" s="44">
        <f t="shared" ca="1" si="46"/>
        <v>357</v>
      </c>
      <c r="U135" s="45"/>
      <c r="V135" s="45"/>
      <c r="W135" s="86"/>
    </row>
    <row r="136" spans="1:23" ht="15" customHeight="1">
      <c r="A136" s="37">
        <f t="shared" ca="1" si="47"/>
        <v>2458415.5</v>
      </c>
      <c r="B136" s="58" t="str">
        <f t="shared" ca="1" si="36"/>
        <v>Me</v>
      </c>
      <c r="C136" s="58">
        <f t="shared" ca="1" si="40"/>
        <v>24</v>
      </c>
      <c r="D136" s="59">
        <f t="shared" ca="1" si="41"/>
        <v>297</v>
      </c>
      <c r="E136" s="60"/>
      <c r="F136" s="60"/>
      <c r="G136" s="85"/>
      <c r="H136" s="1"/>
      <c r="I136" s="1">
        <f t="shared" ca="1" si="42"/>
        <v>2458446.5</v>
      </c>
      <c r="J136" s="63" t="str">
        <f t="shared" ca="1" si="37"/>
        <v>Sa</v>
      </c>
      <c r="K136" s="63">
        <f t="shared" ca="1" si="43"/>
        <v>24</v>
      </c>
      <c r="L136" s="59">
        <f t="shared" ca="1" si="38"/>
        <v>328</v>
      </c>
      <c r="M136" s="60"/>
      <c r="N136" s="60"/>
      <c r="O136" s="85"/>
      <c r="P136" s="1"/>
      <c r="Q136" s="1">
        <f t="shared" ca="1" si="44"/>
        <v>2458476.5</v>
      </c>
      <c r="R136" s="64" t="str">
        <f t="shared" ca="1" si="39"/>
        <v>Lu</v>
      </c>
      <c r="S136" s="64">
        <f t="shared" ca="1" si="45"/>
        <v>24</v>
      </c>
      <c r="T136" s="65">
        <f t="shared" ca="1" si="46"/>
        <v>358</v>
      </c>
      <c r="U136" s="66"/>
      <c r="V136" s="66"/>
      <c r="W136" s="87">
        <v>52</v>
      </c>
    </row>
    <row r="137" spans="1:23" ht="15" customHeight="1">
      <c r="A137" s="37">
        <f t="shared" ca="1" si="47"/>
        <v>2458416.5</v>
      </c>
      <c r="B137" s="58" t="str">
        <f t="shared" ca="1" si="36"/>
        <v>Je</v>
      </c>
      <c r="C137" s="58">
        <f t="shared" ca="1" si="40"/>
        <v>25</v>
      </c>
      <c r="D137" s="59">
        <f t="shared" ca="1" si="41"/>
        <v>298</v>
      </c>
      <c r="E137" s="60"/>
      <c r="F137" s="60"/>
      <c r="G137" s="85"/>
      <c r="H137" s="1"/>
      <c r="I137" s="1">
        <f t="shared" ca="1" si="42"/>
        <v>2458447.5</v>
      </c>
      <c r="J137" s="43" t="str">
        <f t="shared" ca="1" si="37"/>
        <v>Di</v>
      </c>
      <c r="K137" s="43">
        <f t="shared" ca="1" si="43"/>
        <v>25</v>
      </c>
      <c r="L137" s="44">
        <f t="shared" ca="1" si="38"/>
        <v>329</v>
      </c>
      <c r="M137" s="45"/>
      <c r="N137" s="45"/>
      <c r="O137" s="86"/>
      <c r="P137" s="1"/>
      <c r="Q137" s="1">
        <f t="shared" ca="1" si="44"/>
        <v>2458477.5</v>
      </c>
      <c r="R137" s="61" t="str">
        <f t="shared" ca="1" si="39"/>
        <v>Ma</v>
      </c>
      <c r="S137" s="61">
        <f t="shared" ca="1" si="45"/>
        <v>25</v>
      </c>
      <c r="T137" s="59">
        <f t="shared" ca="1" si="46"/>
        <v>359</v>
      </c>
      <c r="U137" s="62" t="s">
        <v>147</v>
      </c>
      <c r="V137" s="60"/>
      <c r="W137" s="85"/>
    </row>
    <row r="138" spans="1:23" ht="15" customHeight="1">
      <c r="A138" s="37">
        <f t="shared" ca="1" si="47"/>
        <v>2458417.5</v>
      </c>
      <c r="B138" s="58" t="str">
        <f t="shared" ca="1" si="36"/>
        <v>Ve</v>
      </c>
      <c r="C138" s="58">
        <f t="shared" ca="1" si="40"/>
        <v>26</v>
      </c>
      <c r="D138" s="59">
        <f t="shared" ca="1" si="41"/>
        <v>299</v>
      </c>
      <c r="E138" s="60"/>
      <c r="F138" s="60"/>
      <c r="G138" s="85"/>
      <c r="H138" s="1"/>
      <c r="I138" s="1">
        <f t="shared" ca="1" si="42"/>
        <v>2458448.5</v>
      </c>
      <c r="J138" s="64" t="str">
        <f t="shared" ca="1" si="37"/>
        <v>Lu</v>
      </c>
      <c r="K138" s="64">
        <f t="shared" ca="1" si="43"/>
        <v>26</v>
      </c>
      <c r="L138" s="65">
        <f t="shared" ca="1" si="38"/>
        <v>330</v>
      </c>
      <c r="M138" s="66"/>
      <c r="N138" s="66"/>
      <c r="O138" s="87">
        <v>48</v>
      </c>
      <c r="P138" s="1"/>
      <c r="Q138" s="1">
        <f t="shared" ca="1" si="44"/>
        <v>2458478.5</v>
      </c>
      <c r="R138" s="58" t="str">
        <f t="shared" ca="1" si="39"/>
        <v>Me</v>
      </c>
      <c r="S138" s="58">
        <f t="shared" ca="1" si="45"/>
        <v>26</v>
      </c>
      <c r="T138" s="59">
        <f t="shared" ca="1" si="46"/>
        <v>360</v>
      </c>
      <c r="U138" s="60"/>
      <c r="V138" s="60"/>
      <c r="W138" s="85"/>
    </row>
    <row r="139" spans="1:23" ht="15" customHeight="1">
      <c r="A139" s="37">
        <f t="shared" ca="1" si="47"/>
        <v>2458418.5</v>
      </c>
      <c r="B139" s="63" t="str">
        <f t="shared" ca="1" si="36"/>
        <v>Sa</v>
      </c>
      <c r="C139" s="63">
        <f t="shared" ca="1" si="40"/>
        <v>27</v>
      </c>
      <c r="D139" s="59">
        <f t="shared" ca="1" si="41"/>
        <v>300</v>
      </c>
      <c r="E139" s="60"/>
      <c r="F139" s="60"/>
      <c r="G139" s="85"/>
      <c r="H139" s="1"/>
      <c r="I139" s="1">
        <f t="shared" ca="1" si="42"/>
        <v>2458449.5</v>
      </c>
      <c r="J139" s="58" t="str">
        <f t="shared" ca="1" si="37"/>
        <v>Ma</v>
      </c>
      <c r="K139" s="58">
        <f t="shared" ca="1" si="43"/>
        <v>27</v>
      </c>
      <c r="L139" s="59">
        <f t="shared" ca="1" si="38"/>
        <v>331</v>
      </c>
      <c r="M139" s="60"/>
      <c r="N139" s="60"/>
      <c r="O139" s="85"/>
      <c r="P139" s="1"/>
      <c r="Q139" s="1">
        <f t="shared" ca="1" si="44"/>
        <v>2458479.5</v>
      </c>
      <c r="R139" s="58" t="str">
        <f t="shared" ca="1" si="39"/>
        <v>Je</v>
      </c>
      <c r="S139" s="58">
        <f t="shared" ca="1" si="45"/>
        <v>27</v>
      </c>
      <c r="T139" s="59">
        <f t="shared" ca="1" si="46"/>
        <v>361</v>
      </c>
      <c r="U139" s="60"/>
      <c r="V139" s="60"/>
      <c r="W139" s="85"/>
    </row>
    <row r="140" spans="1:23" ht="15" customHeight="1">
      <c r="A140" s="37">
        <f t="shared" ca="1" si="47"/>
        <v>2458419.5</v>
      </c>
      <c r="B140" s="43" t="str">
        <f t="shared" ca="1" si="36"/>
        <v>Di</v>
      </c>
      <c r="C140" s="43">
        <f t="shared" ca="1" si="40"/>
        <v>28</v>
      </c>
      <c r="D140" s="44">
        <f t="shared" ca="1" si="41"/>
        <v>301</v>
      </c>
      <c r="E140" s="45"/>
      <c r="F140" s="45"/>
      <c r="G140" s="86"/>
      <c r="H140" s="1"/>
      <c r="I140" s="1">
        <f t="shared" ca="1" si="42"/>
        <v>2458450.5</v>
      </c>
      <c r="J140" s="58" t="str">
        <f t="shared" ca="1" si="37"/>
        <v>Me</v>
      </c>
      <c r="K140" s="58">
        <f t="shared" ca="1" si="43"/>
        <v>28</v>
      </c>
      <c r="L140" s="59">
        <f t="shared" ca="1" si="38"/>
        <v>332</v>
      </c>
      <c r="M140" s="60"/>
      <c r="N140" s="60"/>
      <c r="O140" s="85"/>
      <c r="P140" s="1"/>
      <c r="Q140" s="1">
        <f t="shared" ca="1" si="44"/>
        <v>2458480.5</v>
      </c>
      <c r="R140" s="58" t="str">
        <f t="shared" ca="1" si="39"/>
        <v>Ve</v>
      </c>
      <c r="S140" s="58">
        <f t="shared" ca="1" si="45"/>
        <v>28</v>
      </c>
      <c r="T140" s="59">
        <f t="shared" ca="1" si="46"/>
        <v>362</v>
      </c>
      <c r="U140" s="60"/>
      <c r="V140" s="60"/>
      <c r="W140" s="85"/>
    </row>
    <row r="141" spans="1:23" ht="15" customHeight="1">
      <c r="A141" s="37">
        <f t="shared" ca="1" si="47"/>
        <v>2458420.5</v>
      </c>
      <c r="B141" s="64" t="str">
        <f t="shared" ca="1" si="36"/>
        <v>Lu</v>
      </c>
      <c r="C141" s="64">
        <f t="shared" ca="1" si="40"/>
        <v>29</v>
      </c>
      <c r="D141" s="65">
        <f t="shared" ca="1" si="41"/>
        <v>302</v>
      </c>
      <c r="E141" s="66"/>
      <c r="F141" s="66"/>
      <c r="G141" s="87">
        <v>44</v>
      </c>
      <c r="H141" s="1"/>
      <c r="I141" s="1">
        <f t="shared" ca="1" si="42"/>
        <v>2458451.5</v>
      </c>
      <c r="J141" s="58" t="str">
        <f t="shared" ca="1" si="37"/>
        <v>Je</v>
      </c>
      <c r="K141" s="58">
        <f t="shared" ca="1" si="43"/>
        <v>29</v>
      </c>
      <c r="L141" s="59">
        <f t="shared" ca="1" si="38"/>
        <v>333</v>
      </c>
      <c r="M141" s="60"/>
      <c r="N141" s="60"/>
      <c r="O141" s="85"/>
      <c r="P141" s="1"/>
      <c r="Q141" s="1">
        <f t="shared" ca="1" si="44"/>
        <v>2458481.5</v>
      </c>
      <c r="R141" s="63" t="str">
        <f t="shared" ca="1" si="39"/>
        <v>Sa</v>
      </c>
      <c r="S141" s="63">
        <f t="shared" ca="1" si="45"/>
        <v>29</v>
      </c>
      <c r="T141" s="59">
        <f t="shared" ca="1" si="46"/>
        <v>363</v>
      </c>
      <c r="U141" s="60"/>
      <c r="V141" s="60"/>
      <c r="W141" s="85"/>
    </row>
    <row r="142" spans="1:23" ht="15" customHeight="1">
      <c r="A142" s="37">
        <f t="shared" ca="1" si="47"/>
        <v>2458421.5</v>
      </c>
      <c r="B142" s="58" t="str">
        <f t="shared" ca="1" si="36"/>
        <v>Ma</v>
      </c>
      <c r="C142" s="58">
        <f t="shared" ca="1" si="40"/>
        <v>30</v>
      </c>
      <c r="D142" s="59">
        <f t="shared" ca="1" si="41"/>
        <v>303</v>
      </c>
      <c r="E142" s="60"/>
      <c r="F142" s="60"/>
      <c r="G142" s="85"/>
      <c r="H142" s="1"/>
      <c r="I142" s="1">
        <f t="shared" ca="1" si="42"/>
        <v>2458452.5</v>
      </c>
      <c r="J142" s="58" t="str">
        <f t="shared" ca="1" si="37"/>
        <v>Ve</v>
      </c>
      <c r="K142" s="58">
        <f t="shared" ca="1" si="43"/>
        <v>30</v>
      </c>
      <c r="L142" s="59">
        <f t="shared" ca="1" si="38"/>
        <v>334</v>
      </c>
      <c r="M142" s="60"/>
      <c r="N142" s="60"/>
      <c r="O142" s="85"/>
      <c r="P142" s="1"/>
      <c r="Q142" s="1">
        <f t="shared" ca="1" si="44"/>
        <v>2458482.5</v>
      </c>
      <c r="R142" s="43" t="str">
        <f t="shared" ca="1" si="39"/>
        <v>Di</v>
      </c>
      <c r="S142" s="43">
        <f t="shared" ca="1" si="45"/>
        <v>30</v>
      </c>
      <c r="T142" s="44">
        <f t="shared" ca="1" si="46"/>
        <v>364</v>
      </c>
      <c r="U142" s="45"/>
      <c r="V142" s="45"/>
      <c r="W142" s="86"/>
    </row>
    <row r="143" spans="1:23" ht="15" customHeight="1">
      <c r="A143" s="37">
        <f t="shared" ca="1" si="47"/>
        <v>2458422.5</v>
      </c>
      <c r="B143" s="58" t="str">
        <f t="shared" ca="1" si="36"/>
        <v>Me</v>
      </c>
      <c r="C143" s="58">
        <f t="shared" ca="1" si="40"/>
        <v>31</v>
      </c>
      <c r="D143" s="59">
        <f t="shared" ca="1" si="41"/>
        <v>304</v>
      </c>
      <c r="E143" s="60"/>
      <c r="F143" s="60"/>
      <c r="G143" s="85"/>
      <c r="H143" s="1"/>
      <c r="J143"/>
      <c r="K143"/>
      <c r="L143"/>
      <c r="M143"/>
      <c r="N143"/>
      <c r="O143"/>
      <c r="Q143" s="1">
        <f t="shared" ca="1" si="44"/>
        <v>2458483.5</v>
      </c>
      <c r="R143" s="64" t="str">
        <f t="shared" ca="1" si="39"/>
        <v>Lu</v>
      </c>
      <c r="S143" s="64">
        <f t="shared" ca="1" si="45"/>
        <v>31</v>
      </c>
      <c r="T143" s="65">
        <f t="shared" ca="1" si="46"/>
        <v>365</v>
      </c>
      <c r="U143" s="66"/>
      <c r="V143" s="66"/>
      <c r="W143" s="87">
        <v>53</v>
      </c>
    </row>
    <row r="144" spans="1:23" ht="15" customHeight="1">
      <c r="E144"/>
      <c r="F144"/>
    </row>
    <row r="145" ht="15" customHeight="1"/>
  </sheetData>
  <mergeCells count="17">
    <mergeCell ref="U109:W109"/>
    <mergeCell ref="B111:G111"/>
    <mergeCell ref="J111:O111"/>
    <mergeCell ref="R111:W111"/>
    <mergeCell ref="B39:G39"/>
    <mergeCell ref="J39:O39"/>
    <mergeCell ref="R39:W39"/>
    <mergeCell ref="U73:W73"/>
    <mergeCell ref="B75:G75"/>
    <mergeCell ref="J75:O75"/>
    <mergeCell ref="R75:W75"/>
    <mergeCell ref="U37:W37"/>
    <mergeCell ref="E1:I1"/>
    <mergeCell ref="U1:W1"/>
    <mergeCell ref="B3:G3"/>
    <mergeCell ref="J3:O3"/>
    <mergeCell ref="R3:W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87</vt:i4>
      </vt:variant>
    </vt:vector>
  </HeadingPairs>
  <TitlesOfParts>
    <vt:vector size="92" baseType="lpstr">
      <vt:lpstr>Calendar</vt:lpstr>
      <vt:lpstr>Data</vt:lpstr>
      <vt:lpstr>ChritCal</vt:lpstr>
      <vt:lpstr>Copie</vt:lpstr>
      <vt:lpstr>copy</vt:lpstr>
      <vt:lpstr>_Apr01</vt:lpstr>
      <vt:lpstr>_Aug01</vt:lpstr>
      <vt:lpstr>_Col2</vt:lpstr>
      <vt:lpstr>_Col3</vt:lpstr>
      <vt:lpstr>_Col4</vt:lpstr>
      <vt:lpstr>_Col5</vt:lpstr>
      <vt:lpstr>_Col6</vt:lpstr>
      <vt:lpstr>_Col7</vt:lpstr>
      <vt:lpstr>_Dec01</vt:lpstr>
      <vt:lpstr>Copie!_Feb01</vt:lpstr>
      <vt:lpstr>_Feb01</vt:lpstr>
      <vt:lpstr>Copie!_Feb29</vt:lpstr>
      <vt:lpstr>_Feb29</vt:lpstr>
      <vt:lpstr>_Jan01</vt:lpstr>
      <vt:lpstr>_Jul01</vt:lpstr>
      <vt:lpstr>Copie!_Jun01</vt:lpstr>
      <vt:lpstr>_Jun01</vt:lpstr>
      <vt:lpstr>Copie!_Mar01</vt:lpstr>
      <vt:lpstr>_Mar01</vt:lpstr>
      <vt:lpstr>Copie!_May01</vt:lpstr>
      <vt:lpstr>_May01</vt:lpstr>
      <vt:lpstr>_Nov01</vt:lpstr>
      <vt:lpstr>_Oct01</vt:lpstr>
      <vt:lpstr>_Sep01</vt:lpstr>
      <vt:lpstr>AllJulDays</vt:lpstr>
      <vt:lpstr>April</vt:lpstr>
      <vt:lpstr>August</vt:lpstr>
      <vt:lpstr>CalendarData</vt:lpstr>
      <vt:lpstr>DaysOff</vt:lpstr>
      <vt:lpstr>December</vt:lpstr>
      <vt:lpstr>FebDays</vt:lpstr>
      <vt:lpstr>Copie!February</vt:lpstr>
      <vt:lpstr>February</vt:lpstr>
      <vt:lpstr>FirstGregorian</vt:lpstr>
      <vt:lpstr>GregEaster</vt:lpstr>
      <vt:lpstr>ItsaLeapYear</vt:lpstr>
      <vt:lpstr>Copie!Jan1B</vt:lpstr>
      <vt:lpstr>Jan1B</vt:lpstr>
      <vt:lpstr>Copie!Jan1C</vt:lpstr>
      <vt:lpstr>Jan1C</vt:lpstr>
      <vt:lpstr>Copie!Jan1D</vt:lpstr>
      <vt:lpstr>Jan1D</vt:lpstr>
      <vt:lpstr>Copie!Jan1E</vt:lpstr>
      <vt:lpstr>Jan1E</vt:lpstr>
      <vt:lpstr>Copie!Jan1F</vt:lpstr>
      <vt:lpstr>Jan1F</vt:lpstr>
      <vt:lpstr>Copie!Jan1G</vt:lpstr>
      <vt:lpstr>Jan1G</vt:lpstr>
      <vt:lpstr>January</vt:lpstr>
      <vt:lpstr>JulLDay</vt:lpstr>
      <vt:lpstr>JulLMonth</vt:lpstr>
      <vt:lpstr>JulLYear</vt:lpstr>
      <vt:lpstr>July</vt:lpstr>
      <vt:lpstr>Copie!June</vt:lpstr>
      <vt:lpstr>June</vt:lpstr>
      <vt:lpstr>LastJulian</vt:lpstr>
      <vt:lpstr>LegalHolidays</vt:lpstr>
      <vt:lpstr>Copie!March</vt:lpstr>
      <vt:lpstr>March</vt:lpstr>
      <vt:lpstr>Copie!May</vt:lpstr>
      <vt:lpstr>May</vt:lpstr>
      <vt:lpstr>Message1</vt:lpstr>
      <vt:lpstr>Message2</vt:lpstr>
      <vt:lpstr>MessageCancel</vt:lpstr>
      <vt:lpstr>Month01</vt:lpstr>
      <vt:lpstr>Month02</vt:lpstr>
      <vt:lpstr>Month03</vt:lpstr>
      <vt:lpstr>Month04</vt:lpstr>
      <vt:lpstr>Month05</vt:lpstr>
      <vt:lpstr>Month06</vt:lpstr>
      <vt:lpstr>Month07</vt:lpstr>
      <vt:lpstr>Month08</vt:lpstr>
      <vt:lpstr>Month09</vt:lpstr>
      <vt:lpstr>Month10</vt:lpstr>
      <vt:lpstr>Month11</vt:lpstr>
      <vt:lpstr>Month12</vt:lpstr>
      <vt:lpstr>November</vt:lpstr>
      <vt:lpstr>October</vt:lpstr>
      <vt:lpstr>OrthEaster</vt:lpstr>
      <vt:lpstr>September</vt:lpstr>
      <vt:lpstr>TheDays</vt:lpstr>
      <vt:lpstr>theMonths</vt:lpstr>
      <vt:lpstr>theYear</vt:lpstr>
      <vt:lpstr>toClear</vt:lpstr>
      <vt:lpstr>UserDays</vt:lpstr>
      <vt:lpstr>YearMax</vt:lpstr>
      <vt:lpstr>YearMin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2015-10-15T11:45:16Z</cp:lastPrinted>
  <dcterms:created xsi:type="dcterms:W3CDTF">1999-03-31T17:26:55Z</dcterms:created>
  <dcterms:modified xsi:type="dcterms:W3CDTF">2017-08-26T14:17:44Z</dcterms:modified>
</cp:coreProperties>
</file>