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pivotTables/pivotTable5.xml" ContentType="application/vnd.openxmlformats-officedocument.spreadsheetml.pivotTable+xml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0" yWindow="0" windowWidth="20490" windowHeight="6930" tabRatio="897"/>
  </bookViews>
  <sheets>
    <sheet name="Saisie réservations" sheetId="5" r:id="rId1"/>
    <sheet name="Planning réservations" sheetId="1" r:id="rId2"/>
    <sheet name="Bilan annuel réservations" sheetId="6" r:id="rId3"/>
    <sheet name="Graphiques" sheetId="9" r:id="rId4"/>
    <sheet name="Datas Graphiques" sheetId="8" r:id="rId5"/>
    <sheet name="Datas" sheetId="4" r:id="rId6"/>
    <sheet name="Taxe de séjour Janv-Mai" sheetId="10" r:id="rId7"/>
    <sheet name="Taxe de séjour Juin-Août" sheetId="11" r:id="rId8"/>
    <sheet name="Taxe de séjour Sept-Déc" sheetId="12" r:id="rId9"/>
  </sheets>
  <definedNames>
    <definedName name="_xlnm._FilterDatabase" localSheetId="5" hidden="1">Datas!$A$1:$G$1</definedName>
    <definedName name="_xlnm._FilterDatabase" localSheetId="1" hidden="1">'Planning réservations'!$A$1:$AG$31</definedName>
    <definedName name="_xlnm._FilterDatabase" localSheetId="0" hidden="1">'Saisie réservations'!$A$2:$L$48</definedName>
    <definedName name="An">'Planning réservations'!$A$1</definedName>
    <definedName name="Années">Datas!$N$2:$N$12</definedName>
    <definedName name="ColA">'Saisie réservations'!$A:$A</definedName>
    <definedName name="Debut">OFFSET('Saisie réservations'!$B$2,,,COUNTA('Saisie réservations'!$B:$B)-1)</definedName>
    <definedName name="Données">OFFSET(Datas!$A$2:$G$150,,,COUNTA(Datas!$A:$G)-1)</definedName>
    <definedName name="Ferie">OFFSET(Datas!$K$2,,,COUNTA(Datas!$K:$K)-1)</definedName>
    <definedName name="Fin">OFFSET('Saisie réservations'!$C$2,,,COUNTA('Saisie réservations'!$C:$C)-1)</definedName>
    <definedName name="_xlnm.Print_Titles" localSheetId="6">'Taxe de séjour Janv-Mai'!$7:$9</definedName>
    <definedName name="_xlnm.Print_Titles" localSheetId="7">'Taxe de séjour Juin-Août'!$7:$9</definedName>
    <definedName name="_xlnm.Print_Titles" localSheetId="8">'Taxe de séjour Sept-Déc'!$7:$9</definedName>
    <definedName name="Liste_Cat">OFFSET(Datas!$R$2,,,COUNTA(Datas!$R:$R)-1)</definedName>
    <definedName name="Liste_Orgn">OFFSET(Datas!$T$2,,,COUNTA(Datas!$T:$T)-1)</definedName>
    <definedName name="Mois">Datas!$I$2:$I$13</definedName>
    <definedName name="Nom">OFFSET(Datas!$A$2,,,COUNTA(Datas!$A:$A)-1)</definedName>
    <definedName name="Noms">OFFSET('Saisie réservations'!$A$2,,,COUNTA('Saisie réservations'!$A:$A)-1)</definedName>
    <definedName name="Pax">OFFSET(Fin,,7)</definedName>
    <definedName name="Profil">OFFSET(Fin,,9)</definedName>
    <definedName name="Régime">Datas!$V$2:$V$13</definedName>
    <definedName name="Régime_2018">Datas!$Z$2:$Z$8</definedName>
    <definedName name="Statut">Datas!$P$2:$P$6</definedName>
    <definedName name="Tarif_chambre">Datas!$Z$11:$AA$11</definedName>
    <definedName name="Tarifs">Datas!$V$2:$X$13</definedName>
    <definedName name="Tarifs_2018">Datas!$Z$2:$AD$8</definedName>
    <definedName name="Taxe">Datas!$AA$14</definedName>
    <definedName name="Type_chambre">Datas!$Z$11</definedName>
    <definedName name="_xlnm.Print_Area" localSheetId="2">'Bilan annuel réservations'!$A$1:$G$46</definedName>
    <definedName name="_xlnm.Print_Area" localSheetId="3">Graphiques!$D$1:$M$81</definedName>
    <definedName name="_xlnm.Print_Area" localSheetId="1">'Planning réservations'!$A$1:$AG$35</definedName>
    <definedName name="_xlnm.Print_Area" localSheetId="0">'Saisie réservations'!$A$1:$AC$88</definedName>
  </definedNames>
  <calcPr calcId="125725"/>
  <pivotCaches>
    <pivotCache cacheId="0" r:id="rId10"/>
    <pivotCache cacheId="1" r:id="rId11"/>
  </pivotCaches>
</workbook>
</file>

<file path=xl/calcChain.xml><?xml version="1.0" encoding="utf-8"?>
<calcChain xmlns="http://schemas.openxmlformats.org/spreadsheetml/2006/main">
  <c r="A5" i="6"/>
  <c r="AC44" i="5"/>
  <c r="AI44" s="1"/>
  <c r="AC45"/>
  <c r="AI45" s="1"/>
  <c r="AC46"/>
  <c r="AC47"/>
  <c r="AC48"/>
  <c r="AC49"/>
  <c r="AH49"/>
  <c r="AC50"/>
  <c r="AC51"/>
  <c r="AC52"/>
  <c r="AC53"/>
  <c r="AH53" s="1"/>
  <c r="AC54"/>
  <c r="AC55"/>
  <c r="AC56"/>
  <c r="AI56" s="1"/>
  <c r="AC57"/>
  <c r="AH57" s="1"/>
  <c r="AC58"/>
  <c r="AC59"/>
  <c r="AC60"/>
  <c r="AH60" s="1"/>
  <c r="AC61"/>
  <c r="AI61" s="1"/>
  <c r="AC62"/>
  <c r="AI62" s="1"/>
  <c r="AC63"/>
  <c r="AC64"/>
  <c r="AH64"/>
  <c r="AC65"/>
  <c r="AI65"/>
  <c r="AC66"/>
  <c r="AC67"/>
  <c r="AC68"/>
  <c r="AH68"/>
  <c r="AC69"/>
  <c r="AI69"/>
  <c r="AC70"/>
  <c r="AC71"/>
  <c r="AC72"/>
  <c r="AI72"/>
  <c r="AC73"/>
  <c r="AH73"/>
  <c r="AC74"/>
  <c r="AC75"/>
  <c r="AC76"/>
  <c r="AI76"/>
  <c r="AC77"/>
  <c r="AH77"/>
  <c r="AC78"/>
  <c r="AI78"/>
  <c r="AC79"/>
  <c r="AC80"/>
  <c r="AI80" s="1"/>
  <c r="AC81"/>
  <c r="AH81" s="1"/>
  <c r="AC82"/>
  <c r="AC83"/>
  <c r="AC84"/>
  <c r="AI84" s="1"/>
  <c r="AC85"/>
  <c r="AI85" s="1"/>
  <c r="AC86"/>
  <c r="AC87"/>
  <c r="AC88"/>
  <c r="AC89"/>
  <c r="AC90"/>
  <c r="AC91"/>
  <c r="AC92"/>
  <c r="AI92" s="1"/>
  <c r="AC93"/>
  <c r="AH93" s="1"/>
  <c r="AC94"/>
  <c r="AC95"/>
  <c r="AC96"/>
  <c r="AH96" s="1"/>
  <c r="AC97"/>
  <c r="AI97" s="1"/>
  <c r="AC98"/>
  <c r="AC99"/>
  <c r="AC100"/>
  <c r="AH100" s="1"/>
  <c r="AC101"/>
  <c r="AI101" s="1"/>
  <c r="AC102"/>
  <c r="AC103"/>
  <c r="AC104"/>
  <c r="AI104" s="1"/>
  <c r="AC105"/>
  <c r="AH105" s="1"/>
  <c r="AC106"/>
  <c r="AC107"/>
  <c r="AC108"/>
  <c r="AI108" s="1"/>
  <c r="AC109"/>
  <c r="AI109" s="1"/>
  <c r="AC110"/>
  <c r="AC111"/>
  <c r="AC112"/>
  <c r="AI112" s="1"/>
  <c r="AC113"/>
  <c r="AH113" s="1"/>
  <c r="AC114"/>
  <c r="AI114" s="1"/>
  <c r="AC115"/>
  <c r="AC116"/>
  <c r="AI116"/>
  <c r="AC117"/>
  <c r="AH117"/>
  <c r="AC118"/>
  <c r="AC119"/>
  <c r="AC120"/>
  <c r="AC121"/>
  <c r="AI121" s="1"/>
  <c r="AC122"/>
  <c r="AC123"/>
  <c r="AC124"/>
  <c r="AH124" s="1"/>
  <c r="AC125"/>
  <c r="AH125" s="1"/>
  <c r="AC126"/>
  <c r="AC127"/>
  <c r="AC128"/>
  <c r="AC129"/>
  <c r="AH129"/>
  <c r="AC130"/>
  <c r="AI130"/>
  <c r="AC131"/>
  <c r="AC132"/>
  <c r="AH132" s="1"/>
  <c r="AC133"/>
  <c r="AI133" s="1"/>
  <c r="AC134"/>
  <c r="AI134" s="1"/>
  <c r="AC135"/>
  <c r="AC136"/>
  <c r="AI136"/>
  <c r="AC137"/>
  <c r="AH137"/>
  <c r="AC138"/>
  <c r="AI138"/>
  <c r="AC139"/>
  <c r="AC140"/>
  <c r="AC141"/>
  <c r="AI141"/>
  <c r="AC142"/>
  <c r="AC143"/>
  <c r="AC144"/>
  <c r="AI144"/>
  <c r="AC145"/>
  <c r="AH145"/>
  <c r="AC146"/>
  <c r="AC147"/>
  <c r="AC148"/>
  <c r="AI148"/>
  <c r="AC149"/>
  <c r="AI149"/>
  <c r="AC150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J42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K42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J40"/>
  <c r="AI46"/>
  <c r="AI49"/>
  <c r="AI50"/>
  <c r="AI51"/>
  <c r="AI52"/>
  <c r="AI53"/>
  <c r="AI55"/>
  <c r="AI58"/>
  <c r="AI59"/>
  <c r="AI63"/>
  <c r="AI64"/>
  <c r="AI67"/>
  <c r="AI70"/>
  <c r="AI71"/>
  <c r="AI74"/>
  <c r="AI75"/>
  <c r="AI79"/>
  <c r="AH80"/>
  <c r="AI83"/>
  <c r="AI87"/>
  <c r="AH89"/>
  <c r="AI90"/>
  <c r="AI91"/>
  <c r="AI94"/>
  <c r="AI95"/>
  <c r="AI98"/>
  <c r="AI99"/>
  <c r="AI103"/>
  <c r="AI106"/>
  <c r="AI107"/>
  <c r="AI110"/>
  <c r="AI111"/>
  <c r="AI115"/>
  <c r="AI119"/>
  <c r="AH121"/>
  <c r="AI122"/>
  <c r="AI123"/>
  <c r="AI124"/>
  <c r="AI125"/>
  <c r="AI126"/>
  <c r="AI127"/>
  <c r="AH128"/>
  <c r="AI131"/>
  <c r="AI135"/>
  <c r="AH136"/>
  <c r="AI139"/>
  <c r="AI142"/>
  <c r="AI143"/>
  <c r="AI146"/>
  <c r="AI147"/>
  <c r="AI47"/>
  <c r="AI48"/>
  <c r="AI54"/>
  <c r="AI60"/>
  <c r="AH65"/>
  <c r="AI66"/>
  <c r="AI82"/>
  <c r="AI86"/>
  <c r="AH88"/>
  <c r="AI102"/>
  <c r="AH104"/>
  <c r="AI118"/>
  <c r="AH120"/>
  <c r="AI132"/>
  <c r="AI140"/>
  <c r="AI150"/>
  <c r="AJ3"/>
  <c r="AK3"/>
  <c r="AD3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43"/>
  <c r="Q44"/>
  <c r="Q45"/>
  <c r="Q46"/>
  <c r="Q47"/>
  <c r="Q48"/>
  <c r="Q49"/>
  <c r="Q42"/>
  <c r="T42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Z42"/>
  <c r="Z49"/>
  <c r="Z52"/>
  <c r="Z57"/>
  <c r="Z61"/>
  <c r="Z65"/>
  <c r="Z77"/>
  <c r="Z85"/>
  <c r="Z101"/>
  <c r="Z108"/>
  <c r="Z109"/>
  <c r="Z112"/>
  <c r="Z149"/>
  <c r="AE42"/>
  <c r="N42"/>
  <c r="M42"/>
  <c r="J42"/>
  <c r="I42"/>
  <c r="D42"/>
  <c r="D149"/>
  <c r="AB149" s="1"/>
  <c r="I149"/>
  <c r="J149"/>
  <c r="K149"/>
  <c r="M149"/>
  <c r="N149"/>
  <c r="P149"/>
  <c r="AE149"/>
  <c r="AF149"/>
  <c r="AG149"/>
  <c r="D150"/>
  <c r="AB150" s="1"/>
  <c r="I150"/>
  <c r="J150"/>
  <c r="K150"/>
  <c r="M150"/>
  <c r="N150"/>
  <c r="P150"/>
  <c r="Z150"/>
  <c r="AE150"/>
  <c r="AF150"/>
  <c r="AG150"/>
  <c r="D43"/>
  <c r="I43"/>
  <c r="J43"/>
  <c r="AJ43" s="1"/>
  <c r="M43"/>
  <c r="N43"/>
  <c r="P43"/>
  <c r="Z43"/>
  <c r="AE43"/>
  <c r="D44"/>
  <c r="AB44" s="1"/>
  <c r="I44"/>
  <c r="J44"/>
  <c r="M44"/>
  <c r="N44"/>
  <c r="P44"/>
  <c r="Z44"/>
  <c r="AE44"/>
  <c r="D45"/>
  <c r="AB45" s="1"/>
  <c r="I45"/>
  <c r="J45"/>
  <c r="M45"/>
  <c r="N45"/>
  <c r="P45"/>
  <c r="Z45"/>
  <c r="AE45"/>
  <c r="D46"/>
  <c r="AB46" s="1"/>
  <c r="I46"/>
  <c r="J46"/>
  <c r="M46"/>
  <c r="N46"/>
  <c r="P46"/>
  <c r="Z46"/>
  <c r="AE46"/>
  <c r="AG46"/>
  <c r="D47"/>
  <c r="AB47" s="1"/>
  <c r="K47"/>
  <c r="I47"/>
  <c r="J47"/>
  <c r="M47"/>
  <c r="N47"/>
  <c r="P47"/>
  <c r="Z47"/>
  <c r="AE47"/>
  <c r="AG47"/>
  <c r="D48"/>
  <c r="AB48" s="1"/>
  <c r="I48"/>
  <c r="J48"/>
  <c r="M48"/>
  <c r="N48"/>
  <c r="P48"/>
  <c r="Z48"/>
  <c r="AE48"/>
  <c r="D49"/>
  <c r="AB49" s="1"/>
  <c r="I49"/>
  <c r="J49"/>
  <c r="K49"/>
  <c r="M49"/>
  <c r="N49"/>
  <c r="P49"/>
  <c r="AE49"/>
  <c r="AF49"/>
  <c r="AG49"/>
  <c r="D50"/>
  <c r="AB50" s="1"/>
  <c r="AG50"/>
  <c r="I50"/>
  <c r="J50"/>
  <c r="M50"/>
  <c r="N50"/>
  <c r="P50"/>
  <c r="Z50"/>
  <c r="AE50"/>
  <c r="D51"/>
  <c r="AB51" s="1"/>
  <c r="I51"/>
  <c r="J51"/>
  <c r="M51"/>
  <c r="N51"/>
  <c r="P51"/>
  <c r="Z51"/>
  <c r="AE51"/>
  <c r="D52"/>
  <c r="K52" s="1"/>
  <c r="I52"/>
  <c r="J52"/>
  <c r="M52"/>
  <c r="N52"/>
  <c r="P52"/>
  <c r="AE52"/>
  <c r="AF52"/>
  <c r="D53"/>
  <c r="K53" s="1"/>
  <c r="I53"/>
  <c r="J53"/>
  <c r="M53"/>
  <c r="N53"/>
  <c r="P53"/>
  <c r="Z53"/>
  <c r="AE53"/>
  <c r="D54"/>
  <c r="AB54" s="1"/>
  <c r="I54"/>
  <c r="J54"/>
  <c r="M54"/>
  <c r="N54"/>
  <c r="P54"/>
  <c r="Z54"/>
  <c r="AE54"/>
  <c r="D55"/>
  <c r="AB55" s="1"/>
  <c r="I55"/>
  <c r="J55"/>
  <c r="M55"/>
  <c r="N55"/>
  <c r="P55"/>
  <c r="Z55"/>
  <c r="AE55"/>
  <c r="D56"/>
  <c r="AB56" s="1"/>
  <c r="I56"/>
  <c r="J56"/>
  <c r="M56"/>
  <c r="N56"/>
  <c r="P56"/>
  <c r="Z56"/>
  <c r="AE56"/>
  <c r="AG56"/>
  <c r="D57"/>
  <c r="AB57" s="1"/>
  <c r="I57"/>
  <c r="J57"/>
  <c r="M57"/>
  <c r="N57"/>
  <c r="P57"/>
  <c r="AE57"/>
  <c r="D58"/>
  <c r="AB58" s="1"/>
  <c r="I58"/>
  <c r="J58"/>
  <c r="M58"/>
  <c r="N58"/>
  <c r="P58"/>
  <c r="Z58"/>
  <c r="AE58"/>
  <c r="AG58"/>
  <c r="D59"/>
  <c r="AB59" s="1"/>
  <c r="K59"/>
  <c r="I59"/>
  <c r="J59"/>
  <c r="M59"/>
  <c r="N59"/>
  <c r="P59"/>
  <c r="Z59"/>
  <c r="AE59"/>
  <c r="AF59"/>
  <c r="D60"/>
  <c r="AB60" s="1"/>
  <c r="I60"/>
  <c r="J60"/>
  <c r="M60"/>
  <c r="N60"/>
  <c r="P60"/>
  <c r="Z60"/>
  <c r="AE60"/>
  <c r="D61"/>
  <c r="AB61" s="1"/>
  <c r="I61"/>
  <c r="J61"/>
  <c r="M61"/>
  <c r="N61"/>
  <c r="P61"/>
  <c r="AE61"/>
  <c r="D62"/>
  <c r="AB62" s="1"/>
  <c r="I62"/>
  <c r="J62"/>
  <c r="K62"/>
  <c r="M62"/>
  <c r="N62"/>
  <c r="P62"/>
  <c r="Z62"/>
  <c r="AE62"/>
  <c r="AF62"/>
  <c r="AG62"/>
  <c r="D63"/>
  <c r="AB63" s="1"/>
  <c r="I63"/>
  <c r="J63"/>
  <c r="M63"/>
  <c r="N63"/>
  <c r="P63"/>
  <c r="Z63"/>
  <c r="AE63"/>
  <c r="D64"/>
  <c r="AB64" s="1"/>
  <c r="I64"/>
  <c r="J64"/>
  <c r="M64"/>
  <c r="N64"/>
  <c r="P64"/>
  <c r="Z64"/>
  <c r="AE64"/>
  <c r="D65"/>
  <c r="AB65" s="1"/>
  <c r="I65"/>
  <c r="J65"/>
  <c r="M65"/>
  <c r="N65"/>
  <c r="P65"/>
  <c r="AE65"/>
  <c r="D66"/>
  <c r="AB66" s="1"/>
  <c r="I66"/>
  <c r="J66"/>
  <c r="M66"/>
  <c r="N66"/>
  <c r="P66"/>
  <c r="Z66"/>
  <c r="AE66"/>
  <c r="D67"/>
  <c r="AB67" s="1"/>
  <c r="I67"/>
  <c r="J67"/>
  <c r="M67"/>
  <c r="N67"/>
  <c r="P67"/>
  <c r="Z67"/>
  <c r="AE67"/>
  <c r="D68"/>
  <c r="K68" s="1"/>
  <c r="I68"/>
  <c r="J68"/>
  <c r="M68"/>
  <c r="N68"/>
  <c r="P68"/>
  <c r="Z68"/>
  <c r="AE68"/>
  <c r="AG68"/>
  <c r="D69"/>
  <c r="AB69" s="1"/>
  <c r="AG69"/>
  <c r="I69"/>
  <c r="J69"/>
  <c r="M69"/>
  <c r="N69"/>
  <c r="P69"/>
  <c r="Z69"/>
  <c r="AE69"/>
  <c r="D70"/>
  <c r="AB70" s="1"/>
  <c r="I70"/>
  <c r="J70"/>
  <c r="M70"/>
  <c r="N70"/>
  <c r="P70"/>
  <c r="Z70"/>
  <c r="AE70"/>
  <c r="D71"/>
  <c r="AB71" s="1"/>
  <c r="I71"/>
  <c r="J71"/>
  <c r="M71"/>
  <c r="N71"/>
  <c r="P71"/>
  <c r="Z71"/>
  <c r="AE71"/>
  <c r="AG71"/>
  <c r="D72"/>
  <c r="AB72" s="1"/>
  <c r="K72"/>
  <c r="I72"/>
  <c r="J72"/>
  <c r="M72"/>
  <c r="N72"/>
  <c r="P72"/>
  <c r="Z72"/>
  <c r="AE72"/>
  <c r="D73"/>
  <c r="AB73" s="1"/>
  <c r="I73"/>
  <c r="J73"/>
  <c r="M73"/>
  <c r="N73"/>
  <c r="P73"/>
  <c r="Z73"/>
  <c r="AE73"/>
  <c r="D74"/>
  <c r="AB74" s="1"/>
  <c r="I74"/>
  <c r="J74"/>
  <c r="M74"/>
  <c r="N74"/>
  <c r="P74"/>
  <c r="Z74"/>
  <c r="AE74"/>
  <c r="D75"/>
  <c r="AB75" s="1"/>
  <c r="I75"/>
  <c r="J75"/>
  <c r="M75"/>
  <c r="N75"/>
  <c r="P75"/>
  <c r="Z75"/>
  <c r="AE75"/>
  <c r="AG75"/>
  <c r="D76"/>
  <c r="AB76" s="1"/>
  <c r="I76"/>
  <c r="J76"/>
  <c r="M76"/>
  <c r="N76"/>
  <c r="P76"/>
  <c r="Z76"/>
  <c r="AE76"/>
  <c r="D77"/>
  <c r="AB77" s="1"/>
  <c r="K77"/>
  <c r="I77"/>
  <c r="J77"/>
  <c r="M77"/>
  <c r="N77"/>
  <c r="P77"/>
  <c r="AE77"/>
  <c r="AF77"/>
  <c r="D78"/>
  <c r="AB78" s="1"/>
  <c r="I78"/>
  <c r="J78"/>
  <c r="M78"/>
  <c r="N78"/>
  <c r="P78"/>
  <c r="Z78"/>
  <c r="AE78"/>
  <c r="D79"/>
  <c r="AB79" s="1"/>
  <c r="I79"/>
  <c r="J79"/>
  <c r="M79"/>
  <c r="N79"/>
  <c r="P79"/>
  <c r="Z79"/>
  <c r="AE79"/>
  <c r="AG79"/>
  <c r="D80"/>
  <c r="AB80" s="1"/>
  <c r="K80"/>
  <c r="I80"/>
  <c r="J80"/>
  <c r="M80"/>
  <c r="N80"/>
  <c r="P80"/>
  <c r="Z80"/>
  <c r="AE80"/>
  <c r="AF80"/>
  <c r="D81"/>
  <c r="AB81" s="1"/>
  <c r="I81"/>
  <c r="J81"/>
  <c r="M81"/>
  <c r="N81"/>
  <c r="P81"/>
  <c r="Z81"/>
  <c r="AE81"/>
  <c r="AG81"/>
  <c r="D82"/>
  <c r="AB82" s="1"/>
  <c r="I82"/>
  <c r="J82"/>
  <c r="M82"/>
  <c r="N82"/>
  <c r="P82"/>
  <c r="Z82"/>
  <c r="AE82"/>
  <c r="AG82"/>
  <c r="D83"/>
  <c r="AB83" s="1"/>
  <c r="I83"/>
  <c r="J83"/>
  <c r="M83"/>
  <c r="N83"/>
  <c r="P83"/>
  <c r="Z83"/>
  <c r="AE83"/>
  <c r="AF83"/>
  <c r="D84"/>
  <c r="AB84" s="1"/>
  <c r="I84"/>
  <c r="J84"/>
  <c r="M84"/>
  <c r="N84"/>
  <c r="P84"/>
  <c r="Z84"/>
  <c r="AE84"/>
  <c r="D85"/>
  <c r="AG85" s="1"/>
  <c r="I85"/>
  <c r="J85"/>
  <c r="K85"/>
  <c r="M85"/>
  <c r="N85"/>
  <c r="P85"/>
  <c r="AE85"/>
  <c r="D86"/>
  <c r="AB86" s="1"/>
  <c r="I86"/>
  <c r="J86"/>
  <c r="M86"/>
  <c r="N86"/>
  <c r="P86"/>
  <c r="Z86"/>
  <c r="AE86"/>
  <c r="D87"/>
  <c r="AB87" s="1"/>
  <c r="I87"/>
  <c r="J87"/>
  <c r="K87"/>
  <c r="M87"/>
  <c r="N87"/>
  <c r="P87"/>
  <c r="Z87"/>
  <c r="AE87"/>
  <c r="AG87"/>
  <c r="D88"/>
  <c r="AB88" s="1"/>
  <c r="I88"/>
  <c r="J88"/>
  <c r="M88"/>
  <c r="N88"/>
  <c r="P88"/>
  <c r="Z88"/>
  <c r="AE88"/>
  <c r="D89"/>
  <c r="AB89" s="1"/>
  <c r="I89"/>
  <c r="J89"/>
  <c r="M89"/>
  <c r="N89"/>
  <c r="P89"/>
  <c r="Z89"/>
  <c r="AE89"/>
  <c r="D90"/>
  <c r="AB90" s="1"/>
  <c r="K90"/>
  <c r="I90"/>
  <c r="J90"/>
  <c r="M90"/>
  <c r="N90"/>
  <c r="P90"/>
  <c r="Z90"/>
  <c r="AE90"/>
  <c r="AF90"/>
  <c r="D91"/>
  <c r="AB91" s="1"/>
  <c r="I91"/>
  <c r="J91"/>
  <c r="M91"/>
  <c r="N91"/>
  <c r="P91"/>
  <c r="Z91"/>
  <c r="AE91"/>
  <c r="AF91"/>
  <c r="D92"/>
  <c r="AB92" s="1"/>
  <c r="I92"/>
  <c r="J92"/>
  <c r="M92"/>
  <c r="N92"/>
  <c r="P92"/>
  <c r="Z92"/>
  <c r="AE92"/>
  <c r="D93"/>
  <c r="AB93" s="1"/>
  <c r="I93"/>
  <c r="J93"/>
  <c r="M93"/>
  <c r="N93"/>
  <c r="P93"/>
  <c r="Z93"/>
  <c r="AE93"/>
  <c r="AG93"/>
  <c r="D94"/>
  <c r="AB94" s="1"/>
  <c r="I94"/>
  <c r="J94"/>
  <c r="K94"/>
  <c r="M94"/>
  <c r="N94"/>
  <c r="P94"/>
  <c r="Z94"/>
  <c r="AE94"/>
  <c r="AF94"/>
  <c r="AG94"/>
  <c r="D95"/>
  <c r="AB95" s="1"/>
  <c r="I95"/>
  <c r="J95"/>
  <c r="M95"/>
  <c r="N95"/>
  <c r="P95"/>
  <c r="Z95"/>
  <c r="AE95"/>
  <c r="AG95"/>
  <c r="D96"/>
  <c r="AB96" s="1"/>
  <c r="I96"/>
  <c r="J96"/>
  <c r="M96"/>
  <c r="N96"/>
  <c r="P96"/>
  <c r="Z96"/>
  <c r="AE96"/>
  <c r="D97"/>
  <c r="AB97" s="1"/>
  <c r="I97"/>
  <c r="J97"/>
  <c r="K97"/>
  <c r="M97"/>
  <c r="N97"/>
  <c r="P97"/>
  <c r="Z97"/>
  <c r="AE97"/>
  <c r="AG97"/>
  <c r="D98"/>
  <c r="AB98" s="1"/>
  <c r="I98"/>
  <c r="J98"/>
  <c r="K98"/>
  <c r="M98"/>
  <c r="N98"/>
  <c r="P98"/>
  <c r="Z98"/>
  <c r="AE98"/>
  <c r="AF98"/>
  <c r="AG98"/>
  <c r="D99"/>
  <c r="AB99" s="1"/>
  <c r="I99"/>
  <c r="J99"/>
  <c r="M99"/>
  <c r="N99"/>
  <c r="P99"/>
  <c r="Z99"/>
  <c r="AE99"/>
  <c r="D100"/>
  <c r="AG100" s="1"/>
  <c r="I100"/>
  <c r="J100"/>
  <c r="M100"/>
  <c r="N100"/>
  <c r="P100"/>
  <c r="Z100"/>
  <c r="AE100"/>
  <c r="D101"/>
  <c r="AB101" s="1"/>
  <c r="I101"/>
  <c r="J101"/>
  <c r="M101"/>
  <c r="N101"/>
  <c r="P101"/>
  <c r="AE101"/>
  <c r="AF101"/>
  <c r="D102"/>
  <c r="AB102" s="1"/>
  <c r="I102"/>
  <c r="J102"/>
  <c r="M102"/>
  <c r="N102"/>
  <c r="P102"/>
  <c r="Z102"/>
  <c r="AE102"/>
  <c r="D103"/>
  <c r="AB103" s="1"/>
  <c r="I103"/>
  <c r="J103"/>
  <c r="M103"/>
  <c r="N103"/>
  <c r="P103"/>
  <c r="Z103"/>
  <c r="AE103"/>
  <c r="D104"/>
  <c r="AG104" s="1"/>
  <c r="I104"/>
  <c r="J104"/>
  <c r="M104"/>
  <c r="N104"/>
  <c r="P104"/>
  <c r="Z104"/>
  <c r="AE104"/>
  <c r="D105"/>
  <c r="AB105" s="1"/>
  <c r="I105"/>
  <c r="J105"/>
  <c r="M105"/>
  <c r="N105"/>
  <c r="P105"/>
  <c r="Z105"/>
  <c r="AE105"/>
  <c r="D106"/>
  <c r="AB106" s="1"/>
  <c r="I106"/>
  <c r="J106"/>
  <c r="M106"/>
  <c r="N106"/>
  <c r="P106"/>
  <c r="Z106"/>
  <c r="AE106"/>
  <c r="AG106"/>
  <c r="D107"/>
  <c r="AB107" s="1"/>
  <c r="K107"/>
  <c r="I107"/>
  <c r="J107"/>
  <c r="M107"/>
  <c r="N107"/>
  <c r="P107"/>
  <c r="Z107"/>
  <c r="AE107"/>
  <c r="AG107"/>
  <c r="D108"/>
  <c r="AB108" s="1"/>
  <c r="I108"/>
  <c r="J108"/>
  <c r="K108"/>
  <c r="M108"/>
  <c r="N108"/>
  <c r="P108"/>
  <c r="AE108"/>
  <c r="AF108"/>
  <c r="AG108"/>
  <c r="D109"/>
  <c r="AB109" s="1"/>
  <c r="I109"/>
  <c r="J109"/>
  <c r="M109"/>
  <c r="N109"/>
  <c r="P109"/>
  <c r="AE109"/>
  <c r="AF109"/>
  <c r="D110"/>
  <c r="AB110" s="1"/>
  <c r="I110"/>
  <c r="J110"/>
  <c r="M110"/>
  <c r="N110"/>
  <c r="P110"/>
  <c r="Z110"/>
  <c r="AE110"/>
  <c r="D111"/>
  <c r="AB111" s="1"/>
  <c r="I111"/>
  <c r="J111"/>
  <c r="K111"/>
  <c r="M111"/>
  <c r="N111"/>
  <c r="P111"/>
  <c r="Z111"/>
  <c r="AE111"/>
  <c r="AG111"/>
  <c r="D112"/>
  <c r="AB112" s="1"/>
  <c r="K112"/>
  <c r="I112"/>
  <c r="J112"/>
  <c r="M112"/>
  <c r="N112"/>
  <c r="P112"/>
  <c r="AE112"/>
  <c r="AG112"/>
  <c r="D113"/>
  <c r="AB113" s="1"/>
  <c r="I113"/>
  <c r="J113"/>
  <c r="M113"/>
  <c r="N113"/>
  <c r="P113"/>
  <c r="Z113"/>
  <c r="AE113"/>
  <c r="D114"/>
  <c r="AB114" s="1"/>
  <c r="I114"/>
  <c r="J114"/>
  <c r="M114"/>
  <c r="N114"/>
  <c r="P114"/>
  <c r="Z114"/>
  <c r="AE114"/>
  <c r="AF114"/>
  <c r="D115"/>
  <c r="AB115" s="1"/>
  <c r="I115"/>
  <c r="J115"/>
  <c r="K115"/>
  <c r="M115"/>
  <c r="N115"/>
  <c r="P115"/>
  <c r="Z115"/>
  <c r="AE115"/>
  <c r="AG115"/>
  <c r="D116"/>
  <c r="AB116" s="1"/>
  <c r="K116"/>
  <c r="I116"/>
  <c r="J116"/>
  <c r="M116"/>
  <c r="N116"/>
  <c r="P116"/>
  <c r="Z116"/>
  <c r="AE116"/>
  <c r="AF116"/>
  <c r="D117"/>
  <c r="AB117" s="1"/>
  <c r="K117"/>
  <c r="I117"/>
  <c r="J117"/>
  <c r="M117"/>
  <c r="N117"/>
  <c r="P117"/>
  <c r="Z117"/>
  <c r="AE117"/>
  <c r="D118"/>
  <c r="AB118" s="1"/>
  <c r="I118"/>
  <c r="J118"/>
  <c r="M118"/>
  <c r="N118"/>
  <c r="P118"/>
  <c r="Z118"/>
  <c r="AE118"/>
  <c r="D119"/>
  <c r="AB119" s="1"/>
  <c r="I119"/>
  <c r="J119"/>
  <c r="M119"/>
  <c r="N119"/>
  <c r="P119"/>
  <c r="Z119"/>
  <c r="AE119"/>
  <c r="AG119"/>
  <c r="D120"/>
  <c r="AB120" s="1"/>
  <c r="K120"/>
  <c r="I120"/>
  <c r="J120"/>
  <c r="M120"/>
  <c r="N120"/>
  <c r="P120"/>
  <c r="Z120"/>
  <c r="AE120"/>
  <c r="D121"/>
  <c r="AB121" s="1"/>
  <c r="I121"/>
  <c r="J121"/>
  <c r="M121"/>
  <c r="N121"/>
  <c r="P121"/>
  <c r="Z121"/>
  <c r="AE121"/>
  <c r="D122"/>
  <c r="AB122" s="1"/>
  <c r="I122"/>
  <c r="J122"/>
  <c r="M122"/>
  <c r="N122"/>
  <c r="P122"/>
  <c r="Z122"/>
  <c r="AE122"/>
  <c r="D123"/>
  <c r="AB123" s="1"/>
  <c r="I123"/>
  <c r="J123"/>
  <c r="K123"/>
  <c r="M123"/>
  <c r="N123"/>
  <c r="P123"/>
  <c r="Z123"/>
  <c r="AE123"/>
  <c r="AG123"/>
  <c r="D124"/>
  <c r="AB124" s="1"/>
  <c r="I124"/>
  <c r="J124"/>
  <c r="M124"/>
  <c r="N124"/>
  <c r="P124"/>
  <c r="Z124"/>
  <c r="AE124"/>
  <c r="D125"/>
  <c r="AB125" s="1"/>
  <c r="I125"/>
  <c r="J125"/>
  <c r="K125"/>
  <c r="M125"/>
  <c r="N125"/>
  <c r="P125"/>
  <c r="Z125"/>
  <c r="AE125"/>
  <c r="AF125"/>
  <c r="D126"/>
  <c r="AB126" s="1"/>
  <c r="I126"/>
  <c r="J126"/>
  <c r="M126"/>
  <c r="N126"/>
  <c r="P126"/>
  <c r="Z126"/>
  <c r="AE126"/>
  <c r="D127"/>
  <c r="AB127" s="1"/>
  <c r="I127"/>
  <c r="J127"/>
  <c r="M127"/>
  <c r="N127"/>
  <c r="P127"/>
  <c r="Z127"/>
  <c r="AE127"/>
  <c r="D128"/>
  <c r="AB128" s="1"/>
  <c r="I128"/>
  <c r="J128"/>
  <c r="M128"/>
  <c r="N128"/>
  <c r="P128"/>
  <c r="Z128"/>
  <c r="AE128"/>
  <c r="D129"/>
  <c r="AB129" s="1"/>
  <c r="I129"/>
  <c r="J129"/>
  <c r="M129"/>
  <c r="N129"/>
  <c r="P129"/>
  <c r="Z129"/>
  <c r="AE129"/>
  <c r="D130"/>
  <c r="AB130" s="1"/>
  <c r="I130"/>
  <c r="J130"/>
  <c r="M130"/>
  <c r="N130"/>
  <c r="P130"/>
  <c r="Z130"/>
  <c r="AE130"/>
  <c r="D131"/>
  <c r="AB131" s="1"/>
  <c r="K131"/>
  <c r="I131"/>
  <c r="J131"/>
  <c r="M131"/>
  <c r="N131"/>
  <c r="P131"/>
  <c r="Z131"/>
  <c r="AE131"/>
  <c r="D132"/>
  <c r="K132" s="1"/>
  <c r="I132"/>
  <c r="J132"/>
  <c r="M132"/>
  <c r="N132"/>
  <c r="P132"/>
  <c r="Z132"/>
  <c r="AE132"/>
  <c r="D133"/>
  <c r="AB133" s="1"/>
  <c r="AG133"/>
  <c r="I133"/>
  <c r="J133"/>
  <c r="M133"/>
  <c r="N133"/>
  <c r="P133"/>
  <c r="Z133"/>
  <c r="AE133"/>
  <c r="D134"/>
  <c r="AB134" s="1"/>
  <c r="I134"/>
  <c r="J134"/>
  <c r="M134"/>
  <c r="N134"/>
  <c r="P134"/>
  <c r="Z134"/>
  <c r="AE134"/>
  <c r="D135"/>
  <c r="AB135" s="1"/>
  <c r="I135"/>
  <c r="J135"/>
  <c r="M135"/>
  <c r="N135"/>
  <c r="P135"/>
  <c r="Z135"/>
  <c r="AE135"/>
  <c r="D136"/>
  <c r="AB136" s="1"/>
  <c r="I136"/>
  <c r="J136"/>
  <c r="M136"/>
  <c r="N136"/>
  <c r="P136"/>
  <c r="Z136"/>
  <c r="AE136"/>
  <c r="D137"/>
  <c r="AB137" s="1"/>
  <c r="K137"/>
  <c r="I137"/>
  <c r="J137"/>
  <c r="M137"/>
  <c r="N137"/>
  <c r="P137"/>
  <c r="Z137"/>
  <c r="AE137"/>
  <c r="D138"/>
  <c r="AB138" s="1"/>
  <c r="I138"/>
  <c r="J138"/>
  <c r="M138"/>
  <c r="N138"/>
  <c r="P138"/>
  <c r="Z138"/>
  <c r="AE138"/>
  <c r="D139"/>
  <c r="AB139" s="1"/>
  <c r="K139"/>
  <c r="I139"/>
  <c r="J139"/>
  <c r="M139"/>
  <c r="N139"/>
  <c r="P139"/>
  <c r="Z139"/>
  <c r="AE139"/>
  <c r="D140"/>
  <c r="AB140" s="1"/>
  <c r="I140"/>
  <c r="J140"/>
  <c r="M140"/>
  <c r="N140"/>
  <c r="P140"/>
  <c r="Z140"/>
  <c r="AE140"/>
  <c r="D141"/>
  <c r="AB141" s="1"/>
  <c r="K141"/>
  <c r="I141"/>
  <c r="J141"/>
  <c r="M141"/>
  <c r="N141"/>
  <c r="P141"/>
  <c r="Z141"/>
  <c r="AE141"/>
  <c r="D142"/>
  <c r="AB142" s="1"/>
  <c r="I142"/>
  <c r="J142"/>
  <c r="M142"/>
  <c r="N142"/>
  <c r="P142"/>
  <c r="Z142"/>
  <c r="AE142"/>
  <c r="D143"/>
  <c r="AB143" s="1"/>
  <c r="K143"/>
  <c r="I143"/>
  <c r="J143"/>
  <c r="M143"/>
  <c r="N143"/>
  <c r="P143"/>
  <c r="Z143"/>
  <c r="AE143"/>
  <c r="D144"/>
  <c r="AB144" s="1"/>
  <c r="I144"/>
  <c r="J144"/>
  <c r="M144"/>
  <c r="N144"/>
  <c r="P144"/>
  <c r="Z144"/>
  <c r="AE144"/>
  <c r="D145"/>
  <c r="AB145" s="1"/>
  <c r="I145"/>
  <c r="J145"/>
  <c r="M145"/>
  <c r="N145"/>
  <c r="P145"/>
  <c r="Z145"/>
  <c r="AE145"/>
  <c r="D146"/>
  <c r="AB146" s="1"/>
  <c r="K146"/>
  <c r="I146"/>
  <c r="J146"/>
  <c r="M146"/>
  <c r="N146"/>
  <c r="P146"/>
  <c r="Z146"/>
  <c r="AE146"/>
  <c r="D147"/>
  <c r="AB147" s="1"/>
  <c r="I147"/>
  <c r="J147"/>
  <c r="M147"/>
  <c r="N147"/>
  <c r="P147"/>
  <c r="Z147"/>
  <c r="AE147"/>
  <c r="D148"/>
  <c r="AB148" s="1"/>
  <c r="K148"/>
  <c r="I148"/>
  <c r="J148"/>
  <c r="M148"/>
  <c r="N148"/>
  <c r="P148"/>
  <c r="Z148"/>
  <c r="AE148"/>
  <c r="D3"/>
  <c r="AF3" s="1"/>
  <c r="D4"/>
  <c r="AB4" s="1"/>
  <c r="D5"/>
  <c r="K5" s="1"/>
  <c r="D6"/>
  <c r="AF6" s="1"/>
  <c r="D7"/>
  <c r="AB7" s="1"/>
  <c r="D8"/>
  <c r="D9"/>
  <c r="AB9"/>
  <c r="D10"/>
  <c r="AB10"/>
  <c r="D11"/>
  <c r="AF11"/>
  <c r="D12"/>
  <c r="K27" i="4"/>
  <c r="K26"/>
  <c r="K25"/>
  <c r="K24"/>
  <c r="K23"/>
  <c r="K19"/>
  <c r="K18"/>
  <c r="K16"/>
  <c r="K21" s="1"/>
  <c r="K22" s="1"/>
  <c r="K15"/>
  <c r="K14"/>
  <c r="K13"/>
  <c r="K12"/>
  <c r="K11"/>
  <c r="K10"/>
  <c r="K6"/>
  <c r="K5"/>
  <c r="K3"/>
  <c r="K7" s="1"/>
  <c r="K2"/>
  <c r="F73" i="12"/>
  <c r="F73" i="11"/>
  <c r="F73" i="10"/>
  <c r="F72" i="12"/>
  <c r="E72"/>
  <c r="G72" s="1"/>
  <c r="D72"/>
  <c r="F71"/>
  <c r="E71"/>
  <c r="G71" s="1"/>
  <c r="D71"/>
  <c r="F70"/>
  <c r="E70"/>
  <c r="G70" s="1"/>
  <c r="D70"/>
  <c r="F69"/>
  <c r="E69"/>
  <c r="G69" s="1"/>
  <c r="D69"/>
  <c r="F68"/>
  <c r="E68"/>
  <c r="G68" s="1"/>
  <c r="D68"/>
  <c r="F67"/>
  <c r="E67"/>
  <c r="G67" s="1"/>
  <c r="D67"/>
  <c r="F66"/>
  <c r="E66"/>
  <c r="G66" s="1"/>
  <c r="D66"/>
  <c r="F65"/>
  <c r="E65"/>
  <c r="G65" s="1"/>
  <c r="D65"/>
  <c r="F64"/>
  <c r="E64"/>
  <c r="G64" s="1"/>
  <c r="D64"/>
  <c r="F63"/>
  <c r="E63"/>
  <c r="G63" s="1"/>
  <c r="D63"/>
  <c r="F62"/>
  <c r="E62"/>
  <c r="G62" s="1"/>
  <c r="D62"/>
  <c r="F61"/>
  <c r="E61"/>
  <c r="G61" s="1"/>
  <c r="D61"/>
  <c r="F60"/>
  <c r="E60"/>
  <c r="G60" s="1"/>
  <c r="D60"/>
  <c r="F59"/>
  <c r="E59"/>
  <c r="G59" s="1"/>
  <c r="D59"/>
  <c r="F58"/>
  <c r="E58"/>
  <c r="G58" s="1"/>
  <c r="D58"/>
  <c r="F57"/>
  <c r="E57"/>
  <c r="G57" s="1"/>
  <c r="D57"/>
  <c r="F56"/>
  <c r="E56"/>
  <c r="G56" s="1"/>
  <c r="D56"/>
  <c r="F55"/>
  <c r="E55"/>
  <c r="G55" s="1"/>
  <c r="D55"/>
  <c r="F54"/>
  <c r="E54"/>
  <c r="G54" s="1"/>
  <c r="D54"/>
  <c r="F53"/>
  <c r="E53"/>
  <c r="G53" s="1"/>
  <c r="D53"/>
  <c r="F52"/>
  <c r="E52"/>
  <c r="G52" s="1"/>
  <c r="D52"/>
  <c r="F51"/>
  <c r="E51"/>
  <c r="G51" s="1"/>
  <c r="D51"/>
  <c r="F50"/>
  <c r="E50"/>
  <c r="G50" s="1"/>
  <c r="D50"/>
  <c r="F49"/>
  <c r="E49"/>
  <c r="G49" s="1"/>
  <c r="D49"/>
  <c r="F48"/>
  <c r="E48"/>
  <c r="G48" s="1"/>
  <c r="D48"/>
  <c r="F47"/>
  <c r="E47"/>
  <c r="G47" s="1"/>
  <c r="D47"/>
  <c r="F46"/>
  <c r="E46"/>
  <c r="G46" s="1"/>
  <c r="D46"/>
  <c r="F45"/>
  <c r="E45"/>
  <c r="G45" s="1"/>
  <c r="D45"/>
  <c r="F44"/>
  <c r="E44"/>
  <c r="G44" s="1"/>
  <c r="D44"/>
  <c r="F43"/>
  <c r="E43"/>
  <c r="G43" s="1"/>
  <c r="D43"/>
  <c r="F42"/>
  <c r="E42"/>
  <c r="G42" s="1"/>
  <c r="D42"/>
  <c r="F41"/>
  <c r="E41"/>
  <c r="G41" s="1"/>
  <c r="D41"/>
  <c r="F40"/>
  <c r="E40"/>
  <c r="G40" s="1"/>
  <c r="D40"/>
  <c r="F39"/>
  <c r="E39"/>
  <c r="G39" s="1"/>
  <c r="D39"/>
  <c r="F38"/>
  <c r="E38"/>
  <c r="G38" s="1"/>
  <c r="D38"/>
  <c r="F37"/>
  <c r="E37"/>
  <c r="G37" s="1"/>
  <c r="D37"/>
  <c r="F36"/>
  <c r="E36"/>
  <c r="G36" s="1"/>
  <c r="D36"/>
  <c r="F35"/>
  <c r="E35"/>
  <c r="G35" s="1"/>
  <c r="D35"/>
  <c r="F34"/>
  <c r="E34"/>
  <c r="G34" s="1"/>
  <c r="D34"/>
  <c r="F33"/>
  <c r="E33"/>
  <c r="G33" s="1"/>
  <c r="D33"/>
  <c r="F32"/>
  <c r="D32"/>
  <c r="E32"/>
  <c r="G32"/>
  <c r="F31"/>
  <c r="D31"/>
  <c r="E31"/>
  <c r="G31"/>
  <c r="F30"/>
  <c r="D30"/>
  <c r="E30"/>
  <c r="G30"/>
  <c r="F29"/>
  <c r="D29"/>
  <c r="E29"/>
  <c r="G29"/>
  <c r="F28"/>
  <c r="D28"/>
  <c r="E28"/>
  <c r="G28"/>
  <c r="F27"/>
  <c r="D27"/>
  <c r="E27"/>
  <c r="G27"/>
  <c r="F26"/>
  <c r="D26"/>
  <c r="E26"/>
  <c r="G26"/>
  <c r="F25"/>
  <c r="D25"/>
  <c r="E25"/>
  <c r="G25"/>
  <c r="F24"/>
  <c r="D24"/>
  <c r="E24"/>
  <c r="G24"/>
  <c r="F23"/>
  <c r="D23"/>
  <c r="E23"/>
  <c r="G23"/>
  <c r="F22"/>
  <c r="D22"/>
  <c r="E22"/>
  <c r="G22"/>
  <c r="F21"/>
  <c r="D21"/>
  <c r="E21"/>
  <c r="G21"/>
  <c r="F20"/>
  <c r="D20"/>
  <c r="E20"/>
  <c r="G20"/>
  <c r="F19"/>
  <c r="D19"/>
  <c r="E19"/>
  <c r="G19"/>
  <c r="F18"/>
  <c r="D18"/>
  <c r="E18"/>
  <c r="G18"/>
  <c r="F17"/>
  <c r="D17"/>
  <c r="E17"/>
  <c r="G17"/>
  <c r="F16"/>
  <c r="D16"/>
  <c r="E16"/>
  <c r="G16"/>
  <c r="F15"/>
  <c r="D15"/>
  <c r="E15"/>
  <c r="G15"/>
  <c r="F14"/>
  <c r="D14"/>
  <c r="E14"/>
  <c r="G14"/>
  <c r="F13"/>
  <c r="D13"/>
  <c r="E13"/>
  <c r="G13"/>
  <c r="F12"/>
  <c r="D12"/>
  <c r="E12"/>
  <c r="G12"/>
  <c r="F11"/>
  <c r="D11"/>
  <c r="E11"/>
  <c r="G11"/>
  <c r="F10"/>
  <c r="D10"/>
  <c r="E10"/>
  <c r="G10"/>
  <c r="A3"/>
  <c r="F72" i="11"/>
  <c r="E72"/>
  <c r="G72"/>
  <c r="D72"/>
  <c r="F71"/>
  <c r="E71"/>
  <c r="G71"/>
  <c r="D71"/>
  <c r="F70"/>
  <c r="E70"/>
  <c r="G70"/>
  <c r="D70"/>
  <c r="F69"/>
  <c r="E69"/>
  <c r="G69"/>
  <c r="D69"/>
  <c r="F68"/>
  <c r="E68"/>
  <c r="G68"/>
  <c r="D68"/>
  <c r="F67"/>
  <c r="E67"/>
  <c r="G67"/>
  <c r="D67"/>
  <c r="F66"/>
  <c r="E66"/>
  <c r="G66"/>
  <c r="D66"/>
  <c r="F65"/>
  <c r="E65"/>
  <c r="G65"/>
  <c r="D65"/>
  <c r="F64"/>
  <c r="E64"/>
  <c r="G64"/>
  <c r="D64"/>
  <c r="F63"/>
  <c r="E63"/>
  <c r="G63"/>
  <c r="D63"/>
  <c r="F62"/>
  <c r="E62"/>
  <c r="G62"/>
  <c r="D62"/>
  <c r="F61"/>
  <c r="E61"/>
  <c r="G61"/>
  <c r="D61"/>
  <c r="F60"/>
  <c r="E60"/>
  <c r="G60"/>
  <c r="D60"/>
  <c r="F59"/>
  <c r="E59"/>
  <c r="G59"/>
  <c r="D59"/>
  <c r="F58"/>
  <c r="E58"/>
  <c r="G58"/>
  <c r="D58"/>
  <c r="F57"/>
  <c r="E57"/>
  <c r="G57"/>
  <c r="D57"/>
  <c r="F56"/>
  <c r="E56"/>
  <c r="G56"/>
  <c r="D56"/>
  <c r="F55"/>
  <c r="E55"/>
  <c r="G55"/>
  <c r="D55"/>
  <c r="F54"/>
  <c r="E54"/>
  <c r="G54"/>
  <c r="D54"/>
  <c r="F53"/>
  <c r="E53"/>
  <c r="G53"/>
  <c r="D53"/>
  <c r="F52"/>
  <c r="D52"/>
  <c r="E52"/>
  <c r="G52"/>
  <c r="F51"/>
  <c r="D51"/>
  <c r="E51"/>
  <c r="G51"/>
  <c r="F50"/>
  <c r="D50"/>
  <c r="E50"/>
  <c r="G50"/>
  <c r="F49"/>
  <c r="D49"/>
  <c r="E49"/>
  <c r="G49"/>
  <c r="F48"/>
  <c r="D48"/>
  <c r="E48"/>
  <c r="G48"/>
  <c r="F47"/>
  <c r="D47"/>
  <c r="E47"/>
  <c r="G47"/>
  <c r="F46"/>
  <c r="D46"/>
  <c r="E46"/>
  <c r="G46"/>
  <c r="F45"/>
  <c r="D45"/>
  <c r="E45"/>
  <c r="G45"/>
  <c r="F44"/>
  <c r="D44"/>
  <c r="E44"/>
  <c r="G44"/>
  <c r="F43"/>
  <c r="D43"/>
  <c r="E43"/>
  <c r="G43"/>
  <c r="F42"/>
  <c r="D42"/>
  <c r="E42"/>
  <c r="G42"/>
  <c r="F41"/>
  <c r="D41"/>
  <c r="E41"/>
  <c r="G41"/>
  <c r="F40"/>
  <c r="D40"/>
  <c r="E40"/>
  <c r="G40"/>
  <c r="F39"/>
  <c r="D39"/>
  <c r="E39"/>
  <c r="G39"/>
  <c r="F38"/>
  <c r="D38"/>
  <c r="E38"/>
  <c r="G38"/>
  <c r="F37"/>
  <c r="D37"/>
  <c r="E37"/>
  <c r="G37"/>
  <c r="F36"/>
  <c r="D36"/>
  <c r="E36"/>
  <c r="G36"/>
  <c r="F35"/>
  <c r="D35"/>
  <c r="E35"/>
  <c r="G35"/>
  <c r="F34"/>
  <c r="D34"/>
  <c r="E34"/>
  <c r="G34"/>
  <c r="F33"/>
  <c r="D33"/>
  <c r="E33"/>
  <c r="G33"/>
  <c r="F32"/>
  <c r="D32"/>
  <c r="E32"/>
  <c r="G32"/>
  <c r="F31"/>
  <c r="D31"/>
  <c r="E31"/>
  <c r="G31"/>
  <c r="F30"/>
  <c r="D30"/>
  <c r="E30"/>
  <c r="G30"/>
  <c r="F29"/>
  <c r="D29"/>
  <c r="E29"/>
  <c r="G29"/>
  <c r="F28"/>
  <c r="D28"/>
  <c r="E28"/>
  <c r="G28"/>
  <c r="F27"/>
  <c r="D27"/>
  <c r="E27"/>
  <c r="G27"/>
  <c r="F26"/>
  <c r="D26"/>
  <c r="E26"/>
  <c r="G26"/>
  <c r="F25"/>
  <c r="D25"/>
  <c r="E25"/>
  <c r="G25"/>
  <c r="F24"/>
  <c r="D24"/>
  <c r="E24"/>
  <c r="G24"/>
  <c r="F23"/>
  <c r="D23"/>
  <c r="E23"/>
  <c r="G23"/>
  <c r="F22"/>
  <c r="D22"/>
  <c r="E22"/>
  <c r="G22"/>
  <c r="F21"/>
  <c r="D21"/>
  <c r="E21"/>
  <c r="G21"/>
  <c r="F20"/>
  <c r="D20"/>
  <c r="E20"/>
  <c r="G20"/>
  <c r="F19"/>
  <c r="D19"/>
  <c r="E19"/>
  <c r="G19"/>
  <c r="F18"/>
  <c r="D18"/>
  <c r="E18"/>
  <c r="G18"/>
  <c r="F17"/>
  <c r="D17"/>
  <c r="E17"/>
  <c r="G17"/>
  <c r="F16"/>
  <c r="D16"/>
  <c r="E16"/>
  <c r="G16"/>
  <c r="F15"/>
  <c r="D15"/>
  <c r="E15"/>
  <c r="G15"/>
  <c r="F14"/>
  <c r="D14"/>
  <c r="E14"/>
  <c r="G14"/>
  <c r="F13"/>
  <c r="D13"/>
  <c r="E13"/>
  <c r="G13"/>
  <c r="F12"/>
  <c r="D12"/>
  <c r="E12"/>
  <c r="G12"/>
  <c r="F11"/>
  <c r="D11"/>
  <c r="E11"/>
  <c r="G11"/>
  <c r="F10"/>
  <c r="D10"/>
  <c r="E10"/>
  <c r="G10"/>
  <c r="A3"/>
  <c r="F72" i="10"/>
  <c r="E72"/>
  <c r="G72"/>
  <c r="D72"/>
  <c r="F71"/>
  <c r="E71"/>
  <c r="G71"/>
  <c r="D71"/>
  <c r="F70"/>
  <c r="E70"/>
  <c r="G70"/>
  <c r="D70"/>
  <c r="F69"/>
  <c r="E69"/>
  <c r="G69"/>
  <c r="D69"/>
  <c r="F68"/>
  <c r="E68"/>
  <c r="G68"/>
  <c r="D68"/>
  <c r="F67"/>
  <c r="E67"/>
  <c r="G67"/>
  <c r="D67"/>
  <c r="F66"/>
  <c r="E66"/>
  <c r="G66"/>
  <c r="D66"/>
  <c r="F65"/>
  <c r="E65"/>
  <c r="G65"/>
  <c r="D65"/>
  <c r="F64"/>
  <c r="E64"/>
  <c r="G64"/>
  <c r="D64"/>
  <c r="F63"/>
  <c r="E63"/>
  <c r="G63"/>
  <c r="D63"/>
  <c r="F62"/>
  <c r="E62"/>
  <c r="G62"/>
  <c r="D62"/>
  <c r="F61"/>
  <c r="E61"/>
  <c r="G61"/>
  <c r="D61"/>
  <c r="F60"/>
  <c r="E60"/>
  <c r="G60"/>
  <c r="D60"/>
  <c r="F59"/>
  <c r="E59"/>
  <c r="G59"/>
  <c r="D59"/>
  <c r="F58"/>
  <c r="E58"/>
  <c r="G58"/>
  <c r="D58"/>
  <c r="F57"/>
  <c r="E57"/>
  <c r="G57"/>
  <c r="D57"/>
  <c r="F56"/>
  <c r="E56"/>
  <c r="G56"/>
  <c r="D56"/>
  <c r="F55"/>
  <c r="E55"/>
  <c r="G55"/>
  <c r="D55"/>
  <c r="F54"/>
  <c r="E54"/>
  <c r="G54"/>
  <c r="D54"/>
  <c r="F53"/>
  <c r="E53"/>
  <c r="G53"/>
  <c r="D53"/>
  <c r="F52"/>
  <c r="E52"/>
  <c r="G52"/>
  <c r="D52"/>
  <c r="F51"/>
  <c r="D51"/>
  <c r="E51"/>
  <c r="G51" s="1"/>
  <c r="F50"/>
  <c r="D50"/>
  <c r="E50"/>
  <c r="G50" s="1"/>
  <c r="F49"/>
  <c r="D49"/>
  <c r="E49"/>
  <c r="G49" s="1"/>
  <c r="F48"/>
  <c r="D48"/>
  <c r="E48"/>
  <c r="G48" s="1"/>
  <c r="F47"/>
  <c r="D47"/>
  <c r="E47"/>
  <c r="G47" s="1"/>
  <c r="F46"/>
  <c r="D46"/>
  <c r="E46"/>
  <c r="G46" s="1"/>
  <c r="F45"/>
  <c r="D45"/>
  <c r="E45"/>
  <c r="G45" s="1"/>
  <c r="F44"/>
  <c r="E44"/>
  <c r="G44"/>
  <c r="D44"/>
  <c r="F43"/>
  <c r="D43"/>
  <c r="E43"/>
  <c r="G43" s="1"/>
  <c r="F42"/>
  <c r="D42"/>
  <c r="E42"/>
  <c r="G42" s="1"/>
  <c r="F41"/>
  <c r="D41"/>
  <c r="E41"/>
  <c r="G41" s="1"/>
  <c r="F40"/>
  <c r="D40"/>
  <c r="E40"/>
  <c r="G40" s="1"/>
  <c r="F39"/>
  <c r="D39"/>
  <c r="E39"/>
  <c r="G39" s="1"/>
  <c r="F38"/>
  <c r="D38"/>
  <c r="E38"/>
  <c r="G38" s="1"/>
  <c r="F37"/>
  <c r="D37"/>
  <c r="E37"/>
  <c r="G37" s="1"/>
  <c r="F36"/>
  <c r="D36"/>
  <c r="E36"/>
  <c r="G36" s="1"/>
  <c r="F35"/>
  <c r="D35"/>
  <c r="E35"/>
  <c r="G35" s="1"/>
  <c r="F34"/>
  <c r="D34"/>
  <c r="E34"/>
  <c r="G34" s="1"/>
  <c r="F33"/>
  <c r="D33"/>
  <c r="E33"/>
  <c r="G33" s="1"/>
  <c r="F32"/>
  <c r="D32"/>
  <c r="E32"/>
  <c r="G32" s="1"/>
  <c r="F31"/>
  <c r="D31"/>
  <c r="E31"/>
  <c r="G31" s="1"/>
  <c r="F30"/>
  <c r="D30"/>
  <c r="E30"/>
  <c r="G30" s="1"/>
  <c r="F29"/>
  <c r="D29"/>
  <c r="E29"/>
  <c r="G29" s="1"/>
  <c r="F28"/>
  <c r="D28"/>
  <c r="E28"/>
  <c r="G28" s="1"/>
  <c r="F27"/>
  <c r="D27"/>
  <c r="E27"/>
  <c r="G27" s="1"/>
  <c r="F26"/>
  <c r="D26"/>
  <c r="E26"/>
  <c r="G26" s="1"/>
  <c r="F25"/>
  <c r="D25"/>
  <c r="E25"/>
  <c r="G25" s="1"/>
  <c r="F24"/>
  <c r="D24"/>
  <c r="E24"/>
  <c r="G24" s="1"/>
  <c r="F23"/>
  <c r="D23"/>
  <c r="E23"/>
  <c r="G23" s="1"/>
  <c r="F22"/>
  <c r="D22"/>
  <c r="E22"/>
  <c r="G22" s="1"/>
  <c r="F21"/>
  <c r="D21"/>
  <c r="E21"/>
  <c r="G21" s="1"/>
  <c r="F20"/>
  <c r="D20"/>
  <c r="E20"/>
  <c r="G20" s="1"/>
  <c r="F19"/>
  <c r="D19"/>
  <c r="E19"/>
  <c r="G19" s="1"/>
  <c r="F18"/>
  <c r="D18"/>
  <c r="E18"/>
  <c r="G18" s="1"/>
  <c r="F17"/>
  <c r="D17"/>
  <c r="E17"/>
  <c r="G17" s="1"/>
  <c r="F16"/>
  <c r="D16"/>
  <c r="E16"/>
  <c r="G16" s="1"/>
  <c r="F15"/>
  <c r="D15"/>
  <c r="E15"/>
  <c r="G15" s="1"/>
  <c r="F14"/>
  <c r="D14"/>
  <c r="E14"/>
  <c r="G14" s="1"/>
  <c r="F13"/>
  <c r="D13"/>
  <c r="E13"/>
  <c r="G13" s="1"/>
  <c r="F12"/>
  <c r="D12"/>
  <c r="E12"/>
  <c r="G12" s="1"/>
  <c r="F11"/>
  <c r="D11"/>
  <c r="E11"/>
  <c r="F10"/>
  <c r="D10"/>
  <c r="E10"/>
  <c r="A3"/>
  <c r="A40" i="6"/>
  <c r="N2" i="5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9"/>
  <c r="N40"/>
  <c r="N38"/>
  <c r="N151"/>
  <c r="N152"/>
  <c r="M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9"/>
  <c r="M40"/>
  <c r="M38"/>
  <c r="M151"/>
  <c r="M152"/>
  <c r="C9" i="6"/>
  <c r="B9"/>
  <c r="AD151" i="5"/>
  <c r="AD152"/>
  <c r="AJ151"/>
  <c r="AK151" s="1"/>
  <c r="AJ152"/>
  <c r="AK152"/>
  <c r="AJ2"/>
  <c r="AK2" s="1"/>
  <c r="AD2" s="1"/>
  <c r="AJ4"/>
  <c r="AK4"/>
  <c r="AD4"/>
  <c r="AJ5"/>
  <c r="AK5"/>
  <c r="AD5"/>
  <c r="AJ6"/>
  <c r="AK6" s="1"/>
  <c r="AD6"/>
  <c r="AJ7"/>
  <c r="AK7" s="1"/>
  <c r="AJ8"/>
  <c r="AK8"/>
  <c r="AD8"/>
  <c r="AJ9"/>
  <c r="AK9" s="1"/>
  <c r="AD9"/>
  <c r="AJ10"/>
  <c r="AK10" s="1"/>
  <c r="AD10"/>
  <c r="AJ11"/>
  <c r="AK11"/>
  <c r="AD11"/>
  <c r="AJ12"/>
  <c r="AK12"/>
  <c r="AD12"/>
  <c r="AJ13"/>
  <c r="AK13" s="1"/>
  <c r="AD13"/>
  <c r="AJ14"/>
  <c r="AK14" s="1"/>
  <c r="AD14"/>
  <c r="AJ15"/>
  <c r="AK15"/>
  <c r="AD15"/>
  <c r="AJ16"/>
  <c r="AK16"/>
  <c r="AD16"/>
  <c r="AJ17"/>
  <c r="AK17" s="1"/>
  <c r="AD17"/>
  <c r="AJ18"/>
  <c r="AK18" s="1"/>
  <c r="AD18"/>
  <c r="AJ19"/>
  <c r="AK19"/>
  <c r="AD19"/>
  <c r="AJ20"/>
  <c r="AK20"/>
  <c r="AJ21"/>
  <c r="AK21" s="1"/>
  <c r="AD21"/>
  <c r="AJ22"/>
  <c r="AK22"/>
  <c r="AD22"/>
  <c r="AJ23"/>
  <c r="AK23"/>
  <c r="AD23"/>
  <c r="AJ24"/>
  <c r="AK24" s="1"/>
  <c r="AD24"/>
  <c r="AJ25"/>
  <c r="AK25" s="1"/>
  <c r="AJ26"/>
  <c r="AK26"/>
  <c r="AD26"/>
  <c r="AJ27"/>
  <c r="AK27" s="1"/>
  <c r="AJ28"/>
  <c r="AK28"/>
  <c r="AJ29"/>
  <c r="AK29" s="1"/>
  <c r="AD29"/>
  <c r="AJ30"/>
  <c r="AK30" s="1"/>
  <c r="AJ31"/>
  <c r="AK31"/>
  <c r="AD31"/>
  <c r="AJ32"/>
  <c r="AK32" s="1"/>
  <c r="AD32"/>
  <c r="AJ33"/>
  <c r="AK33" s="1"/>
  <c r="AD33"/>
  <c r="AJ34"/>
  <c r="AK34"/>
  <c r="AD34"/>
  <c r="AJ35"/>
  <c r="AK35"/>
  <c r="AJ36"/>
  <c r="AK36" s="1"/>
  <c r="AD36"/>
  <c r="AJ37"/>
  <c r="AK37"/>
  <c r="AD37"/>
  <c r="AJ39"/>
  <c r="AK39"/>
  <c r="AD39"/>
  <c r="AK40"/>
  <c r="AD40"/>
  <c r="Y151"/>
  <c r="Z151"/>
  <c r="Y152"/>
  <c r="Z152" s="1"/>
  <c r="AC38"/>
  <c r="AC151"/>
  <c r="AH151" s="1"/>
  <c r="AC152"/>
  <c r="AH152"/>
  <c r="S38"/>
  <c r="T38"/>
  <c r="P2"/>
  <c r="F9" i="6" s="1"/>
  <c r="P3" i="5"/>
  <c r="P4"/>
  <c r="P5"/>
  <c r="P7"/>
  <c r="P6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1"/>
  <c r="P30"/>
  <c r="P32"/>
  <c r="P34"/>
  <c r="P33"/>
  <c r="P35"/>
  <c r="P36"/>
  <c r="P37"/>
  <c r="P40"/>
  <c r="P39"/>
  <c r="P38"/>
  <c r="P151"/>
  <c r="P152"/>
  <c r="O151"/>
  <c r="O152"/>
  <c r="J152"/>
  <c r="J151"/>
  <c r="J38"/>
  <c r="A46" i="6"/>
  <c r="J39" i="5"/>
  <c r="J40"/>
  <c r="O40"/>
  <c r="J37"/>
  <c r="J36"/>
  <c r="J35"/>
  <c r="O35"/>
  <c r="J33"/>
  <c r="O33"/>
  <c r="J34"/>
  <c r="J32"/>
  <c r="J30"/>
  <c r="J31"/>
  <c r="J29"/>
  <c r="J28"/>
  <c r="J27"/>
  <c r="O27"/>
  <c r="J26"/>
  <c r="J25"/>
  <c r="J24"/>
  <c r="J23"/>
  <c r="O23"/>
  <c r="Y23"/>
  <c r="Z23"/>
  <c r="J22"/>
  <c r="J21"/>
  <c r="J20"/>
  <c r="J19"/>
  <c r="O19"/>
  <c r="Y19"/>
  <c r="Z19"/>
  <c r="J18"/>
  <c r="O18"/>
  <c r="J17"/>
  <c r="J16"/>
  <c r="J15"/>
  <c r="O15"/>
  <c r="Y15"/>
  <c r="Z15"/>
  <c r="J14"/>
  <c r="J13"/>
  <c r="J12"/>
  <c r="O12"/>
  <c r="Y12"/>
  <c r="Z12" s="1"/>
  <c r="J11"/>
  <c r="J10"/>
  <c r="J9"/>
  <c r="J8"/>
  <c r="O8"/>
  <c r="Y8"/>
  <c r="Z8"/>
  <c r="J6"/>
  <c r="J7"/>
  <c r="J5"/>
  <c r="J4"/>
  <c r="J2"/>
  <c r="D9" i="6" s="1"/>
  <c r="J3" i="5"/>
  <c r="AE2"/>
  <c r="AE3"/>
  <c r="AE4"/>
  <c r="AE5"/>
  <c r="AE7"/>
  <c r="AE6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1"/>
  <c r="AE30"/>
  <c r="AE32"/>
  <c r="AE34"/>
  <c r="AE33"/>
  <c r="AE35"/>
  <c r="AE36"/>
  <c r="AE37"/>
  <c r="AE40"/>
  <c r="AE39"/>
  <c r="AE38"/>
  <c r="AE151"/>
  <c r="AE152"/>
  <c r="A3" i="8"/>
  <c r="A4"/>
  <c r="A5"/>
  <c r="A6"/>
  <c r="A7"/>
  <c r="A8"/>
  <c r="A9"/>
  <c r="A10"/>
  <c r="A11"/>
  <c r="A12"/>
  <c r="A13"/>
  <c r="A2"/>
  <c r="D151" i="5"/>
  <c r="AG151" s="1"/>
  <c r="D152"/>
  <c r="AB152"/>
  <c r="I151"/>
  <c r="I152"/>
  <c r="S151"/>
  <c r="S152"/>
  <c r="T151"/>
  <c r="T152"/>
  <c r="W151"/>
  <c r="W152"/>
  <c r="X151"/>
  <c r="X152"/>
  <c r="I4"/>
  <c r="I5"/>
  <c r="I6"/>
  <c r="I12"/>
  <c r="I13"/>
  <c r="I14"/>
  <c r="I15"/>
  <c r="I16"/>
  <c r="I17"/>
  <c r="I19"/>
  <c r="I22"/>
  <c r="I24"/>
  <c r="I29"/>
  <c r="I31"/>
  <c r="I32"/>
  <c r="I36"/>
  <c r="I37"/>
  <c r="I40"/>
  <c r="I39"/>
  <c r="B4" i="1"/>
  <c r="C4" s="1"/>
  <c r="D13" i="5"/>
  <c r="D14"/>
  <c r="AB14" s="1"/>
  <c r="D15"/>
  <c r="AB15" s="1"/>
  <c r="D16"/>
  <c r="K16"/>
  <c r="D17"/>
  <c r="D18"/>
  <c r="K18" s="1"/>
  <c r="D19"/>
  <c r="K19"/>
  <c r="D20"/>
  <c r="AG20" s="1"/>
  <c r="I20"/>
  <c r="D21"/>
  <c r="AB21" s="1"/>
  <c r="I21"/>
  <c r="D22"/>
  <c r="K22"/>
  <c r="D23"/>
  <c r="AG23" s="1"/>
  <c r="I23"/>
  <c r="D24"/>
  <c r="AB24" s="1"/>
  <c r="D25"/>
  <c r="AG25"/>
  <c r="I25"/>
  <c r="D26"/>
  <c r="AF26" s="1"/>
  <c r="I26"/>
  <c r="D27"/>
  <c r="AF27" s="1"/>
  <c r="I27"/>
  <c r="D28"/>
  <c r="K28"/>
  <c r="I28"/>
  <c r="D29"/>
  <c r="K29"/>
  <c r="D31"/>
  <c r="K31" s="1"/>
  <c r="D30"/>
  <c r="AB30" s="1"/>
  <c r="D32"/>
  <c r="K32"/>
  <c r="D34"/>
  <c r="AF34" s="1"/>
  <c r="I34"/>
  <c r="D33"/>
  <c r="AB33" s="1"/>
  <c r="D35"/>
  <c r="AF35"/>
  <c r="D36"/>
  <c r="AF36" s="1"/>
  <c r="D37"/>
  <c r="AF37"/>
  <c r="D40"/>
  <c r="AB40" s="1"/>
  <c r="D39"/>
  <c r="K39"/>
  <c r="D38"/>
  <c r="AG38" s="1"/>
  <c r="D2"/>
  <c r="AB2"/>
  <c r="I3"/>
  <c r="I7"/>
  <c r="I8"/>
  <c r="W3"/>
  <c r="X3"/>
  <c r="W4"/>
  <c r="X4"/>
  <c r="W7"/>
  <c r="X7"/>
  <c r="W6"/>
  <c r="X6"/>
  <c r="W8"/>
  <c r="X8"/>
  <c r="W9"/>
  <c r="X9"/>
  <c r="W10"/>
  <c r="X10"/>
  <c r="W11"/>
  <c r="X11"/>
  <c r="W12"/>
  <c r="X12"/>
  <c r="W13"/>
  <c r="AC13"/>
  <c r="AI13"/>
  <c r="X13"/>
  <c r="W14"/>
  <c r="X14"/>
  <c r="W15"/>
  <c r="X15"/>
  <c r="W16"/>
  <c r="AC16"/>
  <c r="AH16"/>
  <c r="X16"/>
  <c r="W17"/>
  <c r="X17"/>
  <c r="W18"/>
  <c r="X18"/>
  <c r="W19"/>
  <c r="X19"/>
  <c r="W20"/>
  <c r="X20"/>
  <c r="W21"/>
  <c r="X21"/>
  <c r="W22"/>
  <c r="X22"/>
  <c r="W23"/>
  <c r="X23"/>
  <c r="W24"/>
  <c r="X24"/>
  <c r="W25"/>
  <c r="X25"/>
  <c r="W26"/>
  <c r="X26"/>
  <c r="W27"/>
  <c r="X27"/>
  <c r="W28"/>
  <c r="X28"/>
  <c r="W29"/>
  <c r="X29"/>
  <c r="W31"/>
  <c r="X31"/>
  <c r="W30"/>
  <c r="X30"/>
  <c r="W32"/>
  <c r="X32"/>
  <c r="W34"/>
  <c r="X34"/>
  <c r="W33"/>
  <c r="X33"/>
  <c r="W35"/>
  <c r="X35"/>
  <c r="W36"/>
  <c r="X36"/>
  <c r="W37"/>
  <c r="X37"/>
  <c r="W40"/>
  <c r="X40"/>
  <c r="W39"/>
  <c r="X39"/>
  <c r="W38"/>
  <c r="X38"/>
  <c r="X2"/>
  <c r="W2"/>
  <c r="S3"/>
  <c r="T3"/>
  <c r="S4"/>
  <c r="AC4"/>
  <c r="T4"/>
  <c r="S5"/>
  <c r="AC5"/>
  <c r="AH5" s="1"/>
  <c r="T5"/>
  <c r="S7"/>
  <c r="T7"/>
  <c r="S6"/>
  <c r="T6"/>
  <c r="S8"/>
  <c r="T8"/>
  <c r="S9"/>
  <c r="T9"/>
  <c r="S10"/>
  <c r="T10"/>
  <c r="S11"/>
  <c r="T11"/>
  <c r="S12"/>
  <c r="T12"/>
  <c r="S13"/>
  <c r="T13"/>
  <c r="S14"/>
  <c r="T14"/>
  <c r="S15"/>
  <c r="T15"/>
  <c r="S16"/>
  <c r="T16"/>
  <c r="S17"/>
  <c r="T17"/>
  <c r="S18"/>
  <c r="T18"/>
  <c r="S19"/>
  <c r="AC19"/>
  <c r="AH19"/>
  <c r="T19"/>
  <c r="S20"/>
  <c r="T20"/>
  <c r="AD20"/>
  <c r="S21"/>
  <c r="T21"/>
  <c r="AC21"/>
  <c r="AH21"/>
  <c r="S22"/>
  <c r="T22"/>
  <c r="S23"/>
  <c r="T23"/>
  <c r="AC23"/>
  <c r="AH23" s="1"/>
  <c r="S24"/>
  <c r="T24"/>
  <c r="S25"/>
  <c r="T25"/>
  <c r="AD25"/>
  <c r="S26"/>
  <c r="T26"/>
  <c r="S27"/>
  <c r="T27"/>
  <c r="AD27"/>
  <c r="S28"/>
  <c r="T28"/>
  <c r="AD28"/>
  <c r="S29"/>
  <c r="AC29"/>
  <c r="AH29" s="1"/>
  <c r="T29"/>
  <c r="S31"/>
  <c r="T31"/>
  <c r="S30"/>
  <c r="AD30"/>
  <c r="T30"/>
  <c r="S32"/>
  <c r="T32"/>
  <c r="S34"/>
  <c r="T34"/>
  <c r="AC34"/>
  <c r="AI34" s="1"/>
  <c r="S33"/>
  <c r="T33"/>
  <c r="S35"/>
  <c r="T35"/>
  <c r="S36"/>
  <c r="T36"/>
  <c r="S37"/>
  <c r="T37"/>
  <c r="S40"/>
  <c r="AC40"/>
  <c r="AI40" s="1"/>
  <c r="T40"/>
  <c r="S39"/>
  <c r="T39"/>
  <c r="T2"/>
  <c r="S2"/>
  <c r="A6" i="1" a="1"/>
  <c r="A6" s="1"/>
  <c r="I10" i="5"/>
  <c r="I9"/>
  <c r="I2"/>
  <c r="F37" i="6" s="1"/>
  <c r="K23" i="5"/>
  <c r="O24"/>
  <c r="O7"/>
  <c r="O9"/>
  <c r="Y9"/>
  <c r="Z9" s="1"/>
  <c r="O11"/>
  <c r="Y11"/>
  <c r="Z11"/>
  <c r="O14"/>
  <c r="Y14"/>
  <c r="Z14" s="1"/>
  <c r="O16"/>
  <c r="O20"/>
  <c r="Y20"/>
  <c r="Z20" s="1"/>
  <c r="O25"/>
  <c r="Y25"/>
  <c r="Z25" s="1"/>
  <c r="O28"/>
  <c r="O32"/>
  <c r="O36"/>
  <c r="O21"/>
  <c r="O29"/>
  <c r="O34"/>
  <c r="O37"/>
  <c r="O39"/>
  <c r="Y39"/>
  <c r="Z39"/>
  <c r="O5"/>
  <c r="O26"/>
  <c r="O30"/>
  <c r="O10"/>
  <c r="Y10"/>
  <c r="Z10" s="1"/>
  <c r="O6"/>
  <c r="O13"/>
  <c r="O17"/>
  <c r="Y17"/>
  <c r="Z17" s="1"/>
  <c r="I33"/>
  <c r="O38"/>
  <c r="AJ38"/>
  <c r="AK38" s="1"/>
  <c r="Y33"/>
  <c r="Z33" s="1"/>
  <c r="AC33"/>
  <c r="AI33" s="1"/>
  <c r="O31"/>
  <c r="AC31"/>
  <c r="AI31" s="1"/>
  <c r="AC36"/>
  <c r="AH36"/>
  <c r="Y36"/>
  <c r="Z36" s="1"/>
  <c r="O22"/>
  <c r="Y22"/>
  <c r="Z22" s="1"/>
  <c r="AD35"/>
  <c r="AC22"/>
  <c r="AH22" s="1"/>
  <c r="Y27"/>
  <c r="Z27" s="1"/>
  <c r="I30"/>
  <c r="F40" i="6" s="1"/>
  <c r="Y18" i="5"/>
  <c r="Z18" s="1"/>
  <c r="AC18"/>
  <c r="AI18"/>
  <c r="I18"/>
  <c r="AC20"/>
  <c r="AH20"/>
  <c r="Y34"/>
  <c r="Z34" s="1"/>
  <c r="Y40"/>
  <c r="Z40"/>
  <c r="Y31"/>
  <c r="Z31" s="1"/>
  <c r="Y7"/>
  <c r="Z7"/>
  <c r="Y26"/>
  <c r="Z26" s="1"/>
  <c r="AC26"/>
  <c r="Y21"/>
  <c r="Z21" s="1"/>
  <c r="Y16"/>
  <c r="Z16" s="1"/>
  <c r="Y24"/>
  <c r="Z24" s="1"/>
  <c r="AC24"/>
  <c r="AI24" s="1"/>
  <c r="I38"/>
  <c r="AC39"/>
  <c r="AI39" s="1"/>
  <c r="AC35"/>
  <c r="AH35"/>
  <c r="Y35"/>
  <c r="Z35" s="1"/>
  <c r="AC10"/>
  <c r="AH10"/>
  <c r="Y5"/>
  <c r="Z5" s="1"/>
  <c r="Y37"/>
  <c r="Z37"/>
  <c r="AC37"/>
  <c r="AI37" s="1"/>
  <c r="Y32"/>
  <c r="Z32"/>
  <c r="AC32"/>
  <c r="AI32" s="1"/>
  <c r="AC15"/>
  <c r="AI15"/>
  <c r="AC25"/>
  <c r="AI25" s="1"/>
  <c r="AC14"/>
  <c r="AH14"/>
  <c r="Y30"/>
  <c r="Z30" s="1"/>
  <c r="AC12"/>
  <c r="AH12"/>
  <c r="AC8"/>
  <c r="AI8" s="1"/>
  <c r="Y38"/>
  <c r="Z38"/>
  <c r="AD38"/>
  <c r="Y13"/>
  <c r="Z13" s="1"/>
  <c r="Y29"/>
  <c r="Z29" s="1"/>
  <c r="AC28"/>
  <c r="AH28" s="1"/>
  <c r="Y28"/>
  <c r="Z28" s="1"/>
  <c r="AC9"/>
  <c r="AH9" s="1"/>
  <c r="Y6"/>
  <c r="Z6" s="1"/>
  <c r="AC6"/>
  <c r="AH6" s="1"/>
  <c r="AF5"/>
  <c r="AG5"/>
  <c r="O4"/>
  <c r="Y4"/>
  <c r="Z4"/>
  <c r="A12" i="6"/>
  <c r="F46"/>
  <c r="B15"/>
  <c r="I35" i="5"/>
  <c r="I11"/>
  <c r="AF17"/>
  <c r="AG9"/>
  <c r="AF23"/>
  <c r="AD7"/>
  <c r="AC7"/>
  <c r="AI7" s="1"/>
  <c r="AC30"/>
  <c r="AH30" s="1"/>
  <c r="AC27"/>
  <c r="AI27" s="1"/>
  <c r="AC17"/>
  <c r="AH17" s="1"/>
  <c r="AC11"/>
  <c r="AI11" s="1"/>
  <c r="AG109"/>
  <c r="K109"/>
  <c r="K48"/>
  <c r="AG48"/>
  <c r="AF48"/>
  <c r="AF93"/>
  <c r="AG72"/>
  <c r="AF124"/>
  <c r="K124"/>
  <c r="AG124"/>
  <c r="AF122"/>
  <c r="AG122"/>
  <c r="AG120"/>
  <c r="AG114"/>
  <c r="K114"/>
  <c r="AF111"/>
  <c r="AF103"/>
  <c r="K103"/>
  <c r="AG103"/>
  <c r="AF97"/>
  <c r="K93"/>
  <c r="K81"/>
  <c r="AF74"/>
  <c r="K74"/>
  <c r="AG74"/>
  <c r="AF65"/>
  <c r="AG65"/>
  <c r="K61"/>
  <c r="AG61"/>
  <c r="AF61"/>
  <c r="AF117"/>
  <c r="AG117"/>
  <c r="AF100"/>
  <c r="AF87"/>
  <c r="AG55"/>
  <c r="K55"/>
  <c r="AG45"/>
  <c r="K45"/>
  <c r="K33"/>
  <c r="AG116"/>
  <c r="AG90"/>
  <c r="AG80"/>
  <c r="AG77"/>
  <c r="AG64"/>
  <c r="AF55"/>
  <c r="AF45"/>
  <c r="AF15"/>
  <c r="AF113"/>
  <c r="K113"/>
  <c r="AG113"/>
  <c r="AG91"/>
  <c r="K91"/>
  <c r="K89"/>
  <c r="AG89"/>
  <c r="AF89"/>
  <c r="AF120"/>
  <c r="AF118"/>
  <c r="K118"/>
  <c r="AG118"/>
  <c r="AF115"/>
  <c r="AF104"/>
  <c r="AF102"/>
  <c r="K102"/>
  <c r="AG102"/>
  <c r="AF99"/>
  <c r="AF92"/>
  <c r="AF88"/>
  <c r="AG88"/>
  <c r="K88"/>
  <c r="AI26"/>
  <c r="AH26"/>
  <c r="AF121"/>
  <c r="K121"/>
  <c r="AG121"/>
  <c r="AF105"/>
  <c r="K105"/>
  <c r="AG105"/>
  <c r="AF96"/>
  <c r="K96"/>
  <c r="AG96"/>
  <c r="K92"/>
  <c r="AG92"/>
  <c r="AF63"/>
  <c r="K63"/>
  <c r="AF126"/>
  <c r="K126"/>
  <c r="AG126"/>
  <c r="AF123"/>
  <c r="AF112"/>
  <c r="AF110"/>
  <c r="K110"/>
  <c r="AG110"/>
  <c r="AF107"/>
  <c r="AF67"/>
  <c r="K67"/>
  <c r="AG67"/>
  <c r="AG63"/>
  <c r="AF56"/>
  <c r="K56"/>
  <c r="AF54"/>
  <c r="K54"/>
  <c r="AG54"/>
  <c r="K83"/>
  <c r="AG83"/>
  <c r="AF82"/>
  <c r="AF79"/>
  <c r="AF69"/>
  <c r="AF60"/>
  <c r="K60"/>
  <c r="AG60"/>
  <c r="AF57"/>
  <c r="K57"/>
  <c r="AG57"/>
  <c r="AF50"/>
  <c r="AB27"/>
  <c r="AF86"/>
  <c r="K84"/>
  <c r="K82"/>
  <c r="AF81"/>
  <c r="K79"/>
  <c r="AF78"/>
  <c r="AF72"/>
  <c r="AF70"/>
  <c r="K70"/>
  <c r="AG70"/>
  <c r="K69"/>
  <c r="AF51"/>
  <c r="K51"/>
  <c r="AG51"/>
  <c r="K50"/>
  <c r="AF47"/>
  <c r="K86"/>
  <c r="AG86"/>
  <c r="AF85"/>
  <c r="AF76"/>
  <c r="K76"/>
  <c r="AG76"/>
  <c r="AF73"/>
  <c r="K73"/>
  <c r="AG73"/>
  <c r="AF66"/>
  <c r="AF53"/>
  <c r="AF44"/>
  <c r="K44"/>
  <c r="AG44"/>
  <c r="AG146"/>
  <c r="AG145"/>
  <c r="AG144"/>
  <c r="K144"/>
  <c r="AG142"/>
  <c r="AG141"/>
  <c r="AG140"/>
  <c r="AG139"/>
  <c r="AG138"/>
  <c r="AG137"/>
  <c r="AG136"/>
  <c r="K136"/>
  <c r="AG134"/>
  <c r="K134"/>
  <c r="K133"/>
  <c r="AG131"/>
  <c r="AG130"/>
  <c r="K130"/>
  <c r="AG128"/>
  <c r="K128"/>
  <c r="AF148"/>
  <c r="AF147"/>
  <c r="AF146"/>
  <c r="AF145"/>
  <c r="AF144"/>
  <c r="AF143"/>
  <c r="AF142"/>
  <c r="AF141"/>
  <c r="AF140"/>
  <c r="AF139"/>
  <c r="AF138"/>
  <c r="AF137"/>
  <c r="AF136"/>
  <c r="AF135"/>
  <c r="AF134"/>
  <c r="AF133"/>
  <c r="AF132"/>
  <c r="AF131"/>
  <c r="AF130"/>
  <c r="AF129"/>
  <c r="AF128"/>
  <c r="AG148"/>
  <c r="AG143"/>
  <c r="AG135"/>
  <c r="AG132"/>
  <c r="AG129"/>
  <c r="AB32"/>
  <c r="K15"/>
  <c r="K152"/>
  <c r="AG19"/>
  <c r="AB5"/>
  <c r="AB18"/>
  <c r="AH25"/>
  <c r="AI19"/>
  <c r="AG29"/>
  <c r="AG4"/>
  <c r="AB6"/>
  <c r="AI17"/>
  <c r="AG152"/>
  <c r="AF30"/>
  <c r="AF2"/>
  <c r="AG2" s="1"/>
  <c r="AH32"/>
  <c r="AI152"/>
  <c r="AI9"/>
  <c r="AB36"/>
  <c r="AG6"/>
  <c r="AG33"/>
  <c r="AF18"/>
  <c r="AF152"/>
  <c r="AH37"/>
  <c r="AF9"/>
  <c r="AF29"/>
  <c r="AH7"/>
  <c r="K9"/>
  <c r="AG24"/>
  <c r="AB22"/>
  <c r="AG27"/>
  <c r="AB29"/>
  <c r="K2"/>
  <c r="AH13"/>
  <c r="AF24"/>
  <c r="AB12"/>
  <c r="AG12"/>
  <c r="K12"/>
  <c r="AI16"/>
  <c r="AB19"/>
  <c r="AF33"/>
  <c r="AF19"/>
  <c r="AB39"/>
  <c r="AG39"/>
  <c r="AH34"/>
  <c r="AI20"/>
  <c r="AG16"/>
  <c r="K30"/>
  <c r="AB17"/>
  <c r="K17"/>
  <c r="AF14"/>
  <c r="AH15"/>
  <c r="AI21"/>
  <c r="AH33"/>
  <c r="AI10"/>
  <c r="AF16"/>
  <c r="AG17"/>
  <c r="K11"/>
  <c r="AG22"/>
  <c r="AI14"/>
  <c r="O2"/>
  <c r="AC2" s="1"/>
  <c r="AB16"/>
  <c r="AB151"/>
  <c r="AF151"/>
  <c r="K7"/>
  <c r="AG7"/>
  <c r="K4"/>
  <c r="AF28"/>
  <c r="AG28"/>
  <c r="AB28"/>
  <c r="AF32"/>
  <c r="AG32"/>
  <c r="O3"/>
  <c r="Y3" s="1"/>
  <c r="Z3" s="1"/>
  <c r="AI12"/>
  <c r="AH11"/>
  <c r="K10"/>
  <c r="AB26"/>
  <c r="K20"/>
  <c r="AB20"/>
  <c r="AF20"/>
  <c r="AG34"/>
  <c r="K34"/>
  <c r="AG31"/>
  <c r="AB31"/>
  <c r="AI29"/>
  <c r="AG21"/>
  <c r="AG10"/>
  <c r="AG26"/>
  <c r="AF31"/>
  <c r="K13"/>
  <c r="AF13"/>
  <c r="K6"/>
  <c r="K26"/>
  <c r="K25"/>
  <c r="AB25"/>
  <c r="AF25"/>
  <c r="AI151"/>
  <c r="AH31"/>
  <c r="AG13"/>
  <c r="AG15"/>
  <c r="AF22"/>
  <c r="AF10"/>
  <c r="AH18"/>
  <c r="AG18"/>
  <c r="AF21"/>
  <c r="AG14"/>
  <c r="K8"/>
  <c r="AB8"/>
  <c r="AB13"/>
  <c r="K37"/>
  <c r="AF38"/>
  <c r="AG30"/>
  <c r="AG36"/>
  <c r="K36"/>
  <c r="AH38"/>
  <c r="AI38"/>
  <c r="AG35"/>
  <c r="K38"/>
  <c r="AI35"/>
  <c r="K35"/>
  <c r="AG40"/>
  <c r="AI36"/>
  <c r="AB35"/>
  <c r="AF39"/>
  <c r="AB38"/>
  <c r="AB34"/>
  <c r="AF40"/>
  <c r="AG37"/>
  <c r="AB37"/>
  <c r="AG8"/>
  <c r="AF12"/>
  <c r="AF4"/>
  <c r="AB11"/>
  <c r="AB3"/>
  <c r="AF8"/>
  <c r="AF7"/>
  <c r="AG11"/>
  <c r="K3"/>
  <c r="F12" i="6" s="1"/>
  <c r="F43"/>
  <c r="A43"/>
  <c r="A37" s="1"/>
  <c r="C43"/>
  <c r="AI5" i="5"/>
  <c r="AH4"/>
  <c r="AI4"/>
  <c r="AH40"/>
  <c r="AF42"/>
  <c r="AG42" s="1"/>
  <c r="AB42"/>
  <c r="K43"/>
  <c r="AI145"/>
  <c r="AI81"/>
  <c r="AI129"/>
  <c r="AI113"/>
  <c r="AI137"/>
  <c r="AH109"/>
  <c r="AI89"/>
  <c r="AH148"/>
  <c r="AH140"/>
  <c r="AH116"/>
  <c r="AH108"/>
  <c r="AH84"/>
  <c r="AH76"/>
  <c r="AH52"/>
  <c r="AH44"/>
  <c r="AI128"/>
  <c r="AI120"/>
  <c r="AI96"/>
  <c r="AI88"/>
  <c r="AH147"/>
  <c r="AH143"/>
  <c r="AH139"/>
  <c r="AH135"/>
  <c r="AH131"/>
  <c r="AH127"/>
  <c r="AH123"/>
  <c r="AH119"/>
  <c r="AH115"/>
  <c r="AH111"/>
  <c r="AH107"/>
  <c r="AH103"/>
  <c r="AH99"/>
  <c r="AH95"/>
  <c r="AH91"/>
  <c r="AH87"/>
  <c r="AH83"/>
  <c r="AH79"/>
  <c r="AH75"/>
  <c r="AH71"/>
  <c r="AH67"/>
  <c r="AH63"/>
  <c r="AH59"/>
  <c r="AH55"/>
  <c r="AH51"/>
  <c r="AH47"/>
  <c r="AH72"/>
  <c r="AH48"/>
  <c r="AH150"/>
  <c r="AH146"/>
  <c r="AH142"/>
  <c r="AH138"/>
  <c r="AH134"/>
  <c r="AH130"/>
  <c r="AH126"/>
  <c r="AH122"/>
  <c r="AH118"/>
  <c r="AH114"/>
  <c r="AH110"/>
  <c r="AH106"/>
  <c r="AH102"/>
  <c r="AH98"/>
  <c r="AH94"/>
  <c r="AH90"/>
  <c r="AH86"/>
  <c r="AH82"/>
  <c r="AH78"/>
  <c r="AH74"/>
  <c r="AH70"/>
  <c r="AH66"/>
  <c r="AH62"/>
  <c r="AH58"/>
  <c r="AH54"/>
  <c r="AH50"/>
  <c r="AH46"/>
  <c r="E15" i="6"/>
  <c r="AD42" i="5"/>
  <c r="AC42" s="1"/>
  <c r="K42"/>
  <c r="AH141"/>
  <c r="AH61"/>
  <c r="AH69"/>
  <c r="AH85"/>
  <c r="AH101"/>
  <c r="AI77"/>
  <c r="AH97"/>
  <c r="AI93"/>
  <c r="AH56"/>
  <c r="AH92"/>
  <c r="AH45"/>
  <c r="AI73"/>
  <c r="AH133"/>
  <c r="AH149"/>
  <c r="AI100"/>
  <c r="AI68"/>
  <c r="AH144"/>
  <c r="AI117"/>
  <c r="AH112"/>
  <c r="AI57"/>
  <c r="AI105"/>
  <c r="C12" i="6"/>
  <c r="K8" i="4"/>
  <c r="K9" s="1"/>
  <c r="K20"/>
  <c r="B5" i="1"/>
  <c r="B31" s="1"/>
  <c r="B32" s="1"/>
  <c r="E73" i="11"/>
  <c r="G73"/>
  <c r="G11" i="10"/>
  <c r="E73" i="12"/>
  <c r="G73" s="1"/>
  <c r="E73" i="10"/>
  <c r="G73" s="1"/>
  <c r="G10"/>
  <c r="K4" i="4"/>
  <c r="AF43" i="5"/>
  <c r="K17" i="4" l="1"/>
  <c r="C37" i="6"/>
  <c r="C40"/>
  <c r="AG3" i="5"/>
  <c r="C25" i="6"/>
  <c r="D25" s="1"/>
  <c r="D7" i="8" s="1"/>
  <c r="F23" i="6"/>
  <c r="G5" i="8" s="1"/>
  <c r="F31" i="6"/>
  <c r="G13" i="8" s="1"/>
  <c r="F20" i="6"/>
  <c r="G2" i="8" s="1"/>
  <c r="C5" i="1"/>
  <c r="C31" s="1"/>
  <c r="D4"/>
  <c r="AI30" i="5"/>
  <c r="AC3"/>
  <c r="AH3" s="1"/>
  <c r="AI22"/>
  <c r="K145"/>
  <c r="K140"/>
  <c r="K135"/>
  <c r="K129"/>
  <c r="AG125"/>
  <c r="AF119"/>
  <c r="AF106"/>
  <c r="K106"/>
  <c r="K104"/>
  <c r="AG101"/>
  <c r="K101"/>
  <c r="K100"/>
  <c r="AG99"/>
  <c r="K99"/>
  <c r="AF95"/>
  <c r="K95"/>
  <c r="AF84"/>
  <c r="AG84"/>
  <c r="AG78"/>
  <c r="AF75"/>
  <c r="AF71"/>
  <c r="AF68"/>
  <c r="K66"/>
  <c r="K65"/>
  <c r="AF64"/>
  <c r="K64"/>
  <c r="AG59"/>
  <c r="AF58"/>
  <c r="AG52"/>
  <c r="AF46"/>
  <c r="AK43"/>
  <c r="AB43"/>
  <c r="AC43" s="1"/>
  <c r="AB132"/>
  <c r="AB104"/>
  <c r="AB100"/>
  <c r="AB68"/>
  <c r="AB52"/>
  <c r="Y2"/>
  <c r="Z2" s="1"/>
  <c r="A2" i="6" s="1"/>
  <c r="AH8" i="5"/>
  <c r="AH39"/>
  <c r="K40"/>
  <c r="K27"/>
  <c r="K24"/>
  <c r="K21"/>
  <c r="K151"/>
  <c r="AB85"/>
  <c r="F2" i="6" s="1"/>
  <c r="AB53" i="5"/>
  <c r="E9" i="6"/>
  <c r="AH42" i="5"/>
  <c r="B5" i="6"/>
  <c r="F5" s="1"/>
  <c r="AH24" i="5"/>
  <c r="K14"/>
  <c r="C5" i="6" s="1"/>
  <c r="AI28" i="5"/>
  <c r="AH27"/>
  <c r="AI23"/>
  <c r="C27" i="6"/>
  <c r="E27" s="1"/>
  <c r="E9" i="8" s="1"/>
  <c r="AI6" i="5"/>
  <c r="AG147"/>
  <c r="AG127"/>
  <c r="AB23"/>
  <c r="K147"/>
  <c r="K142"/>
  <c r="K138"/>
  <c r="AF127"/>
  <c r="K127"/>
  <c r="K122"/>
  <c r="K119"/>
  <c r="K78"/>
  <c r="K75"/>
  <c r="K71"/>
  <c r="AG66"/>
  <c r="K58"/>
  <c r="AG53"/>
  <c r="K46"/>
  <c r="B6" i="1"/>
  <c r="D6"/>
  <c r="A34" i="6"/>
  <c r="AG43" i="5"/>
  <c r="AH2"/>
  <c r="C6" i="1"/>
  <c r="AG6"/>
  <c r="F25" i="6"/>
  <c r="F26"/>
  <c r="G8" i="8" s="1"/>
  <c r="C26" i="6"/>
  <c r="F21"/>
  <c r="G3" i="8" s="1"/>
  <c r="C23" i="6"/>
  <c r="C28"/>
  <c r="C31"/>
  <c r="C22"/>
  <c r="F22"/>
  <c r="G4" i="8" s="1"/>
  <c r="F27" i="6"/>
  <c r="G9" i="8" s="1"/>
  <c r="AI2" i="5"/>
  <c r="F24" i="6"/>
  <c r="G6" i="8" s="1"/>
  <c r="C21" i="6"/>
  <c r="F29"/>
  <c r="G11" i="8" s="1"/>
  <c r="C24" i="6"/>
  <c r="AI42" i="5"/>
  <c r="A7" i="1" a="1"/>
  <c r="A7" s="1"/>
  <c r="F28" i="6"/>
  <c r="F30"/>
  <c r="G12" i="8" s="1"/>
  <c r="C29" i="6"/>
  <c r="C30"/>
  <c r="C20"/>
  <c r="B9" i="8" l="1"/>
  <c r="B7"/>
  <c r="D27" i="6"/>
  <c r="D9" i="8" s="1"/>
  <c r="E5" i="6"/>
  <c r="G5"/>
  <c r="E4" i="1"/>
  <c r="D5"/>
  <c r="D31" s="1"/>
  <c r="E25" i="6"/>
  <c r="E7" i="8" s="1"/>
  <c r="C2" i="6"/>
  <c r="AI3" i="5"/>
  <c r="C32" i="1"/>
  <c r="D21" i="6"/>
  <c r="D3" i="8" s="1"/>
  <c r="B3"/>
  <c r="E21" i="6"/>
  <c r="E3" i="8" s="1"/>
  <c r="G7"/>
  <c r="C34" i="6"/>
  <c r="E20"/>
  <c r="D20"/>
  <c r="D2" i="8" s="1"/>
  <c r="C17" i="6"/>
  <c r="B2" i="8"/>
  <c r="E22" i="6"/>
  <c r="E4" i="8" s="1"/>
  <c r="B4"/>
  <c r="D22" i="6"/>
  <c r="D4" i="8" s="1"/>
  <c r="G21" i="6"/>
  <c r="H3" i="8" s="1"/>
  <c r="G23" i="6"/>
  <c r="H5" i="8" s="1"/>
  <c r="G22" i="6"/>
  <c r="H4" i="8" s="1"/>
  <c r="G25" i="6"/>
  <c r="H7" i="8" s="1"/>
  <c r="G29" i="6"/>
  <c r="H11" i="8" s="1"/>
  <c r="G30" i="6"/>
  <c r="H12" i="8" s="1"/>
  <c r="G20" i="6"/>
  <c r="G31"/>
  <c r="H13" i="8" s="1"/>
  <c r="G28" i="6"/>
  <c r="H10" i="8" s="1"/>
  <c r="G26" i="6"/>
  <c r="H8" i="8" s="1"/>
  <c r="G27" i="6"/>
  <c r="H9" i="8" s="1"/>
  <c r="G24" i="6"/>
  <c r="H6" i="8" s="1"/>
  <c r="B7" i="1"/>
  <c r="C7"/>
  <c r="AG7"/>
  <c r="D7"/>
  <c r="E7"/>
  <c r="E24" i="6"/>
  <c r="E6" i="8" s="1"/>
  <c r="B6"/>
  <c r="D24" i="6"/>
  <c r="D6" i="8" s="1"/>
  <c r="D31" i="6"/>
  <c r="D13" i="8" s="1"/>
  <c r="E31" i="6"/>
  <c r="E13" i="8" s="1"/>
  <c r="B13"/>
  <c r="E26" i="6"/>
  <c r="E8" i="8" s="1"/>
  <c r="B8"/>
  <c r="D26" i="6"/>
  <c r="D8" i="8" s="1"/>
  <c r="A8" i="1" a="1"/>
  <c r="A8" s="1"/>
  <c r="B5" i="8"/>
  <c r="E23" i="6"/>
  <c r="E5" i="8" s="1"/>
  <c r="D23" i="6"/>
  <c r="D5" i="8" s="1"/>
  <c r="G10"/>
  <c r="F34" i="6"/>
  <c r="E30"/>
  <c r="E12" i="8" s="1"/>
  <c r="D30" i="6"/>
  <c r="D12" i="8" s="1"/>
  <c r="B12"/>
  <c r="D29" i="6"/>
  <c r="D11" i="8" s="1"/>
  <c r="B11"/>
  <c r="E29" i="6"/>
  <c r="E11" i="8" s="1"/>
  <c r="B10"/>
  <c r="D28" i="6"/>
  <c r="D10" i="8" s="1"/>
  <c r="E28" i="6"/>
  <c r="E10" i="8" s="1"/>
  <c r="AI43" i="5"/>
  <c r="AH43"/>
  <c r="E5" i="1" l="1"/>
  <c r="E31" s="1"/>
  <c r="F4"/>
  <c r="E6"/>
  <c r="D32"/>
  <c r="A9" a="1"/>
  <c r="A9" s="1"/>
  <c r="A10" s="1" a="1"/>
  <c r="A10" s="1"/>
  <c r="I8" i="8"/>
  <c r="I5"/>
  <c r="I12"/>
  <c r="H2"/>
  <c r="I7"/>
  <c r="I10"/>
  <c r="I6"/>
  <c r="I4"/>
  <c r="I11"/>
  <c r="I13"/>
  <c r="I2"/>
  <c r="I9"/>
  <c r="I3"/>
  <c r="G17" i="6"/>
  <c r="E2" i="8"/>
  <c r="B8" i="1"/>
  <c r="E8"/>
  <c r="D8"/>
  <c r="C8"/>
  <c r="F8"/>
  <c r="AG8"/>
  <c r="C5" i="8"/>
  <c r="C8"/>
  <c r="C6"/>
  <c r="C2"/>
  <c r="C13"/>
  <c r="C12"/>
  <c r="C10"/>
  <c r="C11"/>
  <c r="C3"/>
  <c r="C9"/>
  <c r="C4"/>
  <c r="C7"/>
  <c r="E32" i="1" l="1"/>
  <c r="G4"/>
  <c r="F5"/>
  <c r="F31" s="1"/>
  <c r="F6"/>
  <c r="F7"/>
  <c r="A11" a="1"/>
  <c r="A11" s="1"/>
  <c r="F9" i="8"/>
  <c r="F7"/>
  <c r="F4"/>
  <c r="F6"/>
  <c r="F3"/>
  <c r="F8"/>
  <c r="F13"/>
  <c r="F10"/>
  <c r="F11"/>
  <c r="F2"/>
  <c r="F12"/>
  <c r="F5"/>
  <c r="C10" i="1"/>
  <c r="AG10"/>
  <c r="F10"/>
  <c r="B10"/>
  <c r="G10"/>
  <c r="D10"/>
  <c r="E10"/>
  <c r="AG9"/>
  <c r="C9"/>
  <c r="G9"/>
  <c r="B9"/>
  <c r="F9"/>
  <c r="D9"/>
  <c r="E9"/>
  <c r="A12" a="1"/>
  <c r="A12" s="1"/>
  <c r="G5" l="1"/>
  <c r="G31" s="1"/>
  <c r="H4"/>
  <c r="G6"/>
  <c r="G7"/>
  <c r="G8"/>
  <c r="F32"/>
  <c r="D12"/>
  <c r="B12"/>
  <c r="E12"/>
  <c r="F12"/>
  <c r="C12"/>
  <c r="H12"/>
  <c r="AG12"/>
  <c r="G12"/>
  <c r="AG11"/>
  <c r="H11"/>
  <c r="F11"/>
  <c r="B11"/>
  <c r="E11"/>
  <c r="G11"/>
  <c r="C11"/>
  <c r="D11"/>
  <c r="A13" a="1"/>
  <c r="A13" s="1"/>
  <c r="G32" l="1"/>
  <c r="I4"/>
  <c r="H5"/>
  <c r="H31" s="1"/>
  <c r="H6"/>
  <c r="H7"/>
  <c r="H8"/>
  <c r="H10"/>
  <c r="H9"/>
  <c r="B13"/>
  <c r="E13"/>
  <c r="F13"/>
  <c r="AG13"/>
  <c r="I13"/>
  <c r="H13"/>
  <c r="C13"/>
  <c r="G13"/>
  <c r="D13"/>
  <c r="A14" a="1"/>
  <c r="A14" s="1"/>
  <c r="J4" l="1"/>
  <c r="I5"/>
  <c r="I31" s="1"/>
  <c r="I6"/>
  <c r="I7"/>
  <c r="I8"/>
  <c r="I10"/>
  <c r="I9"/>
  <c r="I12"/>
  <c r="I11"/>
  <c r="H32"/>
  <c r="J14"/>
  <c r="F14"/>
  <c r="E14"/>
  <c r="AG14"/>
  <c r="B14"/>
  <c r="D14"/>
  <c r="H14"/>
  <c r="G14"/>
  <c r="I14"/>
  <c r="C14"/>
  <c r="A15" a="1"/>
  <c r="A15" s="1"/>
  <c r="K4" l="1"/>
  <c r="J5"/>
  <c r="J31" s="1"/>
  <c r="J6"/>
  <c r="J7"/>
  <c r="J8"/>
  <c r="J9"/>
  <c r="J10"/>
  <c r="J12"/>
  <c r="J11"/>
  <c r="J13"/>
  <c r="I32"/>
  <c r="E15"/>
  <c r="D15"/>
  <c r="F15"/>
  <c r="C15"/>
  <c r="H15"/>
  <c r="J15"/>
  <c r="I15"/>
  <c r="K15"/>
  <c r="AG15"/>
  <c r="G15"/>
  <c r="B15"/>
  <c r="A16" a="1"/>
  <c r="A16" s="1"/>
  <c r="L4" l="1"/>
  <c r="K5"/>
  <c r="K31" s="1"/>
  <c r="K6"/>
  <c r="K7"/>
  <c r="K8"/>
  <c r="K9"/>
  <c r="K10"/>
  <c r="K11"/>
  <c r="K12"/>
  <c r="K13"/>
  <c r="K14"/>
  <c r="J32"/>
  <c r="J16"/>
  <c r="AG16"/>
  <c r="H16"/>
  <c r="E16"/>
  <c r="I16"/>
  <c r="F16"/>
  <c r="D16"/>
  <c r="B16"/>
  <c r="K16"/>
  <c r="C16"/>
  <c r="G16"/>
  <c r="L16"/>
  <c r="A17" a="1"/>
  <c r="A17" s="1"/>
  <c r="L5" l="1"/>
  <c r="L31" s="1"/>
  <c r="M4"/>
  <c r="L6"/>
  <c r="L7"/>
  <c r="L8"/>
  <c r="L9"/>
  <c r="L10"/>
  <c r="L11"/>
  <c r="L12"/>
  <c r="L13"/>
  <c r="L14"/>
  <c r="L15"/>
  <c r="K32"/>
  <c r="M17"/>
  <c r="L17"/>
  <c r="H17"/>
  <c r="C17"/>
  <c r="D17"/>
  <c r="E17"/>
  <c r="I17"/>
  <c r="K17"/>
  <c r="B17"/>
  <c r="F17"/>
  <c r="G17"/>
  <c r="AG17"/>
  <c r="J17"/>
  <c r="A18" a="1"/>
  <c r="A18" s="1"/>
  <c r="L32" l="1"/>
  <c r="N4"/>
  <c r="M5"/>
  <c r="M31" s="1"/>
  <c r="M6"/>
  <c r="M7"/>
  <c r="M8"/>
  <c r="M10"/>
  <c r="M9"/>
  <c r="M12"/>
  <c r="M11"/>
  <c r="M13"/>
  <c r="M14"/>
  <c r="M15"/>
  <c r="M16"/>
  <c r="G18"/>
  <c r="C18"/>
  <c r="AG18"/>
  <c r="F18"/>
  <c r="E18"/>
  <c r="N18"/>
  <c r="D18"/>
  <c r="M18"/>
  <c r="K18"/>
  <c r="I18"/>
  <c r="J18"/>
  <c r="B18"/>
  <c r="L18"/>
  <c r="H18"/>
  <c r="A19" a="1"/>
  <c r="A19" s="1"/>
  <c r="N5" l="1"/>
  <c r="N31" s="1"/>
  <c r="O4"/>
  <c r="N6"/>
  <c r="N7"/>
  <c r="N8"/>
  <c r="N10"/>
  <c r="N9"/>
  <c r="N12"/>
  <c r="N11"/>
  <c r="N13"/>
  <c r="N14"/>
  <c r="N15"/>
  <c r="N16"/>
  <c r="N17"/>
  <c r="M32"/>
  <c r="C19"/>
  <c r="G19"/>
  <c r="J19"/>
  <c r="K19"/>
  <c r="I19"/>
  <c r="O19"/>
  <c r="H19"/>
  <c r="N19"/>
  <c r="B19"/>
  <c r="E19"/>
  <c r="AG19"/>
  <c r="L19"/>
  <c r="D19"/>
  <c r="F19"/>
  <c r="M19"/>
  <c r="A20" a="1"/>
  <c r="A20" s="1"/>
  <c r="N32" l="1"/>
  <c r="O5"/>
  <c r="O31" s="1"/>
  <c r="P4"/>
  <c r="O6"/>
  <c r="O7"/>
  <c r="O8"/>
  <c r="O9"/>
  <c r="O10"/>
  <c r="O12"/>
  <c r="O11"/>
  <c r="O13"/>
  <c r="O14"/>
  <c r="O15"/>
  <c r="O16"/>
  <c r="O17"/>
  <c r="O18"/>
  <c r="K20"/>
  <c r="N20"/>
  <c r="O20"/>
  <c r="AG20"/>
  <c r="P20"/>
  <c r="E20"/>
  <c r="C20"/>
  <c r="I20"/>
  <c r="M20"/>
  <c r="H20"/>
  <c r="D20"/>
  <c r="J20"/>
  <c r="F20"/>
  <c r="G20"/>
  <c r="B20"/>
  <c r="L20"/>
  <c r="A21" a="1"/>
  <c r="A21" s="1"/>
  <c r="O32" l="1"/>
  <c r="P5"/>
  <c r="P31" s="1"/>
  <c r="Q4"/>
  <c r="P6"/>
  <c r="P7"/>
  <c r="P8"/>
  <c r="P10"/>
  <c r="P9"/>
  <c r="P12"/>
  <c r="P11"/>
  <c r="P13"/>
  <c r="P14"/>
  <c r="P15"/>
  <c r="P16"/>
  <c r="P17"/>
  <c r="P18"/>
  <c r="P19"/>
  <c r="P21"/>
  <c r="J21"/>
  <c r="C21"/>
  <c r="I21"/>
  <c r="M21"/>
  <c r="B21"/>
  <c r="F21"/>
  <c r="O21"/>
  <c r="E21"/>
  <c r="Q21"/>
  <c r="N21"/>
  <c r="AG21"/>
  <c r="G21"/>
  <c r="K21"/>
  <c r="H21"/>
  <c r="L21"/>
  <c r="D21"/>
  <c r="A22" a="1"/>
  <c r="A22" s="1"/>
  <c r="P32" l="1"/>
  <c r="Q5"/>
  <c r="Q31" s="1"/>
  <c r="R4"/>
  <c r="Q6"/>
  <c r="Q7"/>
  <c r="Q8"/>
  <c r="Q10"/>
  <c r="Q9"/>
  <c r="Q12"/>
  <c r="Q11"/>
  <c r="Q13"/>
  <c r="Q14"/>
  <c r="Q15"/>
  <c r="Q16"/>
  <c r="Q17"/>
  <c r="Q18"/>
  <c r="Q19"/>
  <c r="Q20"/>
  <c r="J22"/>
  <c r="B22"/>
  <c r="R22"/>
  <c r="D22"/>
  <c r="P22"/>
  <c r="C22"/>
  <c r="E22"/>
  <c r="H22"/>
  <c r="G22"/>
  <c r="AG22"/>
  <c r="K22"/>
  <c r="F22"/>
  <c r="M22"/>
  <c r="Q22"/>
  <c r="I22"/>
  <c r="L22"/>
  <c r="N22"/>
  <c r="O22"/>
  <c r="A23" a="1"/>
  <c r="A23" s="1"/>
  <c r="Q32" l="1"/>
  <c r="R5"/>
  <c r="R31" s="1"/>
  <c r="S4"/>
  <c r="R6"/>
  <c r="R7"/>
  <c r="R8"/>
  <c r="R10"/>
  <c r="R9"/>
  <c r="R12"/>
  <c r="R11"/>
  <c r="R13"/>
  <c r="R14"/>
  <c r="R15"/>
  <c r="R16"/>
  <c r="R17"/>
  <c r="R18"/>
  <c r="R19"/>
  <c r="R20"/>
  <c r="R21"/>
  <c r="D23"/>
  <c r="Q23"/>
  <c r="H23"/>
  <c r="O23"/>
  <c r="E23"/>
  <c r="M23"/>
  <c r="B23"/>
  <c r="AG23"/>
  <c r="P23"/>
  <c r="S23"/>
  <c r="J23"/>
  <c r="C23"/>
  <c r="L23"/>
  <c r="K23"/>
  <c r="R23"/>
  <c r="G23"/>
  <c r="F23"/>
  <c r="N23"/>
  <c r="I23"/>
  <c r="A24" a="1"/>
  <c r="A24" s="1"/>
  <c r="R32" l="1"/>
  <c r="S5"/>
  <c r="S31" s="1"/>
  <c r="T4"/>
  <c r="S6"/>
  <c r="S7"/>
  <c r="S8"/>
  <c r="S10"/>
  <c r="S9"/>
  <c r="S11"/>
  <c r="S12"/>
  <c r="S13"/>
  <c r="S14"/>
  <c r="S15"/>
  <c r="S16"/>
  <c r="S17"/>
  <c r="S18"/>
  <c r="S19"/>
  <c r="S20"/>
  <c r="S21"/>
  <c r="S22"/>
  <c r="M24"/>
  <c r="S24"/>
  <c r="H24"/>
  <c r="N24"/>
  <c r="F24"/>
  <c r="Q24"/>
  <c r="P24"/>
  <c r="K24"/>
  <c r="O24"/>
  <c r="I24"/>
  <c r="D24"/>
  <c r="T24"/>
  <c r="J24"/>
  <c r="C24"/>
  <c r="B24"/>
  <c r="L24"/>
  <c r="AG24"/>
  <c r="R24"/>
  <c r="E24"/>
  <c r="G24"/>
  <c r="A25" a="1"/>
  <c r="A25" s="1"/>
  <c r="S32" l="1"/>
  <c r="T5"/>
  <c r="T31" s="1"/>
  <c r="U4"/>
  <c r="T6"/>
  <c r="T7"/>
  <c r="T8"/>
  <c r="T10"/>
  <c r="T9"/>
  <c r="T12"/>
  <c r="T11"/>
  <c r="T13"/>
  <c r="T14"/>
  <c r="T15"/>
  <c r="T16"/>
  <c r="T17"/>
  <c r="T18"/>
  <c r="T19"/>
  <c r="T20"/>
  <c r="T21"/>
  <c r="T22"/>
  <c r="T23"/>
  <c r="E25"/>
  <c r="S25"/>
  <c r="K25"/>
  <c r="G25"/>
  <c r="H25"/>
  <c r="T25"/>
  <c r="J25"/>
  <c r="L25"/>
  <c r="O25"/>
  <c r="B25"/>
  <c r="D25"/>
  <c r="U25"/>
  <c r="I25"/>
  <c r="P25"/>
  <c r="F25"/>
  <c r="AG25"/>
  <c r="Q25"/>
  <c r="R25"/>
  <c r="C25"/>
  <c r="N25"/>
  <c r="M25"/>
  <c r="A26" a="1"/>
  <c r="A26" s="1"/>
  <c r="T32" l="1"/>
  <c r="U5"/>
  <c r="U31" s="1"/>
  <c r="V4"/>
  <c r="U6"/>
  <c r="U7"/>
  <c r="U8"/>
  <c r="U10"/>
  <c r="U9"/>
  <c r="U11"/>
  <c r="U12"/>
  <c r="U13"/>
  <c r="U14"/>
  <c r="U15"/>
  <c r="U16"/>
  <c r="U17"/>
  <c r="U18"/>
  <c r="U19"/>
  <c r="U20"/>
  <c r="U21"/>
  <c r="U22"/>
  <c r="U23"/>
  <c r="U24"/>
  <c r="I26"/>
  <c r="N26"/>
  <c r="Q26"/>
  <c r="S26"/>
  <c r="B26"/>
  <c r="G26"/>
  <c r="R26"/>
  <c r="U26"/>
  <c r="F26"/>
  <c r="E26"/>
  <c r="M26"/>
  <c r="T26"/>
  <c r="L26"/>
  <c r="C26"/>
  <c r="O26"/>
  <c r="AG26"/>
  <c r="H26"/>
  <c r="J26"/>
  <c r="P26"/>
  <c r="K26"/>
  <c r="D26"/>
  <c r="V26"/>
  <c r="A27" a="1"/>
  <c r="A27" s="1"/>
  <c r="U32" l="1"/>
  <c r="V5"/>
  <c r="V31" s="1"/>
  <c r="W4"/>
  <c r="V6"/>
  <c r="V7"/>
  <c r="V8"/>
  <c r="V9"/>
  <c r="V10"/>
  <c r="V12"/>
  <c r="V11"/>
  <c r="V13"/>
  <c r="V14"/>
  <c r="V15"/>
  <c r="V16"/>
  <c r="V17"/>
  <c r="V18"/>
  <c r="V19"/>
  <c r="V20"/>
  <c r="V21"/>
  <c r="V22"/>
  <c r="V23"/>
  <c r="V24"/>
  <c r="V25"/>
  <c r="T27"/>
  <c r="D27"/>
  <c r="J27"/>
  <c r="O27"/>
  <c r="N27"/>
  <c r="M27"/>
  <c r="W27"/>
  <c r="I27"/>
  <c r="Q27"/>
  <c r="L27"/>
  <c r="V27"/>
  <c r="H27"/>
  <c r="P27"/>
  <c r="E27"/>
  <c r="K27"/>
  <c r="AG27"/>
  <c r="S27"/>
  <c r="R27"/>
  <c r="G27"/>
  <c r="F27"/>
  <c r="B27"/>
  <c r="C27"/>
  <c r="U27"/>
  <c r="A28" a="1"/>
  <c r="A28" s="1"/>
  <c r="V32" l="1"/>
  <c r="W5"/>
  <c r="W31" s="1"/>
  <c r="X4"/>
  <c r="W6"/>
  <c r="W7"/>
  <c r="W8"/>
  <c r="W9"/>
  <c r="W10"/>
  <c r="W12"/>
  <c r="W11"/>
  <c r="W13"/>
  <c r="W14"/>
  <c r="W15"/>
  <c r="W16"/>
  <c r="W17"/>
  <c r="W18"/>
  <c r="W19"/>
  <c r="W20"/>
  <c r="W21"/>
  <c r="W22"/>
  <c r="W23"/>
  <c r="W24"/>
  <c r="W25"/>
  <c r="W26"/>
  <c r="L28"/>
  <c r="G28"/>
  <c r="U28"/>
  <c r="I28"/>
  <c r="E28"/>
  <c r="D28"/>
  <c r="B28"/>
  <c r="H28"/>
  <c r="S28"/>
  <c r="W28"/>
  <c r="V28"/>
  <c r="Q28"/>
  <c r="P28"/>
  <c r="F28"/>
  <c r="J28"/>
  <c r="T28"/>
  <c r="O28"/>
  <c r="M28"/>
  <c r="C28"/>
  <c r="AG28"/>
  <c r="R28"/>
  <c r="K28"/>
  <c r="X28"/>
  <c r="N28"/>
  <c r="A29" a="1"/>
  <c r="A29" s="1"/>
  <c r="W32" l="1"/>
  <c r="X5"/>
  <c r="X31" s="1"/>
  <c r="Y4"/>
  <c r="X6"/>
  <c r="X7"/>
  <c r="X8"/>
  <c r="X9"/>
  <c r="X10"/>
  <c r="X12"/>
  <c r="X11"/>
  <c r="X13"/>
  <c r="X14"/>
  <c r="X15"/>
  <c r="X16"/>
  <c r="X17"/>
  <c r="X18"/>
  <c r="X19"/>
  <c r="X20"/>
  <c r="X21"/>
  <c r="X22"/>
  <c r="X23"/>
  <c r="X24"/>
  <c r="X25"/>
  <c r="X26"/>
  <c r="X27"/>
  <c r="N29"/>
  <c r="G29"/>
  <c r="S29"/>
  <c r="X29"/>
  <c r="F29"/>
  <c r="J29"/>
  <c r="L29"/>
  <c r="O29"/>
  <c r="R29"/>
  <c r="Y29"/>
  <c r="Q29"/>
  <c r="I29"/>
  <c r="M29"/>
  <c r="B29"/>
  <c r="H29"/>
  <c r="E29"/>
  <c r="U29"/>
  <c r="C29"/>
  <c r="T29"/>
  <c r="V29"/>
  <c r="D29"/>
  <c r="W29"/>
  <c r="AG29"/>
  <c r="K29"/>
  <c r="P29"/>
  <c r="A30" a="1"/>
  <c r="A30" s="1"/>
  <c r="X32" l="1"/>
  <c r="Y5"/>
  <c r="Y31" s="1"/>
  <c r="Z4"/>
  <c r="Y6"/>
  <c r="Y7"/>
  <c r="Y8"/>
  <c r="Y10"/>
  <c r="Y9"/>
  <c r="Y12"/>
  <c r="Y11"/>
  <c r="Y13"/>
  <c r="Y14"/>
  <c r="Y15"/>
  <c r="Y16"/>
  <c r="Y17"/>
  <c r="Y18"/>
  <c r="Y19"/>
  <c r="Y20"/>
  <c r="Y21"/>
  <c r="Y22"/>
  <c r="Y23"/>
  <c r="Y24"/>
  <c r="Y25"/>
  <c r="Y26"/>
  <c r="Y27"/>
  <c r="Y28"/>
  <c r="Q30"/>
  <c r="E30"/>
  <c r="R30"/>
  <c r="M30"/>
  <c r="K30"/>
  <c r="P30"/>
  <c r="H30"/>
  <c r="Z30"/>
  <c r="Y30"/>
  <c r="D30"/>
  <c r="V30"/>
  <c r="C30"/>
  <c r="S30"/>
  <c r="N30"/>
  <c r="T30"/>
  <c r="X30"/>
  <c r="U30"/>
  <c r="AG30"/>
  <c r="B30"/>
  <c r="F30"/>
  <c r="I30"/>
  <c r="J30"/>
  <c r="O30"/>
  <c r="G30"/>
  <c r="W30"/>
  <c r="L30"/>
  <c r="Y32" l="1"/>
  <c r="Z5"/>
  <c r="Z31" s="1"/>
  <c r="AA4"/>
  <c r="Z6"/>
  <c r="Z7"/>
  <c r="Z8"/>
  <c r="Z9"/>
  <c r="Z10"/>
  <c r="Z12"/>
  <c r="Z11"/>
  <c r="Z13"/>
  <c r="Z14"/>
  <c r="Z15"/>
  <c r="Z16"/>
  <c r="Z17"/>
  <c r="Z18"/>
  <c r="Z19"/>
  <c r="Z20"/>
  <c r="Z21"/>
  <c r="Z22"/>
  <c r="Z23"/>
  <c r="Z24"/>
  <c r="Z25"/>
  <c r="Z26"/>
  <c r="Z27"/>
  <c r="Z28"/>
  <c r="Z29"/>
  <c r="Z32" l="1"/>
  <c r="AA5"/>
  <c r="AA31" s="1"/>
  <c r="AB4"/>
  <c r="AA6"/>
  <c r="AA7"/>
  <c r="AA8"/>
  <c r="AA10"/>
  <c r="AA9"/>
  <c r="AA12"/>
  <c r="AA11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2" l="1"/>
  <c r="AC4"/>
  <c r="AB5"/>
  <c r="AB31" s="1"/>
  <c r="AB6"/>
  <c r="AB7"/>
  <c r="AB8"/>
  <c r="AB9"/>
  <c r="AB10"/>
  <c r="AB12"/>
  <c r="AB11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D4" l="1"/>
  <c r="AC5"/>
  <c r="AC31" s="1"/>
  <c r="AC6"/>
  <c r="AC7"/>
  <c r="AC8"/>
  <c r="AC9"/>
  <c r="AC10"/>
  <c r="AC12"/>
  <c r="AC11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B32"/>
  <c r="AD5" l="1"/>
  <c r="AD31" s="1"/>
  <c r="AE4"/>
  <c r="AD6"/>
  <c r="AD7"/>
  <c r="AD8"/>
  <c r="AD10"/>
  <c r="AD9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C32"/>
  <c r="AD32" l="1"/>
  <c r="AE5"/>
  <c r="AE31" s="1"/>
  <c r="AF4"/>
  <c r="AE6"/>
  <c r="AE7"/>
  <c r="AE8"/>
  <c r="AE10"/>
  <c r="AE9"/>
  <c r="AE12"/>
  <c r="AE11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2" l="1"/>
  <c r="AF5"/>
  <c r="AF31" s="1"/>
  <c r="AF6"/>
  <c r="AF7"/>
  <c r="AF8"/>
  <c r="AF10"/>
  <c r="AF9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J35"/>
  <c r="AF32" l="1"/>
  <c r="R35"/>
</calcChain>
</file>

<file path=xl/sharedStrings.xml><?xml version="1.0" encoding="utf-8"?>
<sst xmlns="http://schemas.openxmlformats.org/spreadsheetml/2006/main" count="540" uniqueCount="286">
  <si>
    <t>Pâques</t>
  </si>
  <si>
    <t>Lundi de Pâques</t>
  </si>
  <si>
    <t>Ascension</t>
  </si>
  <si>
    <t>Pentecôte</t>
  </si>
  <si>
    <t>Assomption</t>
  </si>
  <si>
    <t>Toussaint</t>
  </si>
  <si>
    <t>Armistice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</si>
  <si>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</si>
  <si>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</si>
  <si>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</si>
  <si>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</si>
  <si>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</si>
  <si>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</si>
  <si>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</si>
  <si>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</si>
  <si>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</si>
  <si>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</si>
  <si>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</si>
  <si>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</si>
  <si>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</si>
  <si>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</si>
  <si>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</si>
  <si>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</si>
  <si>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</si>
  <si>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</si>
  <si>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</si>
  <si>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Nom du groupe</t>
  </si>
  <si>
    <t>Convention</t>
  </si>
  <si>
    <t>Sous-réserve</t>
  </si>
  <si>
    <t>Statut</t>
  </si>
  <si>
    <t>Taux d'occupation</t>
  </si>
  <si>
    <t>Moyenne nuitées / pax</t>
  </si>
  <si>
    <t>Nbr total 
réservations</t>
  </si>
  <si>
    <t>Nbr
de nuit(s)</t>
  </si>
  <si>
    <t>Nbr pax / jour</t>
  </si>
  <si>
    <t>Objectif 
nuitées</t>
  </si>
  <si>
    <t>Total 
pax</t>
  </si>
  <si>
    <t>Total 
nuits</t>
  </si>
  <si>
    <t>Total 
nuitées</t>
  </si>
  <si>
    <t>Nuitées
Sous-réserve</t>
  </si>
  <si>
    <t>Nuitées
Demande de convention</t>
  </si>
  <si>
    <t>Nuitées
Convention</t>
  </si>
  <si>
    <t>Taux d'occupation 
moyen / mois</t>
  </si>
  <si>
    <t>Moyenne 
pax / nuit</t>
  </si>
  <si>
    <t>Total nuitées 
/ mois</t>
  </si>
  <si>
    <t>Moyenne de nuitées</t>
  </si>
  <si>
    <t>Taux d'occupation 
moyen</t>
  </si>
  <si>
    <t>Effectif reçu</t>
  </si>
  <si>
    <t>Cat</t>
  </si>
  <si>
    <t>Orgn</t>
  </si>
  <si>
    <t>Effectif facturé</t>
  </si>
  <si>
    <t>Dem convention</t>
  </si>
  <si>
    <t>IME</t>
  </si>
  <si>
    <t>ASS</t>
  </si>
  <si>
    <t>SPT</t>
  </si>
  <si>
    <t>SEM</t>
  </si>
  <si>
    <t>ALSH</t>
  </si>
  <si>
    <t>FAM</t>
  </si>
  <si>
    <t>BEL</t>
  </si>
  <si>
    <t>GB</t>
  </si>
  <si>
    <t>Liste
Cat</t>
  </si>
  <si>
    <t>Liste 
Orgn</t>
  </si>
  <si>
    <t>Liste Mois</t>
  </si>
  <si>
    <t>Liste Fériés</t>
  </si>
  <si>
    <t>Liste 
Années</t>
  </si>
  <si>
    <t>Nuitées réalisées</t>
  </si>
  <si>
    <t>Adultes</t>
  </si>
  <si>
    <t>Enfants</t>
  </si>
  <si>
    <t>Base de données groupes</t>
  </si>
  <si>
    <t>Liste
Reg</t>
  </si>
  <si>
    <t>DP</t>
  </si>
  <si>
    <t>PC</t>
  </si>
  <si>
    <t>NPD</t>
  </si>
  <si>
    <t>NS</t>
  </si>
  <si>
    <t>Tarifs Adultes</t>
  </si>
  <si>
    <t>Nbr de nuitées</t>
  </si>
  <si>
    <t>HOT</t>
  </si>
  <si>
    <t>Taxe séjour</t>
  </si>
  <si>
    <t>Tarifs
Enfants</t>
  </si>
  <si>
    <t>Gratuité annuelle</t>
  </si>
  <si>
    <t>Chiffre d'affaire annuel</t>
  </si>
  <si>
    <t>Taxe de séjour annuelle</t>
  </si>
  <si>
    <r>
      <t xml:space="preserve">DP </t>
    </r>
    <r>
      <rPr>
        <b/>
        <sz val="10"/>
        <color indexed="10"/>
        <rFont val="Times New Roman"/>
        <family val="1"/>
      </rPr>
      <t>HS</t>
    </r>
  </si>
  <si>
    <r>
      <t xml:space="preserve">NPD </t>
    </r>
    <r>
      <rPr>
        <b/>
        <sz val="10"/>
        <color indexed="10"/>
        <rFont val="Times New Roman"/>
        <family val="1"/>
      </rPr>
      <t>HS</t>
    </r>
  </si>
  <si>
    <r>
      <t xml:space="preserve">NS </t>
    </r>
    <r>
      <rPr>
        <b/>
        <sz val="10"/>
        <color indexed="10"/>
        <rFont val="Times New Roman"/>
        <family val="1"/>
      </rPr>
      <t>HS</t>
    </r>
  </si>
  <si>
    <r>
      <t xml:space="preserve">PC </t>
    </r>
    <r>
      <rPr>
        <b/>
        <sz val="10"/>
        <color indexed="10"/>
        <rFont val="Times New Roman"/>
        <family val="1"/>
      </rPr>
      <t>HS</t>
    </r>
  </si>
  <si>
    <t>Nbr de nuit(s)</t>
  </si>
  <si>
    <t>Date de départ</t>
  </si>
  <si>
    <t>Date d'arrivée</t>
  </si>
  <si>
    <t>Effectif reçu adlt(s)</t>
  </si>
  <si>
    <t>Effectif reçu enft(s)</t>
  </si>
  <si>
    <t>Perte effectif adlt(s)</t>
  </si>
  <si>
    <t>Perte effectif enft(s)</t>
  </si>
  <si>
    <t>Perte nuitées</t>
  </si>
  <si>
    <t>Nbr de pax</t>
  </si>
  <si>
    <t>Effectif facturé adlt(s)</t>
  </si>
  <si>
    <t>Effectif facturé enft(s)</t>
  </si>
  <si>
    <t>Régime type</t>
  </si>
  <si>
    <t>Régime nbr</t>
  </si>
  <si>
    <t>Régime 2 type</t>
  </si>
  <si>
    <t>Régime 2 nbr</t>
  </si>
  <si>
    <t>Gratuité nbr</t>
  </si>
  <si>
    <t>Coût taxe séjour</t>
  </si>
  <si>
    <t>Mois</t>
  </si>
  <si>
    <t>Taux 
d'occupation</t>
  </si>
  <si>
    <t>Nuitées</t>
  </si>
  <si>
    <t>Chiffre d'affaire</t>
  </si>
  <si>
    <t>Nuitées 
réalisées</t>
  </si>
  <si>
    <t>Taux d'occupation moyen</t>
  </si>
  <si>
    <t>Moyenne de nuitées mensuelle</t>
  </si>
  <si>
    <t>Moyenne chiffre d'affaire</t>
  </si>
  <si>
    <t>Total général</t>
  </si>
  <si>
    <t>Total</t>
  </si>
  <si>
    <t>Somme de Nbr de nuitées</t>
  </si>
  <si>
    <t>Nombre de Orgn</t>
  </si>
  <si>
    <t>Données</t>
  </si>
  <si>
    <t>Moyenne mensuelle de nuitées</t>
  </si>
  <si>
    <t>Total mensuel nuitées</t>
  </si>
  <si>
    <t>Taux mensuel d'occupation</t>
  </si>
  <si>
    <t>Taux mensuel moyen d'occupation</t>
  </si>
  <si>
    <t>Chiffre d'affaire mensuel</t>
  </si>
  <si>
    <t>Chiffre d'affaire mensuel moyen</t>
  </si>
  <si>
    <t>Nbr de nuit(s) mois M</t>
  </si>
  <si>
    <t>Nbr de nuit(s) mois M+1</t>
  </si>
  <si>
    <t>Chiffre d'affaire mois  M</t>
  </si>
  <si>
    <t>Chiffre d'affaire mois M+1</t>
  </si>
  <si>
    <t>N° adhérent</t>
  </si>
  <si>
    <t>Code postal &amp; Ville</t>
  </si>
  <si>
    <t>SCO P</t>
  </si>
  <si>
    <t>SCO C</t>
  </si>
  <si>
    <t>SCO L</t>
  </si>
  <si>
    <t>SCO U</t>
  </si>
  <si>
    <t>RAND</t>
  </si>
  <si>
    <t>Rappel
Nom du groupe</t>
  </si>
  <si>
    <t>Adresse 1</t>
  </si>
  <si>
    <t>Adresse 2</t>
  </si>
  <si>
    <t>RS</t>
  </si>
  <si>
    <r>
      <t xml:space="preserve">RS </t>
    </r>
    <r>
      <rPr>
        <b/>
        <sz val="10"/>
        <color indexed="10"/>
        <rFont val="Times New Roman"/>
        <family val="1"/>
      </rPr>
      <t>HS</t>
    </r>
  </si>
  <si>
    <r>
      <t xml:space="preserve">PC </t>
    </r>
    <r>
      <rPr>
        <b/>
        <sz val="10"/>
        <color indexed="17"/>
        <rFont val="Times New Roman"/>
        <family val="1"/>
      </rPr>
      <t>Rem</t>
    </r>
  </si>
  <si>
    <r>
      <t xml:space="preserve">RS </t>
    </r>
    <r>
      <rPr>
        <b/>
        <sz val="10"/>
        <color indexed="17"/>
        <rFont val="Times New Roman"/>
        <family val="1"/>
      </rPr>
      <t>Rem</t>
    </r>
  </si>
  <si>
    <t>Perte financière en €</t>
  </si>
  <si>
    <t>Montant total en €</t>
  </si>
  <si>
    <t>Coût gratuité en €</t>
  </si>
  <si>
    <t>Tarif adlt en €</t>
  </si>
  <si>
    <t>Tarif enft en €</t>
  </si>
  <si>
    <t>Tarif 2 adlt en €</t>
  </si>
  <si>
    <t>Tarif 2 enft en €</t>
  </si>
  <si>
    <t>TAXE DE SEJOUR - REGISTRE D'ACCUEIL</t>
  </si>
  <si>
    <t>CLP ESCALE EN BAIE DE SOMME - 228 av du Cdt Y. Masset - 80410 CAYEUX SUR MER</t>
  </si>
  <si>
    <t>Adultes et enfants de plus de 13 ans</t>
  </si>
  <si>
    <t>Montant par séjour</t>
  </si>
  <si>
    <t>Nb Personnes totales y compris exonération</t>
  </si>
  <si>
    <t>SEJOUR</t>
  </si>
  <si>
    <t>Nb Personnes</t>
  </si>
  <si>
    <t>Nb Nuits</t>
  </si>
  <si>
    <t>Tarif</t>
  </si>
  <si>
    <t>DU</t>
  </si>
  <si>
    <t>AU</t>
  </si>
  <si>
    <t>Signature</t>
  </si>
  <si>
    <t>Taxe de séjour
Janvier-Mai</t>
  </si>
  <si>
    <t>Taxe de séjour
Juin-Août</t>
  </si>
  <si>
    <t>Taxe de séjour
Septembre-Décembre</t>
  </si>
  <si>
    <t>A Cayeux sur mer, le 9 Juin 2017</t>
  </si>
  <si>
    <t>Annulé</t>
  </si>
  <si>
    <t>Sans suite</t>
  </si>
  <si>
    <t>Nuitées
Sans suite</t>
  </si>
  <si>
    <t>Nuitées
Annulées</t>
  </si>
  <si>
    <t>Perte pax
totale</t>
  </si>
  <si>
    <t>Perte financière
baisse effectif</t>
  </si>
  <si>
    <t>Perte financière
réservation annulée</t>
  </si>
  <si>
    <t>Perte financière
totale</t>
  </si>
  <si>
    <t>Perte pax
Sans suite</t>
  </si>
  <si>
    <t>Perte pax
baisse effectif</t>
  </si>
  <si>
    <t>Perte pax
réservation annulée</t>
  </si>
  <si>
    <t>Perte nuitées
réservation annulée</t>
  </si>
  <si>
    <t>Perte nuitées
totale</t>
  </si>
  <si>
    <t>Perte nuitées
baisse effectif</t>
  </si>
  <si>
    <t>Perte nuitées
sans suite</t>
  </si>
  <si>
    <t>Gratuité annulée nbr</t>
  </si>
  <si>
    <t>Coût gratuité annulée en €</t>
  </si>
  <si>
    <t>Regroupement</t>
  </si>
  <si>
    <t>(Plusieurs éléments)</t>
  </si>
  <si>
    <t>Hauts de France</t>
  </si>
  <si>
    <t>Randonneurs</t>
  </si>
  <si>
    <t>Chambre 2 personnes</t>
  </si>
  <si>
    <t>Chambre 3 personnes</t>
  </si>
  <si>
    <t>Chambre 4 personnes</t>
  </si>
  <si>
    <t>Personne seule</t>
  </si>
  <si>
    <t>Tarif Chambre</t>
  </si>
  <si>
    <t>PCE</t>
  </si>
  <si>
    <t>DPE</t>
  </si>
  <si>
    <t>PD</t>
  </si>
  <si>
    <t>CC</t>
  </si>
  <si>
    <t>Tarif Chambre 2 pers</t>
  </si>
  <si>
    <t>Régime type 2</t>
  </si>
  <si>
    <t>Régime nbr 2</t>
  </si>
  <si>
    <t>Tarif Chambre 3 pers</t>
  </si>
  <si>
    <t>Régime type 3</t>
  </si>
  <si>
    <t>Régime nbr 3</t>
  </si>
  <si>
    <t>Tarif Chambre 4 pers</t>
  </si>
  <si>
    <t>Régime type 4</t>
  </si>
  <si>
    <t>Régime nbr 4</t>
  </si>
  <si>
    <t>Tarif Chambre pers seul</t>
  </si>
  <si>
    <t>Régime type seul</t>
  </si>
  <si>
    <t>Régime nbr seul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</si>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</sst>
</file>

<file path=xl/styles.xml><?xml version="1.0" encoding="utf-8"?>
<styleSheet xmlns="http://schemas.openxmlformats.org/spreadsheetml/2006/main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0.0%"/>
    <numFmt numFmtId="170" formatCode="00"/>
    <numFmt numFmtId="171" formatCode="#,##0.0\ &quot;€&quot;"/>
    <numFmt numFmtId="172" formatCode="#,##0\ &quot;€&quot;"/>
    <numFmt numFmtId="173" formatCode="#,##0.00\ &quot;€&quot;"/>
    <numFmt numFmtId="174" formatCode="#"/>
    <numFmt numFmtId="175" formatCode="#,##0.0\ &quot;€&quot;;[Red]\-#,##0.0\ &quot;€&quot;"/>
    <numFmt numFmtId="176" formatCode="0.000000%"/>
    <numFmt numFmtId="177" formatCode="_-* #,##0.00\ [$€-40C]_-;\-* #,##0.00\ [$€-40C]_-;_-* &quot;-&quot;??\ [$€-40C]_-;_-@_-"/>
    <numFmt numFmtId="178" formatCode="_-* #,##0\ _€_-;\-* #,##0\ _€_-;_-* &quot;-&quot;??\ _€_-;_-@_-"/>
  </numFmts>
  <fonts count="32">
    <font>
      <sz val="10"/>
      <name val="Times New Roman"/>
    </font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4"/>
      <color indexed="37"/>
      <name val="Times New Roman"/>
      <family val="1"/>
    </font>
    <font>
      <b/>
      <sz val="12"/>
      <color indexed="9"/>
      <name val="Times New Roman"/>
      <family val="1"/>
    </font>
    <font>
      <b/>
      <i/>
      <sz val="10"/>
      <name val="Times New Roman"/>
      <family val="1"/>
    </font>
    <font>
      <sz val="10"/>
      <name val="Times New Roman"/>
      <family val="1"/>
    </font>
    <font>
      <b/>
      <sz val="10"/>
      <color indexed="10"/>
      <name val="Times New Roman"/>
      <family val="1"/>
    </font>
    <font>
      <sz val="10"/>
      <color indexed="55"/>
      <name val="Times New Roman"/>
      <family val="1"/>
    </font>
    <font>
      <b/>
      <sz val="10"/>
      <color indexed="17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4"/>
      <color theme="5"/>
      <name val="Times New Roman"/>
      <family val="1"/>
    </font>
    <font>
      <b/>
      <sz val="10"/>
      <color rgb="FFFF0000"/>
      <name val="Times New Roman"/>
      <family val="1"/>
    </font>
    <font>
      <b/>
      <sz val="10"/>
      <color theme="0"/>
      <name val="Times New Roman"/>
      <family val="1"/>
    </font>
    <font>
      <sz val="10"/>
      <color rgb="FF000000"/>
      <name val="Times New Roman"/>
      <family val="1"/>
    </font>
    <font>
      <sz val="12"/>
      <color theme="1"/>
      <name val="Bodoni MT"/>
      <family val="1"/>
    </font>
    <font>
      <sz val="11"/>
      <color theme="1"/>
      <name val="Bodoni MT"/>
      <family val="1"/>
    </font>
    <font>
      <b/>
      <sz val="12"/>
      <color theme="1"/>
      <name val="Bodoni MT"/>
      <family val="1"/>
    </font>
    <font>
      <b/>
      <sz val="12"/>
      <color theme="0"/>
      <name val="Bodoni MT"/>
      <family val="1"/>
    </font>
    <font>
      <sz val="12"/>
      <color theme="0"/>
      <name val="Bodoni MT"/>
      <family val="1"/>
    </font>
    <font>
      <sz val="10"/>
      <color theme="0"/>
      <name val="Times New Roman"/>
      <family val="1"/>
    </font>
    <font>
      <sz val="10"/>
      <color theme="1"/>
      <name val="Times New Roman"/>
      <family val="1"/>
    </font>
    <font>
      <b/>
      <sz val="10"/>
      <color rgb="FF0070C0"/>
      <name val="Times New Roman"/>
      <family val="1"/>
    </font>
    <font>
      <sz val="20"/>
      <color theme="1"/>
      <name val="Bodoni MT"/>
      <family val="1"/>
    </font>
  </fonts>
  <fills count="1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8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/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  <border>
      <left style="thin">
        <color indexed="9"/>
      </left>
      <right/>
      <top style="thin">
        <color rgb="FF999999"/>
      </top>
      <bottom style="thin">
        <color rgb="FF999999"/>
      </bottom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480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5" fontId="3" fillId="0" borderId="2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8" fillId="3" borderId="0" xfId="0" applyFont="1" applyFill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164" fontId="5" fillId="0" borderId="1" xfId="0" applyNumberFormat="1" applyFont="1" applyFill="1" applyBorder="1" applyAlignment="1" applyProtection="1">
      <alignment horizontal="center" vertical="center"/>
      <protection hidden="1"/>
    </xf>
    <xf numFmtId="164" fontId="11" fillId="4" borderId="3" xfId="0" applyNumberFormat="1" applyFont="1" applyFill="1" applyBorder="1" applyAlignment="1">
      <alignment horizontal="center" vertical="center"/>
    </xf>
    <xf numFmtId="0" fontId="3" fillId="5" borderId="4" xfId="5" applyFont="1" applyFill="1" applyBorder="1" applyAlignment="1">
      <alignment horizontal="center" vertical="center"/>
    </xf>
    <xf numFmtId="0" fontId="7" fillId="0" borderId="5" xfId="5" applyFont="1" applyBorder="1" applyAlignment="1">
      <alignment horizontal="center" vertical="center"/>
    </xf>
    <xf numFmtId="0" fontId="3" fillId="6" borderId="4" xfId="5" applyFont="1" applyFill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hidden="1"/>
    </xf>
    <xf numFmtId="0" fontId="7" fillId="0" borderId="0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9" fontId="7" fillId="7" borderId="0" xfId="6" applyFont="1" applyFill="1" applyBorder="1" applyAlignment="1" applyProtection="1">
      <alignment horizontal="center" vertical="center"/>
      <protection hidden="1"/>
    </xf>
    <xf numFmtId="0" fontId="7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/>
    <xf numFmtId="0" fontId="0" fillId="0" borderId="0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8" fontId="3" fillId="0" borderId="7" xfId="0" applyNumberFormat="1" applyFont="1" applyBorder="1" applyAlignment="1">
      <alignment horizontal="center" vertical="center"/>
    </xf>
    <xf numFmtId="167" fontId="3" fillId="0" borderId="8" xfId="0" applyNumberFormat="1" applyFont="1" applyBorder="1" applyAlignment="1">
      <alignment horizontal="center" vertical="center"/>
    </xf>
    <xf numFmtId="167" fontId="3" fillId="0" borderId="9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3" fillId="0" borderId="0" xfId="5" applyFont="1" applyBorder="1" applyAlignment="1">
      <alignment horizontal="center" vertical="center"/>
    </xf>
    <xf numFmtId="0" fontId="7" fillId="0" borderId="0" xfId="5" applyFont="1" applyFill="1" applyBorder="1" applyAlignment="1">
      <alignment horizontal="center" vertical="center"/>
    </xf>
    <xf numFmtId="0" fontId="7" fillId="0" borderId="0" xfId="5" applyFont="1" applyBorder="1" applyAlignment="1">
      <alignment horizontal="center" vertical="center"/>
    </xf>
    <xf numFmtId="0" fontId="3" fillId="0" borderId="0" xfId="5" applyFont="1" applyAlignment="1">
      <alignment horizontal="center" vertical="center"/>
    </xf>
    <xf numFmtId="0" fontId="7" fillId="0" borderId="5" xfId="5" applyFont="1" applyBorder="1" applyAlignment="1">
      <alignment horizontal="center" vertical="center" wrapText="1"/>
    </xf>
    <xf numFmtId="0" fontId="7" fillId="0" borderId="0" xfId="0" applyNumberFormat="1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 vertical="center"/>
    </xf>
    <xf numFmtId="9" fontId="3" fillId="0" borderId="0" xfId="6" applyFont="1" applyBorder="1" applyAlignment="1">
      <alignment horizontal="center" vertical="center"/>
    </xf>
    <xf numFmtId="167" fontId="3" fillId="0" borderId="0" xfId="0" applyNumberFormat="1" applyFont="1" applyBorder="1" applyAlignment="1">
      <alignment horizontal="center" vertical="center"/>
    </xf>
    <xf numFmtId="168" fontId="3" fillId="0" borderId="10" xfId="0" applyNumberFormat="1" applyFont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 wrapText="1" readingOrder="1"/>
    </xf>
    <xf numFmtId="0" fontId="7" fillId="4" borderId="1" xfId="0" applyFont="1" applyFill="1" applyBorder="1" applyAlignment="1">
      <alignment horizontal="center" vertical="center" wrapText="1" readingOrder="1"/>
    </xf>
    <xf numFmtId="0" fontId="7" fillId="4" borderId="12" xfId="0" applyFont="1" applyFill="1" applyBorder="1" applyAlignment="1">
      <alignment horizontal="center" vertical="center" wrapText="1" readingOrder="1"/>
    </xf>
    <xf numFmtId="168" fontId="3" fillId="0" borderId="13" xfId="0" applyNumberFormat="1" applyFont="1" applyBorder="1" applyAlignment="1">
      <alignment horizontal="center" vertical="center"/>
    </xf>
    <xf numFmtId="168" fontId="3" fillId="0" borderId="14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70" fontId="3" fillId="0" borderId="0" xfId="0" applyNumberFormat="1" applyFont="1" applyAlignment="1">
      <alignment horizontal="center" vertical="center"/>
    </xf>
    <xf numFmtId="0" fontId="7" fillId="0" borderId="15" xfId="5" applyFont="1" applyBorder="1" applyAlignment="1">
      <alignment horizontal="center" vertical="center" wrapText="1"/>
    </xf>
    <xf numFmtId="0" fontId="7" fillId="0" borderId="16" xfId="5" applyFont="1" applyBorder="1" applyAlignment="1">
      <alignment horizontal="center" vertical="center" wrapText="1"/>
    </xf>
    <xf numFmtId="0" fontId="7" fillId="0" borderId="17" xfId="5" applyFont="1" applyBorder="1" applyAlignment="1">
      <alignment horizontal="center" vertical="center" wrapText="1"/>
    </xf>
    <xf numFmtId="168" fontId="12" fillId="4" borderId="18" xfId="0" applyNumberFormat="1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3" fillId="0" borderId="8" xfId="6" applyNumberFormat="1" applyFont="1" applyBorder="1" applyAlignment="1">
      <alignment horizontal="center" vertical="center"/>
    </xf>
    <xf numFmtId="172" fontId="3" fillId="0" borderId="0" xfId="0" applyNumberFormat="1" applyFont="1" applyBorder="1" applyAlignment="1">
      <alignment horizontal="center" vertical="center"/>
    </xf>
    <xf numFmtId="171" fontId="7" fillId="0" borderId="0" xfId="0" applyNumberFormat="1" applyFont="1" applyBorder="1" applyAlignment="1">
      <alignment horizontal="center" vertical="center"/>
    </xf>
    <xf numFmtId="171" fontId="3" fillId="0" borderId="0" xfId="0" applyNumberFormat="1" applyFont="1" applyBorder="1" applyAlignment="1">
      <alignment horizontal="center" vertical="center"/>
    </xf>
    <xf numFmtId="0" fontId="7" fillId="0" borderId="5" xfId="5" applyFont="1" applyFill="1" applyBorder="1" applyAlignment="1">
      <alignment horizontal="center" vertical="center" wrapText="1"/>
    </xf>
    <xf numFmtId="170" fontId="3" fillId="0" borderId="21" xfId="5" applyNumberFormat="1" applyFont="1" applyFill="1" applyBorder="1" applyAlignment="1">
      <alignment horizontal="center" vertical="center" wrapText="1"/>
    </xf>
    <xf numFmtId="0" fontId="7" fillId="0" borderId="22" xfId="5" applyFont="1" applyFill="1" applyBorder="1" applyAlignment="1">
      <alignment horizontal="center" vertical="center" wrapText="1"/>
    </xf>
    <xf numFmtId="0" fontId="3" fillId="0" borderId="0" xfId="5" applyFont="1" applyFill="1" applyBorder="1" applyAlignment="1">
      <alignment horizontal="center" vertical="center"/>
    </xf>
    <xf numFmtId="0" fontId="7" fillId="0" borderId="4" xfId="5" applyFont="1" applyFill="1" applyBorder="1" applyAlignment="1">
      <alignment horizontal="center" vertical="center" wrapText="1"/>
    </xf>
    <xf numFmtId="0" fontId="3" fillId="0" borderId="21" xfId="5" applyFont="1" applyFill="1" applyBorder="1" applyAlignment="1">
      <alignment horizontal="center" vertical="center"/>
    </xf>
    <xf numFmtId="0" fontId="3" fillId="0" borderId="4" xfId="5" applyFont="1" applyBorder="1" applyAlignment="1">
      <alignment horizontal="center" vertical="center"/>
    </xf>
    <xf numFmtId="171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71" fontId="7" fillId="0" borderId="0" xfId="0" applyNumberFormat="1" applyFont="1" applyAlignment="1">
      <alignment horizontal="center" vertical="center"/>
    </xf>
    <xf numFmtId="172" fontId="3" fillId="0" borderId="0" xfId="4" applyNumberFormat="1" applyFont="1" applyAlignment="1">
      <alignment horizontal="center" vertical="center"/>
    </xf>
    <xf numFmtId="174" fontId="3" fillId="0" borderId="0" xfId="0" applyNumberFormat="1" applyFont="1" applyAlignment="1">
      <alignment horizontal="center" vertical="center"/>
    </xf>
    <xf numFmtId="171" fontId="20" fillId="0" borderId="0" xfId="0" applyNumberFormat="1" applyFont="1" applyAlignment="1">
      <alignment horizontal="center" vertical="center"/>
    </xf>
    <xf numFmtId="168" fontId="21" fillId="4" borderId="64" xfId="0" applyNumberFormat="1" applyFont="1" applyFill="1" applyBorder="1" applyAlignment="1">
      <alignment horizontal="center" vertical="center" wrapText="1"/>
    </xf>
    <xf numFmtId="0" fontId="21" fillId="4" borderId="64" xfId="0" applyFont="1" applyFill="1" applyBorder="1" applyAlignment="1">
      <alignment horizontal="center" vertical="center" wrapText="1"/>
    </xf>
    <xf numFmtId="0" fontId="21" fillId="4" borderId="64" xfId="0" applyFont="1" applyFill="1" applyBorder="1" applyAlignment="1">
      <alignment horizontal="center" vertical="center"/>
    </xf>
    <xf numFmtId="169" fontId="0" fillId="0" borderId="1" xfId="6" applyNumberFormat="1" applyFont="1" applyBorder="1" applyAlignment="1">
      <alignment horizontal="center" vertical="center"/>
    </xf>
    <xf numFmtId="169" fontId="0" fillId="0" borderId="14" xfId="6" applyNumberFormat="1" applyFont="1" applyBorder="1" applyAlignment="1">
      <alignment horizontal="center" vertical="center"/>
    </xf>
    <xf numFmtId="0" fontId="3" fillId="0" borderId="1" xfId="6" applyNumberFormat="1" applyFont="1" applyBorder="1" applyAlignment="1">
      <alignment horizontal="center" vertical="center"/>
    </xf>
    <xf numFmtId="0" fontId="3" fillId="0" borderId="14" xfId="6" applyNumberFormat="1" applyFon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171" fontId="3" fillId="0" borderId="1" xfId="6" applyNumberFormat="1" applyFon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" fontId="7" fillId="0" borderId="14" xfId="0" applyNumberFormat="1" applyFont="1" applyBorder="1" applyAlignment="1">
      <alignment horizontal="center" vertical="center"/>
    </xf>
    <xf numFmtId="171" fontId="0" fillId="0" borderId="1" xfId="6" applyNumberFormat="1" applyFont="1" applyBorder="1" applyAlignment="1">
      <alignment horizontal="center" vertical="center"/>
    </xf>
    <xf numFmtId="167" fontId="7" fillId="0" borderId="17" xfId="0" applyNumberFormat="1" applyFont="1" applyBorder="1" applyAlignment="1">
      <alignment horizontal="center" vertical="center"/>
    </xf>
    <xf numFmtId="176" fontId="3" fillId="0" borderId="0" xfId="0" applyNumberFormat="1" applyFont="1" applyAlignment="1">
      <alignment horizontal="center" vertical="center"/>
    </xf>
    <xf numFmtId="167" fontId="0" fillId="0" borderId="1" xfId="6" applyNumberFormat="1" applyFont="1" applyBorder="1" applyAlignment="1">
      <alignment horizontal="center" vertical="center"/>
    </xf>
    <xf numFmtId="0" fontId="3" fillId="0" borderId="18" xfId="6" applyNumberFormat="1" applyFont="1" applyBorder="1" applyAlignment="1">
      <alignment horizontal="center" vertical="center"/>
    </xf>
    <xf numFmtId="167" fontId="0" fillId="0" borderId="18" xfId="6" applyNumberFormat="1" applyFont="1" applyBorder="1" applyAlignment="1">
      <alignment horizontal="center" vertical="center"/>
    </xf>
    <xf numFmtId="169" fontId="0" fillId="0" borderId="18" xfId="6" applyNumberFormat="1" applyFont="1" applyBorder="1" applyAlignment="1">
      <alignment horizontal="center" vertical="center"/>
    </xf>
    <xf numFmtId="169" fontId="0" fillId="0" borderId="18" xfId="0" applyNumberFormat="1" applyBorder="1" applyAlignment="1">
      <alignment horizontal="center" vertical="center"/>
    </xf>
    <xf numFmtId="171" fontId="3" fillId="0" borderId="18" xfId="6" applyNumberFormat="1" applyFont="1" applyBorder="1" applyAlignment="1">
      <alignment horizontal="center" vertical="center"/>
    </xf>
    <xf numFmtId="171" fontId="0" fillId="0" borderId="18" xfId="6" applyNumberFormat="1" applyFont="1" applyBorder="1" applyAlignment="1">
      <alignment horizontal="center" vertical="center"/>
    </xf>
    <xf numFmtId="171" fontId="0" fillId="0" borderId="23" xfId="6" applyNumberFormat="1" applyFont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3" xfId="6" applyNumberFormat="1" applyFont="1" applyBorder="1" applyAlignment="1">
      <alignment horizontal="center" vertical="center"/>
    </xf>
    <xf numFmtId="167" fontId="0" fillId="0" borderId="23" xfId="6" applyNumberFormat="1" applyFont="1" applyBorder="1" applyAlignment="1">
      <alignment horizontal="center" vertical="center"/>
    </xf>
    <xf numFmtId="169" fontId="0" fillId="0" borderId="23" xfId="6" applyNumberFormat="1" applyFont="1" applyBorder="1" applyAlignment="1">
      <alignment horizontal="center" vertical="center"/>
    </xf>
    <xf numFmtId="169" fontId="0" fillId="0" borderId="23" xfId="0" applyNumberFormat="1" applyBorder="1" applyAlignment="1">
      <alignment horizontal="center" vertical="center"/>
    </xf>
    <xf numFmtId="171" fontId="3" fillId="0" borderId="23" xfId="6" applyNumberFormat="1" applyFont="1" applyBorder="1" applyAlignment="1">
      <alignment horizontal="center" vertical="center"/>
    </xf>
    <xf numFmtId="0" fontId="0" fillId="4" borderId="24" xfId="0" applyFont="1" applyFill="1" applyBorder="1" applyAlignment="1">
      <alignment horizontal="center" vertical="center" wrapText="1"/>
    </xf>
    <xf numFmtId="171" fontId="0" fillId="0" borderId="2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1" fontId="0" fillId="0" borderId="23" xfId="0" applyNumberFormat="1" applyBorder="1" applyAlignment="1">
      <alignment horizontal="center" vertical="center"/>
    </xf>
    <xf numFmtId="171" fontId="3" fillId="0" borderId="0" xfId="0" applyNumberFormat="1" applyFont="1" applyAlignment="1">
      <alignment vertical="center"/>
    </xf>
    <xf numFmtId="172" fontId="0" fillId="0" borderId="0" xfId="0" applyNumberFormat="1" applyAlignment="1">
      <alignment horizontal="center" vertical="center"/>
    </xf>
    <xf numFmtId="174" fontId="15" fillId="0" borderId="0" xfId="0" applyNumberFormat="1" applyFont="1" applyAlignment="1">
      <alignment horizontal="center"/>
    </xf>
    <xf numFmtId="168" fontId="3" fillId="0" borderId="0" xfId="0" applyNumberFormat="1" applyFont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71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166" fontId="3" fillId="2" borderId="28" xfId="0" applyNumberFormat="1" applyFont="1" applyFill="1" applyBorder="1" applyAlignment="1">
      <alignment horizontal="center" vertical="center"/>
    </xf>
    <xf numFmtId="14" fontId="3" fillId="2" borderId="29" xfId="0" applyNumberFormat="1" applyFont="1" applyFill="1" applyBorder="1" applyAlignment="1">
      <alignment horizontal="center" vertical="center"/>
    </xf>
    <xf numFmtId="166" fontId="3" fillId="2" borderId="30" xfId="0" applyNumberFormat="1" applyFont="1" applyFill="1" applyBorder="1" applyAlignment="1">
      <alignment horizontal="center" vertical="center"/>
    </xf>
    <xf numFmtId="14" fontId="3" fillId="2" borderId="31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14" fontId="3" fillId="2" borderId="9" xfId="0" applyNumberFormat="1" applyFont="1" applyFill="1" applyBorder="1" applyAlignment="1">
      <alignment horizontal="center" vertical="center"/>
    </xf>
    <xf numFmtId="166" fontId="3" fillId="8" borderId="28" xfId="5" applyNumberFormat="1" applyFont="1" applyFill="1" applyBorder="1" applyAlignment="1">
      <alignment horizontal="center" vertical="center"/>
    </xf>
    <xf numFmtId="14" fontId="3" fillId="8" borderId="31" xfId="0" applyNumberFormat="1" applyFont="1" applyFill="1" applyBorder="1" applyAlignment="1">
      <alignment horizontal="center" vertical="center"/>
    </xf>
    <xf numFmtId="166" fontId="3" fillId="8" borderId="30" xfId="0" applyNumberFormat="1" applyFont="1" applyFill="1" applyBorder="1" applyAlignment="1">
      <alignment horizontal="center" vertical="center"/>
    </xf>
    <xf numFmtId="166" fontId="3" fillId="8" borderId="6" xfId="0" applyNumberFormat="1" applyFont="1" applyFill="1" applyBorder="1" applyAlignment="1">
      <alignment horizontal="center" vertical="center"/>
    </xf>
    <xf numFmtId="14" fontId="3" fillId="8" borderId="9" xfId="0" applyNumberFormat="1" applyFont="1" applyFill="1" applyBorder="1" applyAlignment="1">
      <alignment horizontal="center" vertical="center"/>
    </xf>
    <xf numFmtId="166" fontId="3" fillId="0" borderId="0" xfId="5" applyNumberFormat="1" applyFont="1" applyAlignment="1">
      <alignment horizontal="center" vertical="center"/>
    </xf>
    <xf numFmtId="0" fontId="0" fillId="0" borderId="65" xfId="0" pivotButton="1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22" fillId="0" borderId="32" xfId="0" applyFont="1" applyFill="1" applyBorder="1" applyAlignment="1" applyProtection="1">
      <alignment horizontal="center" vertical="center" wrapText="1"/>
      <protection locked="0"/>
    </xf>
    <xf numFmtId="0" fontId="22" fillId="0" borderId="33" xfId="0" applyFont="1" applyFill="1" applyBorder="1" applyAlignment="1" applyProtection="1">
      <alignment horizontal="center" vertical="center" wrapText="1"/>
      <protection locked="0"/>
    </xf>
    <xf numFmtId="0" fontId="7" fillId="0" borderId="16" xfId="5" applyFont="1" applyFill="1" applyBorder="1" applyAlignment="1">
      <alignment horizontal="center" vertical="center" wrapText="1"/>
    </xf>
    <xf numFmtId="0" fontId="3" fillId="0" borderId="33" xfId="5" applyFont="1" applyFill="1" applyBorder="1" applyAlignment="1">
      <alignment horizontal="center" vertical="center" wrapText="1"/>
    </xf>
    <xf numFmtId="0" fontId="3" fillId="0" borderId="33" xfId="5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3" xfId="0" applyFont="1" applyFill="1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>
      <alignment horizontal="center" vertical="center" wrapText="1"/>
    </xf>
    <xf numFmtId="0" fontId="3" fillId="0" borderId="0" xfId="5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5" xfId="5" applyFont="1" applyFill="1" applyBorder="1" applyAlignment="1">
      <alignment horizontal="center" vertical="center" wrapText="1"/>
    </xf>
    <xf numFmtId="0" fontId="22" fillId="0" borderId="28" xfId="0" applyFont="1" applyFill="1" applyBorder="1" applyAlignment="1" applyProtection="1">
      <alignment horizontal="center" vertical="center" wrapText="1"/>
      <protection locked="0"/>
    </xf>
    <xf numFmtId="170" fontId="3" fillId="0" borderId="33" xfId="0" applyNumberFormat="1" applyFont="1" applyBorder="1" applyAlignment="1">
      <alignment horizontal="center" vertical="center" wrapText="1"/>
    </xf>
    <xf numFmtId="0" fontId="22" fillId="0" borderId="30" xfId="0" applyFont="1" applyFill="1" applyBorder="1" applyAlignment="1" applyProtection="1">
      <alignment horizontal="center" vertical="center" wrapText="1"/>
      <protection locked="0"/>
    </xf>
    <xf numFmtId="170" fontId="3" fillId="0" borderId="33" xfId="5" applyNumberFormat="1" applyFont="1" applyFill="1" applyBorder="1" applyAlignment="1">
      <alignment horizontal="center" vertical="center" wrapText="1"/>
    </xf>
    <xf numFmtId="170" fontId="3" fillId="0" borderId="33" xfId="5" applyNumberFormat="1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21" xfId="5" applyFont="1" applyBorder="1" applyAlignment="1">
      <alignment horizontal="center" vertical="center"/>
    </xf>
    <xf numFmtId="0" fontId="3" fillId="0" borderId="30" xfId="5" applyFont="1" applyBorder="1" applyAlignment="1">
      <alignment horizontal="center" vertical="center"/>
    </xf>
    <xf numFmtId="171" fontId="3" fillId="0" borderId="33" xfId="5" applyNumberFormat="1" applyFont="1" applyBorder="1" applyAlignment="1">
      <alignment horizontal="center" vertical="center"/>
    </xf>
    <xf numFmtId="171" fontId="3" fillId="0" borderId="34" xfId="5" applyNumberFormat="1" applyFont="1" applyBorder="1" applyAlignment="1">
      <alignment horizontal="center" vertical="center"/>
    </xf>
    <xf numFmtId="171" fontId="3" fillId="0" borderId="34" xfId="3" applyNumberFormat="1" applyFont="1" applyBorder="1" applyAlignment="1">
      <alignment horizontal="center" vertical="center"/>
    </xf>
    <xf numFmtId="0" fontId="3" fillId="0" borderId="6" xfId="5" applyFont="1" applyBorder="1" applyAlignment="1">
      <alignment horizontal="center" vertical="center"/>
    </xf>
    <xf numFmtId="171" fontId="3" fillId="0" borderId="24" xfId="5" applyNumberFormat="1" applyFont="1" applyBorder="1" applyAlignment="1">
      <alignment horizontal="center" vertical="center"/>
    </xf>
    <xf numFmtId="171" fontId="3" fillId="0" borderId="35" xfId="2" applyNumberFormat="1" applyFont="1" applyBorder="1" applyAlignment="1">
      <alignment horizontal="center" vertical="center"/>
    </xf>
    <xf numFmtId="0" fontId="7" fillId="0" borderId="36" xfId="5" applyFont="1" applyBorder="1" applyAlignment="1">
      <alignment horizontal="center" vertical="center"/>
    </xf>
    <xf numFmtId="0" fontId="3" fillId="0" borderId="37" xfId="5" applyFont="1" applyBorder="1" applyAlignment="1">
      <alignment horizontal="center" vertical="center"/>
    </xf>
    <xf numFmtId="175" fontId="3" fillId="0" borderId="38" xfId="5" applyNumberFormat="1" applyFont="1" applyBorder="1" applyAlignment="1">
      <alignment horizontal="center" vertical="center"/>
    </xf>
    <xf numFmtId="0" fontId="3" fillId="0" borderId="0" xfId="5" applyFont="1" applyFill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70" fontId="3" fillId="0" borderId="24" xfId="0" applyNumberFormat="1" applyFont="1" applyBorder="1" applyAlignment="1">
      <alignment horizontal="center" vertical="center" wrapText="1"/>
    </xf>
    <xf numFmtId="170" fontId="22" fillId="0" borderId="34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34" xfId="5" applyNumberFormat="1" applyFont="1" applyBorder="1" applyAlignment="1">
      <alignment horizontal="center" vertical="center" wrapText="1"/>
    </xf>
    <xf numFmtId="170" fontId="3" fillId="0" borderId="35" xfId="5" applyNumberFormat="1" applyFont="1" applyBorder="1" applyAlignment="1">
      <alignment horizontal="center" vertical="center" wrapText="1"/>
    </xf>
    <xf numFmtId="0" fontId="3" fillId="0" borderId="0" xfId="0" applyFont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21" fillId="9" borderId="64" xfId="0" applyFont="1" applyFill="1" applyBorder="1" applyAlignment="1" applyProtection="1">
      <alignment horizontal="center" vertical="center" wrapText="1"/>
      <protection locked="0"/>
    </xf>
    <xf numFmtId="0" fontId="4" fillId="9" borderId="68" xfId="0" applyFont="1" applyFill="1" applyBorder="1" applyAlignment="1" applyProtection="1">
      <alignment horizontal="center" vertical="center" wrapText="1"/>
      <protection locked="0"/>
    </xf>
    <xf numFmtId="14" fontId="4" fillId="9" borderId="64" xfId="0" applyNumberFormat="1" applyFont="1" applyFill="1" applyBorder="1" applyAlignment="1" applyProtection="1">
      <alignment horizontal="center" vertical="center" wrapText="1"/>
      <protection locked="0"/>
    </xf>
    <xf numFmtId="168" fontId="21" fillId="9" borderId="64" xfId="0" applyNumberFormat="1" applyFont="1" applyFill="1" applyBorder="1" applyAlignment="1" applyProtection="1">
      <alignment horizontal="center" vertical="center" wrapText="1"/>
      <protection locked="0"/>
    </xf>
    <xf numFmtId="171" fontId="3" fillId="0" borderId="34" xfId="2" applyNumberFormat="1" applyFont="1" applyBorder="1" applyAlignment="1">
      <alignment horizontal="center" vertical="center"/>
    </xf>
    <xf numFmtId="170" fontId="3" fillId="0" borderId="4" xfId="5" applyNumberFormat="1" applyFont="1" applyFill="1" applyBorder="1" applyAlignment="1">
      <alignment horizontal="center" vertical="center" wrapText="1"/>
    </xf>
    <xf numFmtId="170" fontId="3" fillId="0" borderId="37" xfId="5" applyNumberFormat="1" applyFont="1" applyFill="1" applyBorder="1" applyAlignment="1">
      <alignment horizontal="center" vertical="center" wrapText="1"/>
    </xf>
    <xf numFmtId="10" fontId="0" fillId="0" borderId="1" xfId="6" applyNumberFormat="1" applyFont="1" applyBorder="1" applyAlignment="1">
      <alignment horizontal="center" vertical="center"/>
    </xf>
    <xf numFmtId="10" fontId="7" fillId="0" borderId="8" xfId="6" applyNumberFormat="1" applyFont="1" applyBorder="1" applyAlignment="1">
      <alignment horizontal="center" vertical="center"/>
    </xf>
    <xf numFmtId="10" fontId="7" fillId="0" borderId="17" xfId="0" applyNumberFormat="1" applyFont="1" applyBorder="1" applyAlignment="1">
      <alignment horizontal="center" vertical="center"/>
    </xf>
    <xf numFmtId="173" fontId="7" fillId="0" borderId="12" xfId="6" applyNumberFormat="1" applyFont="1" applyBorder="1" applyAlignment="1">
      <alignment horizontal="center" vertical="center"/>
    </xf>
    <xf numFmtId="173" fontId="7" fillId="0" borderId="13" xfId="6" applyNumberFormat="1" applyFont="1" applyBorder="1" applyAlignment="1">
      <alignment horizontal="center" vertical="center"/>
    </xf>
    <xf numFmtId="173" fontId="3" fillId="0" borderId="1" xfId="6" applyNumberFormat="1" applyFont="1" applyBorder="1" applyAlignment="1">
      <alignment horizontal="center" vertical="center"/>
    </xf>
    <xf numFmtId="173" fontId="3" fillId="0" borderId="14" xfId="6" applyNumberFormat="1" applyFont="1" applyBorder="1" applyAlignment="1">
      <alignment horizontal="center" vertical="center"/>
    </xf>
    <xf numFmtId="9" fontId="7" fillId="7" borderId="0" xfId="6" applyNumberFormat="1" applyFont="1" applyFill="1" applyBorder="1" applyAlignment="1" applyProtection="1">
      <alignment horizontal="center" vertical="center"/>
      <protection hidden="1"/>
    </xf>
    <xf numFmtId="0" fontId="0" fillId="0" borderId="65" xfId="0" applyBorder="1" applyAlignment="1">
      <alignment horizontal="center" vertical="center" wrapText="1"/>
    </xf>
    <xf numFmtId="14" fontId="23" fillId="0" borderId="1" xfId="0" applyNumberFormat="1" applyFont="1" applyBorder="1" applyAlignment="1">
      <alignment horizontal="center"/>
    </xf>
    <xf numFmtId="14" fontId="23" fillId="0" borderId="3" xfId="0" applyNumberFormat="1" applyFont="1" applyBorder="1" applyAlignment="1">
      <alignment horizontal="center"/>
    </xf>
    <xf numFmtId="177" fontId="23" fillId="0" borderId="1" xfId="0" applyNumberFormat="1" applyFont="1" applyBorder="1" applyAlignment="1">
      <alignment horizontal="center"/>
    </xf>
    <xf numFmtId="0" fontId="23" fillId="0" borderId="39" xfId="0" applyFont="1" applyBorder="1" applyAlignment="1">
      <alignment horizontal="center"/>
    </xf>
    <xf numFmtId="0" fontId="23" fillId="0" borderId="27" xfId="0" applyFont="1" applyBorder="1" applyAlignment="1">
      <alignment horizontal="center"/>
    </xf>
    <xf numFmtId="0" fontId="23" fillId="0" borderId="40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23" fillId="0" borderId="41" xfId="0" applyFont="1" applyBorder="1" applyAlignment="1">
      <alignment horizontal="center"/>
    </xf>
    <xf numFmtId="0" fontId="23" fillId="0" borderId="42" xfId="0" applyFont="1" applyBorder="1" applyAlignment="1">
      <alignment horizontal="center"/>
    </xf>
    <xf numFmtId="0" fontId="23" fillId="0" borderId="43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3" fillId="0" borderId="0" xfId="6" applyNumberFormat="1" applyFont="1" applyBorder="1" applyAlignment="1">
      <alignment horizontal="center" vertical="center"/>
    </xf>
    <xf numFmtId="169" fontId="0" fillId="0" borderId="0" xfId="6" applyNumberFormat="1" applyFont="1" applyBorder="1" applyAlignment="1">
      <alignment horizontal="center" vertical="center"/>
    </xf>
    <xf numFmtId="173" fontId="3" fillId="0" borderId="0" xfId="6" applyNumberFormat="1" applyFont="1" applyBorder="1" applyAlignment="1">
      <alignment horizontal="center" vertical="center"/>
    </xf>
    <xf numFmtId="173" fontId="7" fillId="0" borderId="0" xfId="6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10" borderId="4" xfId="5" applyFont="1" applyFill="1" applyBorder="1" applyAlignment="1">
      <alignment horizontal="center" vertical="center"/>
    </xf>
    <xf numFmtId="0" fontId="3" fillId="11" borderId="37" xfId="5" applyFont="1" applyFill="1" applyBorder="1" applyAlignment="1">
      <alignment horizontal="center" vertical="center"/>
    </xf>
    <xf numFmtId="0" fontId="3" fillId="12" borderId="4" xfId="5" applyFont="1" applyFill="1" applyBorder="1" applyAlignment="1">
      <alignment horizontal="center" vertical="center"/>
    </xf>
    <xf numFmtId="0" fontId="21" fillId="4" borderId="22" xfId="0" applyFont="1" applyFill="1" applyBorder="1" applyAlignment="1">
      <alignment horizontal="center" vertical="center" wrapText="1"/>
    </xf>
    <xf numFmtId="0" fontId="21" fillId="4" borderId="69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173" fontId="3" fillId="0" borderId="0" xfId="0" applyNumberFormat="1" applyFont="1" applyAlignment="1">
      <alignment horizontal="center" vertical="center"/>
    </xf>
    <xf numFmtId="0" fontId="23" fillId="0" borderId="1" xfId="0" applyFont="1" applyBorder="1" applyAlignment="1">
      <alignment horizontal="center"/>
    </xf>
    <xf numFmtId="0" fontId="7" fillId="0" borderId="24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/>
    </xf>
    <xf numFmtId="177" fontId="25" fillId="0" borderId="1" xfId="0" applyNumberFormat="1" applyFont="1" applyBorder="1" applyAlignment="1">
      <alignment horizontal="center"/>
    </xf>
    <xf numFmtId="0" fontId="25" fillId="0" borderId="44" xfId="0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5" fillId="0" borderId="44" xfId="0" applyFont="1" applyBorder="1" applyAlignment="1"/>
    <xf numFmtId="0" fontId="25" fillId="0" borderId="26" xfId="0" applyFont="1" applyBorder="1" applyAlignment="1"/>
    <xf numFmtId="44" fontId="25" fillId="0" borderId="1" xfId="4" applyFont="1" applyBorder="1" applyAlignment="1"/>
    <xf numFmtId="0" fontId="21" fillId="0" borderId="0" xfId="0" applyFont="1"/>
    <xf numFmtId="178" fontId="26" fillId="0" borderId="0" xfId="2" applyNumberFormat="1" applyFont="1" applyAlignment="1">
      <alignment horizontal="center"/>
    </xf>
    <xf numFmtId="0" fontId="7" fillId="0" borderId="27" xfId="0" applyFont="1" applyBorder="1"/>
    <xf numFmtId="44" fontId="23" fillId="0" borderId="1" xfId="0" applyNumberFormat="1" applyFont="1" applyBorder="1" applyAlignment="1">
      <alignment horizontal="center"/>
    </xf>
    <xf numFmtId="44" fontId="25" fillId="0" borderId="1" xfId="4" applyNumberFormat="1" applyFont="1" applyBorder="1" applyAlignment="1">
      <alignment horizontal="center" vertical="center"/>
    </xf>
    <xf numFmtId="44" fontId="25" fillId="0" borderId="1" xfId="4" applyNumberFormat="1" applyFont="1" applyBorder="1" applyAlignment="1"/>
    <xf numFmtId="0" fontId="7" fillId="0" borderId="0" xfId="0" applyFont="1" applyAlignment="1">
      <alignment horizontal="center" vertical="center" wrapText="1"/>
    </xf>
    <xf numFmtId="0" fontId="27" fillId="0" borderId="0" xfId="0" applyFont="1" applyAlignment="1">
      <alignment horizontal="center"/>
    </xf>
    <xf numFmtId="0" fontId="28" fillId="0" borderId="0" xfId="0" applyFont="1"/>
    <xf numFmtId="178" fontId="27" fillId="0" borderId="0" xfId="2" applyNumberFormat="1" applyFont="1" applyAlignment="1">
      <alignment horizontal="center"/>
    </xf>
    <xf numFmtId="0" fontId="0" fillId="0" borderId="65" xfId="0" pivotButton="1" applyBorder="1" applyAlignment="1">
      <alignment wrapText="1"/>
    </xf>
    <xf numFmtId="0" fontId="0" fillId="0" borderId="65" xfId="0" pivotButton="1" applyBorder="1" applyAlignment="1"/>
    <xf numFmtId="0" fontId="0" fillId="0" borderId="70" xfId="0" applyBorder="1" applyAlignment="1">
      <alignment horizontal="center" vertical="center"/>
    </xf>
    <xf numFmtId="0" fontId="0" fillId="0" borderId="71" xfId="0" applyNumberFormat="1" applyBorder="1" applyAlignment="1">
      <alignment horizontal="center" vertical="center"/>
    </xf>
    <xf numFmtId="0" fontId="0" fillId="0" borderId="72" xfId="0" applyBorder="1"/>
    <xf numFmtId="0" fontId="0" fillId="0" borderId="70" xfId="0" applyBorder="1"/>
    <xf numFmtId="0" fontId="0" fillId="0" borderId="73" xfId="0" applyBorder="1"/>
    <xf numFmtId="171" fontId="0" fillId="0" borderId="65" xfId="0" applyNumberFormat="1" applyBorder="1"/>
    <xf numFmtId="171" fontId="0" fillId="0" borderId="74" xfId="0" applyNumberFormat="1" applyBorder="1"/>
    <xf numFmtId="171" fontId="0" fillId="0" borderId="67" xfId="0" applyNumberFormat="1" applyBorder="1"/>
    <xf numFmtId="171" fontId="0" fillId="0" borderId="75" xfId="0" applyNumberFormat="1" applyBorder="1"/>
    <xf numFmtId="171" fontId="0" fillId="0" borderId="66" xfId="0" applyNumberFormat="1" applyBorder="1"/>
    <xf numFmtId="171" fontId="0" fillId="0" borderId="76" xfId="0" applyNumberFormat="1" applyBorder="1"/>
    <xf numFmtId="0" fontId="0" fillId="0" borderId="74" xfId="0" applyBorder="1" applyAlignment="1">
      <alignment wrapText="1"/>
    </xf>
    <xf numFmtId="169" fontId="0" fillId="0" borderId="65" xfId="0" applyNumberFormat="1" applyBorder="1"/>
    <xf numFmtId="169" fontId="0" fillId="0" borderId="74" xfId="0" applyNumberFormat="1" applyBorder="1"/>
    <xf numFmtId="169" fontId="0" fillId="0" borderId="67" xfId="0" applyNumberFormat="1" applyBorder="1"/>
    <xf numFmtId="169" fontId="0" fillId="0" borderId="75" xfId="0" applyNumberFormat="1" applyBorder="1"/>
    <xf numFmtId="169" fontId="0" fillId="0" borderId="66" xfId="0" applyNumberFormat="1" applyBorder="1"/>
    <xf numFmtId="169" fontId="0" fillId="0" borderId="76" xfId="0" applyNumberFormat="1" applyBorder="1"/>
    <xf numFmtId="0" fontId="0" fillId="0" borderId="65" xfId="0" applyBorder="1" applyAlignment="1"/>
    <xf numFmtId="0" fontId="0" fillId="0" borderId="76" xfId="0" applyNumberFormat="1" applyBorder="1"/>
    <xf numFmtId="0" fontId="0" fillId="0" borderId="65" xfId="0" applyNumberFormat="1" applyBorder="1" applyAlignment="1">
      <alignment horizontal="right"/>
    </xf>
    <xf numFmtId="0" fontId="0" fillId="0" borderId="67" xfId="0" applyNumberFormat="1" applyBorder="1" applyAlignment="1">
      <alignment horizontal="right"/>
    </xf>
    <xf numFmtId="0" fontId="0" fillId="0" borderId="66" xfId="0" applyNumberFormat="1" applyBorder="1" applyAlignment="1">
      <alignment horizontal="right"/>
    </xf>
    <xf numFmtId="167" fontId="0" fillId="0" borderId="74" xfId="0" applyNumberFormat="1" applyBorder="1"/>
    <xf numFmtId="167" fontId="0" fillId="0" borderId="75" xfId="0" applyNumberFormat="1" applyBorder="1"/>
    <xf numFmtId="0" fontId="0" fillId="0" borderId="71" xfId="0" pivotButton="1" applyBorder="1"/>
    <xf numFmtId="0" fontId="0" fillId="0" borderId="71" xfId="0" applyBorder="1"/>
    <xf numFmtId="0" fontId="3" fillId="0" borderId="3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Alignment="1">
      <alignment horizontal="center"/>
    </xf>
    <xf numFmtId="0" fontId="23" fillId="0" borderId="3" xfId="0" applyFont="1" applyBorder="1" applyAlignment="1">
      <alignment horizontal="center"/>
    </xf>
    <xf numFmtId="0" fontId="6" fillId="0" borderId="0" xfId="1" applyFont="1" applyAlignment="1" applyProtection="1">
      <alignment horizontal="center" vertical="center"/>
    </xf>
    <xf numFmtId="0" fontId="3" fillId="0" borderId="34" xfId="5" applyFont="1" applyBorder="1" applyAlignment="1">
      <alignment horizontal="center" vertical="center" wrapText="1"/>
    </xf>
    <xf numFmtId="170" fontId="3" fillId="0" borderId="41" xfId="0" applyNumberFormat="1" applyFont="1" applyBorder="1" applyAlignment="1">
      <alignment horizontal="center" vertical="center" wrapText="1"/>
    </xf>
    <xf numFmtId="0" fontId="3" fillId="0" borderId="30" xfId="0" applyFont="1" applyBorder="1" applyAlignment="1">
      <alignment horizontal="left" vertical="center" wrapText="1"/>
    </xf>
    <xf numFmtId="0" fontId="3" fillId="0" borderId="33" xfId="0" applyFont="1" applyBorder="1" applyAlignment="1">
      <alignment horizontal="left" vertical="center" wrapText="1"/>
    </xf>
    <xf numFmtId="0" fontId="0" fillId="0" borderId="70" xfId="0" applyNumberFormat="1" applyBorder="1" applyAlignment="1">
      <alignment horizontal="center" vertical="center"/>
    </xf>
    <xf numFmtId="0" fontId="17" fillId="0" borderId="0" xfId="0" applyFont="1"/>
    <xf numFmtId="171" fontId="3" fillId="0" borderId="28" xfId="5" applyNumberFormat="1" applyFont="1" applyBorder="1" applyAlignment="1">
      <alignment horizontal="center" vertical="center"/>
    </xf>
    <xf numFmtId="0" fontId="29" fillId="0" borderId="15" xfId="0" applyFont="1" applyBorder="1" applyAlignment="1">
      <alignment horizontal="center" vertical="center"/>
    </xf>
    <xf numFmtId="171" fontId="29" fillId="0" borderId="17" xfId="0" applyNumberFormat="1" applyFont="1" applyBorder="1" applyAlignment="1">
      <alignment horizontal="center" vertical="center"/>
    </xf>
    <xf numFmtId="0" fontId="29" fillId="0" borderId="45" xfId="0" applyFont="1" applyBorder="1" applyAlignment="1">
      <alignment horizontal="center" vertical="center"/>
    </xf>
    <xf numFmtId="171" fontId="3" fillId="0" borderId="45" xfId="5" applyNumberFormat="1" applyFont="1" applyBorder="1" applyAlignment="1">
      <alignment horizontal="center" vertical="center"/>
    </xf>
    <xf numFmtId="171" fontId="3" fillId="0" borderId="30" xfId="5" applyNumberFormat="1" applyFont="1" applyBorder="1" applyAlignment="1">
      <alignment horizontal="center" vertical="center"/>
    </xf>
    <xf numFmtId="171" fontId="3" fillId="0" borderId="6" xfId="5" applyNumberFormat="1" applyFont="1" applyBorder="1" applyAlignment="1">
      <alignment horizontal="center" vertical="center"/>
    </xf>
    <xf numFmtId="171" fontId="3" fillId="0" borderId="32" xfId="5" applyNumberFormat="1" applyFont="1" applyBorder="1" applyAlignment="1">
      <alignment horizontal="center" vertical="center"/>
    </xf>
    <xf numFmtId="171" fontId="3" fillId="0" borderId="32" xfId="3" applyNumberFormat="1" applyFont="1" applyBorder="1" applyAlignment="1">
      <alignment horizontal="center" vertical="center"/>
    </xf>
    <xf numFmtId="171" fontId="3" fillId="0" borderId="32" xfId="3" applyNumberFormat="1" applyFont="1" applyFill="1" applyBorder="1" applyAlignment="1">
      <alignment horizontal="center" vertical="center"/>
    </xf>
    <xf numFmtId="171" fontId="3" fillId="0" borderId="29" xfId="3" applyNumberFormat="1" applyFont="1" applyFill="1" applyBorder="1" applyAlignment="1">
      <alignment horizontal="center" vertical="center"/>
    </xf>
    <xf numFmtId="171" fontId="29" fillId="0" borderId="33" xfId="0" applyNumberFormat="1" applyFont="1" applyBorder="1" applyAlignment="1">
      <alignment horizontal="center" vertical="center"/>
    </xf>
    <xf numFmtId="171" fontId="29" fillId="0" borderId="33" xfId="0" applyNumberFormat="1" applyFont="1" applyFill="1" applyBorder="1" applyAlignment="1">
      <alignment horizontal="center" vertical="center"/>
    </xf>
    <xf numFmtId="171" fontId="29" fillId="13" borderId="31" xfId="0" applyNumberFormat="1" applyFont="1" applyFill="1" applyBorder="1" applyAlignment="1">
      <alignment horizontal="center" vertical="center"/>
    </xf>
    <xf numFmtId="171" fontId="3" fillId="0" borderId="33" xfId="5" applyNumberFormat="1" applyFont="1" applyFill="1" applyBorder="1" applyAlignment="1">
      <alignment horizontal="center" vertical="center"/>
    </xf>
    <xf numFmtId="171" fontId="3" fillId="0" borderId="31" xfId="5" applyNumberFormat="1" applyFont="1" applyFill="1" applyBorder="1" applyAlignment="1">
      <alignment horizontal="center" vertical="center"/>
    </xf>
    <xf numFmtId="171" fontId="3" fillId="0" borderId="9" xfId="5" applyNumberFormat="1" applyFont="1" applyBorder="1" applyAlignment="1">
      <alignment horizontal="center" vertical="center"/>
    </xf>
    <xf numFmtId="0" fontId="4" fillId="4" borderId="69" xfId="0" applyFont="1" applyFill="1" applyBorder="1" applyAlignment="1" applyProtection="1">
      <alignment horizontal="center" vertical="center" wrapText="1"/>
      <protection locked="0"/>
    </xf>
    <xf numFmtId="14" fontId="3" fillId="0" borderId="0" xfId="0" applyNumberFormat="1" applyFont="1" applyBorder="1" applyAlignment="1" applyProtection="1">
      <alignment horizontal="center" vertical="center"/>
      <protection locked="0"/>
    </xf>
    <xf numFmtId="1" fontId="3" fillId="0" borderId="0" xfId="0" applyNumberFormat="1" applyFont="1" applyBorder="1" applyAlignment="1">
      <alignment horizontal="center" vertical="center"/>
    </xf>
    <xf numFmtId="168" fontId="3" fillId="0" borderId="0" xfId="0" applyNumberFormat="1" applyFont="1" applyBorder="1" applyAlignment="1" applyProtection="1">
      <alignment horizontal="center" vertical="center"/>
      <protection locked="0"/>
    </xf>
    <xf numFmtId="174" fontId="3" fillId="0" borderId="0" xfId="0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>
      <alignment horizontal="center" vertical="center"/>
    </xf>
    <xf numFmtId="170" fontId="3" fillId="0" borderId="0" xfId="0" applyNumberFormat="1" applyFont="1" applyBorder="1" applyAlignment="1">
      <alignment horizontal="center" vertical="center"/>
    </xf>
    <xf numFmtId="171" fontId="3" fillId="0" borderId="0" xfId="0" applyNumberFormat="1" applyFont="1" applyBorder="1" applyAlignment="1" applyProtection="1">
      <alignment horizontal="center" vertical="center"/>
      <protection locked="0"/>
    </xf>
    <xf numFmtId="172" fontId="3" fillId="0" borderId="0" xfId="4" applyNumberFormat="1" applyFont="1" applyBorder="1" applyAlignment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171" fontId="20" fillId="0" borderId="0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71" fontId="3" fillId="0" borderId="0" xfId="0" applyNumberFormat="1" applyFont="1" applyBorder="1" applyAlignment="1">
      <alignment vertical="center"/>
    </xf>
    <xf numFmtId="0" fontId="3" fillId="0" borderId="45" xfId="0" applyFont="1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wrapText="1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 wrapText="1"/>
    </xf>
    <xf numFmtId="0" fontId="3" fillId="0" borderId="45" xfId="0" applyFont="1" applyFill="1" applyBorder="1" applyAlignment="1" applyProtection="1">
      <alignment horizontal="left" vertical="center" wrapText="1"/>
      <protection locked="0"/>
    </xf>
    <xf numFmtId="168" fontId="21" fillId="14" borderId="77" xfId="0" applyNumberFormat="1" applyFont="1" applyFill="1" applyBorder="1" applyAlignment="1">
      <alignment horizontal="center" vertical="center" wrapText="1"/>
    </xf>
    <xf numFmtId="0" fontId="4" fillId="9" borderId="78" xfId="0" applyFont="1" applyFill="1" applyBorder="1" applyAlignment="1" applyProtection="1">
      <alignment horizontal="center" vertical="center" wrapText="1"/>
      <protection locked="0"/>
    </xf>
    <xf numFmtId="14" fontId="4" fillId="9" borderId="79" xfId="0" applyNumberFormat="1" applyFont="1" applyFill="1" applyBorder="1" applyAlignment="1" applyProtection="1">
      <alignment horizontal="center" vertical="center" wrapText="1"/>
      <protection locked="0"/>
    </xf>
    <xf numFmtId="168" fontId="21" fillId="4" borderId="79" xfId="0" applyNumberFormat="1" applyFont="1" applyFill="1" applyBorder="1" applyAlignment="1">
      <alignment horizontal="center" vertical="center" wrapText="1"/>
    </xf>
    <xf numFmtId="0" fontId="21" fillId="9" borderId="79" xfId="0" applyFont="1" applyFill="1" applyBorder="1" applyAlignment="1" applyProtection="1">
      <alignment horizontal="center" vertical="center" wrapText="1"/>
      <protection locked="0"/>
    </xf>
    <xf numFmtId="0" fontId="21" fillId="4" borderId="79" xfId="0" applyFont="1" applyFill="1" applyBorder="1" applyAlignment="1">
      <alignment horizontal="center" vertical="center" wrapText="1"/>
    </xf>
    <xf numFmtId="168" fontId="21" fillId="9" borderId="79" xfId="0" applyNumberFormat="1" applyFont="1" applyFill="1" applyBorder="1" applyAlignment="1" applyProtection="1">
      <alignment horizontal="center" vertical="center" wrapText="1"/>
      <protection locked="0"/>
    </xf>
    <xf numFmtId="0" fontId="21" fillId="4" borderId="79" xfId="0" applyFont="1" applyFill="1" applyBorder="1" applyAlignment="1">
      <alignment horizontal="center" vertical="center"/>
    </xf>
    <xf numFmtId="0" fontId="21" fillId="14" borderId="79" xfId="0" applyFont="1" applyFill="1" applyBorder="1" applyAlignment="1" applyProtection="1">
      <alignment horizontal="center" vertical="center" wrapText="1"/>
      <protection locked="0"/>
    </xf>
    <xf numFmtId="0" fontId="21" fillId="15" borderId="79" xfId="0" applyFont="1" applyFill="1" applyBorder="1" applyAlignment="1">
      <alignment horizontal="center" vertical="center" wrapText="1"/>
    </xf>
    <xf numFmtId="0" fontId="21" fillId="15" borderId="79" xfId="0" applyFont="1" applyFill="1" applyBorder="1" applyAlignment="1" applyProtection="1">
      <alignment horizontal="center" vertical="center" wrapText="1"/>
      <protection locked="0"/>
    </xf>
    <xf numFmtId="0" fontId="21" fillId="14" borderId="79" xfId="0" applyNumberFormat="1" applyFont="1" applyFill="1" applyBorder="1" applyAlignment="1" applyProtection="1">
      <alignment horizontal="center" vertical="center" wrapText="1"/>
      <protection locked="0"/>
    </xf>
    <xf numFmtId="0" fontId="21" fillId="16" borderId="79" xfId="0" applyFont="1" applyFill="1" applyBorder="1" applyAlignment="1">
      <alignment horizontal="center" vertical="center" wrapText="1"/>
    </xf>
    <xf numFmtId="0" fontId="4" fillId="4" borderId="80" xfId="0" applyFont="1" applyFill="1" applyBorder="1" applyAlignment="1" applyProtection="1">
      <alignment horizontal="center" vertical="center" wrapText="1"/>
      <protection locked="0"/>
    </xf>
    <xf numFmtId="0" fontId="21" fillId="4" borderId="46" xfId="0" applyFont="1" applyFill="1" applyBorder="1" applyAlignment="1">
      <alignment horizontal="center" vertical="center" wrapText="1"/>
    </xf>
    <xf numFmtId="0" fontId="21" fillId="4" borderId="80" xfId="0" applyFont="1" applyFill="1" applyBorder="1" applyAlignment="1">
      <alignment horizontal="center" vertical="center" wrapText="1"/>
    </xf>
    <xf numFmtId="171" fontId="3" fillId="0" borderId="0" xfId="4" applyNumberFormat="1" applyFont="1" applyBorder="1" applyAlignment="1">
      <alignment horizontal="center" vertical="center"/>
    </xf>
    <xf numFmtId="0" fontId="3" fillId="0" borderId="46" xfId="0" applyFont="1" applyBorder="1" applyAlignment="1" applyProtection="1">
      <alignment horizontal="left" vertical="center" wrapText="1"/>
      <protection locked="0"/>
    </xf>
    <xf numFmtId="14" fontId="3" fillId="0" borderId="47" xfId="0" applyNumberFormat="1" applyFont="1" applyBorder="1" applyAlignment="1" applyProtection="1">
      <alignment horizontal="center" vertical="center"/>
      <protection locked="0"/>
    </xf>
    <xf numFmtId="1" fontId="3" fillId="0" borderId="47" xfId="0" applyNumberFormat="1" applyFont="1" applyBorder="1" applyAlignment="1">
      <alignment horizontal="center" vertical="center"/>
    </xf>
    <xf numFmtId="0" fontId="3" fillId="0" borderId="47" xfId="0" applyFont="1" applyBorder="1" applyAlignment="1" applyProtection="1">
      <alignment horizontal="center" vertical="center"/>
      <protection locked="0"/>
    </xf>
    <xf numFmtId="0" fontId="3" fillId="0" borderId="47" xfId="0" applyFont="1" applyFill="1" applyBorder="1" applyAlignment="1" applyProtection="1">
      <alignment horizontal="center" vertical="center"/>
      <protection locked="0"/>
    </xf>
    <xf numFmtId="174" fontId="3" fillId="0" borderId="47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0" fontId="3" fillId="0" borderId="47" xfId="0" applyNumberFormat="1" applyFont="1" applyBorder="1" applyAlignment="1">
      <alignment horizontal="center" vertical="center"/>
    </xf>
    <xf numFmtId="170" fontId="3" fillId="0" borderId="47" xfId="0" applyNumberFormat="1" applyFont="1" applyBorder="1" applyAlignment="1">
      <alignment horizontal="center" vertical="center"/>
    </xf>
    <xf numFmtId="171" fontId="3" fillId="0" borderId="47" xfId="0" applyNumberFormat="1" applyFont="1" applyBorder="1" applyAlignment="1">
      <alignment horizontal="center" vertical="center"/>
    </xf>
    <xf numFmtId="171" fontId="3" fillId="0" borderId="47" xfId="0" applyNumberFormat="1" applyFont="1" applyBorder="1" applyAlignment="1" applyProtection="1">
      <alignment horizontal="center" vertical="center"/>
      <protection locked="0"/>
    </xf>
    <xf numFmtId="171" fontId="7" fillId="0" borderId="47" xfId="0" applyNumberFormat="1" applyFont="1" applyBorder="1" applyAlignment="1">
      <alignment horizontal="center" vertical="center"/>
    </xf>
    <xf numFmtId="0" fontId="0" fillId="0" borderId="47" xfId="0" applyBorder="1" applyAlignment="1">
      <alignment wrapText="1"/>
    </xf>
    <xf numFmtId="171" fontId="3" fillId="0" borderId="47" xfId="0" applyNumberFormat="1" applyFont="1" applyBorder="1" applyAlignment="1">
      <alignment vertical="center"/>
    </xf>
    <xf numFmtId="0" fontId="3" fillId="0" borderId="47" xfId="0" applyFont="1" applyBorder="1" applyAlignment="1">
      <alignment horizontal="center" vertical="center"/>
    </xf>
    <xf numFmtId="0" fontId="3" fillId="0" borderId="10" xfId="0" applyFont="1" applyFill="1" applyBorder="1" applyAlignment="1" applyProtection="1">
      <alignment horizontal="left" vertical="center" wrapText="1"/>
      <protection locked="0"/>
    </xf>
    <xf numFmtId="14" fontId="3" fillId="0" borderId="48" xfId="0" applyNumberFormat="1" applyFont="1" applyBorder="1" applyAlignment="1" applyProtection="1">
      <alignment horizontal="center" vertical="center"/>
      <protection locked="0"/>
    </xf>
    <xf numFmtId="1" fontId="3" fillId="0" borderId="48" xfId="0" applyNumberFormat="1" applyFont="1" applyBorder="1" applyAlignment="1">
      <alignment horizontal="center" vertical="center"/>
    </xf>
    <xf numFmtId="168" fontId="3" fillId="0" borderId="48" xfId="0" applyNumberFormat="1" applyFont="1" applyBorder="1" applyAlignment="1" applyProtection="1">
      <alignment horizontal="center" vertical="center"/>
      <protection locked="0"/>
    </xf>
    <xf numFmtId="174" fontId="3" fillId="0" borderId="48" xfId="0" applyNumberFormat="1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3" fillId="0" borderId="48" xfId="0" applyFont="1" applyBorder="1" applyAlignment="1" applyProtection="1">
      <alignment horizontal="center" vertical="center"/>
      <protection locked="0"/>
    </xf>
    <xf numFmtId="0" fontId="3" fillId="0" borderId="48" xfId="0" applyNumberFormat="1" applyFont="1" applyBorder="1" applyAlignment="1">
      <alignment horizontal="center" vertical="center"/>
    </xf>
    <xf numFmtId="170" fontId="3" fillId="0" borderId="48" xfId="0" applyNumberFormat="1" applyFont="1" applyBorder="1" applyAlignment="1">
      <alignment horizontal="center" vertical="center"/>
    </xf>
    <xf numFmtId="171" fontId="3" fillId="0" borderId="48" xfId="0" applyNumberFormat="1" applyFont="1" applyBorder="1" applyAlignment="1">
      <alignment horizontal="center" vertical="center"/>
    </xf>
    <xf numFmtId="171" fontId="3" fillId="0" borderId="48" xfId="0" applyNumberFormat="1" applyFont="1" applyBorder="1" applyAlignment="1" applyProtection="1">
      <alignment horizontal="center" vertical="center"/>
      <protection locked="0"/>
    </xf>
    <xf numFmtId="172" fontId="3" fillId="0" borderId="48" xfId="4" applyNumberFormat="1" applyFont="1" applyBorder="1" applyAlignment="1">
      <alignment horizontal="center" vertical="center"/>
    </xf>
    <xf numFmtId="171" fontId="3" fillId="0" borderId="48" xfId="4" applyNumberFormat="1" applyFont="1" applyBorder="1" applyAlignment="1">
      <alignment horizontal="center" vertical="center"/>
    </xf>
    <xf numFmtId="171" fontId="7" fillId="0" borderId="48" xfId="0" applyNumberFormat="1" applyFont="1" applyBorder="1" applyAlignment="1">
      <alignment horizontal="center" vertical="center"/>
    </xf>
    <xf numFmtId="0" fontId="0" fillId="0" borderId="48" xfId="0" applyFill="1" applyBorder="1" applyAlignment="1">
      <alignment wrapText="1"/>
    </xf>
    <xf numFmtId="171" fontId="3" fillId="0" borderId="48" xfId="0" applyNumberFormat="1" applyFont="1" applyBorder="1" applyAlignment="1">
      <alignment vertical="center"/>
    </xf>
    <xf numFmtId="0" fontId="3" fillId="0" borderId="48" xfId="0" applyFont="1" applyBorder="1" applyAlignment="1">
      <alignment horizontal="center" vertical="center"/>
    </xf>
    <xf numFmtId="0" fontId="3" fillId="0" borderId="47" xfId="4" applyNumberFormat="1" applyFont="1" applyBorder="1" applyAlignment="1">
      <alignment horizontal="center" vertical="center"/>
    </xf>
    <xf numFmtId="0" fontId="3" fillId="0" borderId="0" xfId="4" applyNumberFormat="1" applyFont="1" applyBorder="1" applyAlignment="1">
      <alignment horizontal="center" vertical="center"/>
    </xf>
    <xf numFmtId="173" fontId="3" fillId="0" borderId="47" xfId="0" applyNumberFormat="1" applyFont="1" applyBorder="1" applyAlignment="1" applyProtection="1">
      <alignment horizontal="center" vertical="center"/>
      <protection locked="0"/>
    </xf>
    <xf numFmtId="173" fontId="3" fillId="0" borderId="0" xfId="0" applyNumberFormat="1" applyFont="1" applyBorder="1" applyAlignment="1" applyProtection="1">
      <alignment horizontal="center" vertical="center"/>
      <protection locked="0"/>
    </xf>
    <xf numFmtId="173" fontId="3" fillId="0" borderId="48" xfId="0" applyNumberFormat="1" applyFont="1" applyBorder="1" applyAlignment="1" applyProtection="1">
      <alignment horizontal="center" vertical="center"/>
      <protection locked="0"/>
    </xf>
    <xf numFmtId="171" fontId="30" fillId="0" borderId="47" xfId="0" applyNumberFormat="1" applyFont="1" applyBorder="1" applyAlignment="1">
      <alignment horizontal="center" vertical="center"/>
    </xf>
    <xf numFmtId="171" fontId="30" fillId="0" borderId="0" xfId="0" applyNumberFormat="1" applyFont="1" applyBorder="1" applyAlignment="1">
      <alignment horizontal="center" vertical="center"/>
    </xf>
    <xf numFmtId="171" fontId="30" fillId="0" borderId="48" xfId="0" applyNumberFormat="1" applyFont="1" applyBorder="1" applyAlignment="1">
      <alignment horizontal="center" vertical="center"/>
    </xf>
    <xf numFmtId="0" fontId="23" fillId="0" borderId="1" xfId="0" applyNumberFormat="1" applyFont="1" applyBorder="1" applyAlignment="1">
      <alignment horizontal="center"/>
    </xf>
    <xf numFmtId="171" fontId="3" fillId="0" borderId="31" xfId="4" applyNumberFormat="1" applyFont="1" applyBorder="1" applyAlignment="1">
      <alignment horizontal="center" vertical="center"/>
    </xf>
    <xf numFmtId="171" fontId="3" fillId="0" borderId="29" xfId="4" applyNumberFormat="1" applyFont="1" applyBorder="1" applyAlignment="1">
      <alignment horizontal="center" vertical="center"/>
    </xf>
    <xf numFmtId="171" fontId="3" fillId="0" borderId="9" xfId="4" applyNumberFormat="1" applyFont="1" applyBorder="1" applyAlignment="1">
      <alignment horizontal="center" vertical="center"/>
    </xf>
    <xf numFmtId="174" fontId="7" fillId="0" borderId="47" xfId="0" applyNumberFormat="1" applyFont="1" applyBorder="1" applyAlignment="1">
      <alignment horizontal="center"/>
    </xf>
    <xf numFmtId="174" fontId="7" fillId="0" borderId="0" xfId="0" applyNumberFormat="1" applyFont="1" applyBorder="1" applyAlignment="1">
      <alignment horizontal="center"/>
    </xf>
    <xf numFmtId="174" fontId="7" fillId="0" borderId="48" xfId="0" applyNumberFormat="1" applyFont="1" applyBorder="1" applyAlignment="1">
      <alignment horizontal="center"/>
    </xf>
    <xf numFmtId="0" fontId="3" fillId="0" borderId="47" xfId="0" applyNumberFormat="1" applyFont="1" applyBorder="1" applyAlignment="1" applyProtection="1">
      <alignment horizontal="center" vertical="center"/>
      <protection locked="0"/>
    </xf>
    <xf numFmtId="0" fontId="0" fillId="0" borderId="81" xfId="0" applyBorder="1"/>
    <xf numFmtId="0" fontId="8" fillId="4" borderId="45" xfId="0" applyFont="1" applyFill="1" applyBorder="1" applyAlignment="1">
      <alignment horizontal="center" vertical="center" wrapText="1"/>
    </xf>
    <xf numFmtId="0" fontId="3" fillId="0" borderId="4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9" fillId="4" borderId="46" xfId="0" applyFont="1" applyFill="1" applyBorder="1" applyAlignment="1" applyProtection="1">
      <alignment horizontal="center" vertical="center"/>
      <protection locked="0"/>
    </xf>
    <xf numFmtId="0" fontId="9" fillId="4" borderId="47" xfId="0" applyFont="1" applyFill="1" applyBorder="1" applyAlignment="1" applyProtection="1">
      <alignment horizontal="center" vertical="center"/>
      <protection locked="0"/>
    </xf>
    <xf numFmtId="0" fontId="9" fillId="4" borderId="29" xfId="0" applyFont="1" applyFill="1" applyBorder="1" applyAlignment="1" applyProtection="1">
      <alignment horizontal="center" vertical="center"/>
      <protection locked="0"/>
    </xf>
    <xf numFmtId="0" fontId="9" fillId="4" borderId="10" xfId="0" applyFont="1" applyFill="1" applyBorder="1" applyAlignment="1" applyProtection="1">
      <alignment horizontal="center" vertical="center"/>
      <protection locked="0"/>
    </xf>
    <xf numFmtId="0" fontId="9" fillId="4" borderId="48" xfId="0" applyFont="1" applyFill="1" applyBorder="1" applyAlignment="1" applyProtection="1">
      <alignment horizontal="center" vertical="center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3" fillId="0" borderId="40" xfId="0" applyFont="1" applyBorder="1" applyAlignment="1">
      <alignment horizontal="center"/>
    </xf>
    <xf numFmtId="0" fontId="7" fillId="4" borderId="22" xfId="0" applyFont="1" applyFill="1" applyBorder="1" applyAlignment="1">
      <alignment horizontal="center" vertical="center" wrapText="1"/>
    </xf>
    <xf numFmtId="0" fontId="7" fillId="4" borderId="51" xfId="0" applyFont="1" applyFill="1" applyBorder="1" applyAlignment="1">
      <alignment horizontal="center" vertical="center"/>
    </xf>
    <xf numFmtId="0" fontId="7" fillId="4" borderId="52" xfId="0" applyFont="1" applyFill="1" applyBorder="1" applyAlignment="1">
      <alignment horizontal="center" vertical="center"/>
    </xf>
    <xf numFmtId="10" fontId="7" fillId="0" borderId="22" xfId="0" applyNumberFormat="1" applyFont="1" applyBorder="1" applyAlignment="1">
      <alignment horizontal="center" vertical="center"/>
    </xf>
    <xf numFmtId="10" fontId="0" fillId="0" borderId="51" xfId="0" applyNumberFormat="1" applyBorder="1" applyAlignment="1">
      <alignment horizontal="center" vertical="center"/>
    </xf>
    <xf numFmtId="10" fontId="0" fillId="0" borderId="52" xfId="0" applyNumberFormat="1" applyBorder="1" applyAlignment="1">
      <alignment horizontal="center" vertical="center"/>
    </xf>
    <xf numFmtId="0" fontId="7" fillId="0" borderId="22" xfId="0" quotePrefix="1" applyFont="1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wrapText="1"/>
    </xf>
    <xf numFmtId="167" fontId="7" fillId="7" borderId="18" xfId="0" applyNumberFormat="1" applyFont="1" applyFill="1" applyBorder="1" applyAlignment="1">
      <alignment horizontal="center" vertical="center"/>
    </xf>
    <xf numFmtId="167" fontId="7" fillId="7" borderId="19" xfId="0" applyNumberFormat="1" applyFont="1" applyFill="1" applyBorder="1" applyAlignment="1">
      <alignment horizontal="center" vertical="center"/>
    </xf>
    <xf numFmtId="173" fontId="3" fillId="0" borderId="58" xfId="0" applyNumberFormat="1" applyFont="1" applyBorder="1" applyAlignment="1">
      <alignment horizontal="center" vertical="center"/>
    </xf>
    <xf numFmtId="173" fontId="3" fillId="0" borderId="59" xfId="0" applyNumberFormat="1" applyFont="1" applyBorder="1" applyAlignment="1">
      <alignment horizontal="center" vertical="center"/>
    </xf>
    <xf numFmtId="173" fontId="7" fillId="0" borderId="60" xfId="0" applyNumberFormat="1" applyFont="1" applyBorder="1" applyAlignment="1">
      <alignment horizontal="center" vertical="center"/>
    </xf>
    <xf numFmtId="173" fontId="7" fillId="0" borderId="61" xfId="0" applyNumberFormat="1" applyFont="1" applyBorder="1" applyAlignment="1">
      <alignment horizontal="center" vertical="center"/>
    </xf>
    <xf numFmtId="173" fontId="7" fillId="0" borderId="59" xfId="0" applyNumberFormat="1" applyFont="1" applyBorder="1" applyAlignment="1">
      <alignment horizontal="center" vertical="center"/>
    </xf>
    <xf numFmtId="173" fontId="3" fillId="0" borderId="60" xfId="0" applyNumberFormat="1" applyFont="1" applyBorder="1" applyAlignment="1">
      <alignment horizontal="center" vertical="center"/>
    </xf>
    <xf numFmtId="173" fontId="3" fillId="0" borderId="63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7" borderId="53" xfId="0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7" fillId="4" borderId="53" xfId="0" applyFont="1" applyFill="1" applyBorder="1" applyAlignment="1">
      <alignment horizontal="center" vertical="center"/>
    </xf>
    <xf numFmtId="0" fontId="7" fillId="4" borderId="56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12" fillId="5" borderId="56" xfId="0" applyFont="1" applyFill="1" applyBorder="1" applyAlignment="1">
      <alignment horizontal="center" vertical="center" wrapText="1"/>
    </xf>
    <xf numFmtId="0" fontId="12" fillId="5" borderId="62" xfId="0" applyFont="1" applyFill="1" applyBorder="1" applyAlignment="1">
      <alignment horizontal="center" vertical="center" wrapText="1"/>
    </xf>
    <xf numFmtId="0" fontId="12" fillId="5" borderId="25" xfId="0" applyFont="1" applyFill="1" applyBorder="1" applyAlignment="1">
      <alignment horizontal="center" vertical="center" wrapText="1"/>
    </xf>
    <xf numFmtId="0" fontId="12" fillId="11" borderId="20" xfId="0" applyFont="1" applyFill="1" applyBorder="1" applyAlignment="1">
      <alignment horizontal="center" vertical="center" wrapText="1"/>
    </xf>
    <xf numFmtId="0" fontId="12" fillId="11" borderId="57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12" fillId="4" borderId="3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0" fillId="0" borderId="5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 wrapText="1"/>
    </xf>
    <xf numFmtId="0" fontId="7" fillId="7" borderId="55" xfId="0" applyFont="1" applyFill="1" applyBorder="1" applyAlignment="1">
      <alignment horizontal="center" vertical="center" wrapText="1"/>
    </xf>
    <xf numFmtId="0" fontId="7" fillId="4" borderId="53" xfId="0" applyFont="1" applyFill="1" applyBorder="1" applyAlignment="1">
      <alignment horizontal="center" vertical="center" wrapText="1"/>
    </xf>
    <xf numFmtId="0" fontId="12" fillId="6" borderId="56" xfId="0" applyFont="1" applyFill="1" applyBorder="1" applyAlignment="1">
      <alignment horizontal="center" vertical="center" wrapText="1"/>
    </xf>
    <xf numFmtId="0" fontId="12" fillId="6" borderId="57" xfId="0" applyFont="1" applyFill="1" applyBorder="1" applyAlignment="1">
      <alignment horizontal="center" vertical="center" wrapText="1"/>
    </xf>
    <xf numFmtId="0" fontId="12" fillId="10" borderId="20" xfId="0" applyFont="1" applyFill="1" applyBorder="1" applyAlignment="1">
      <alignment horizontal="center" vertical="center" wrapText="1"/>
    </xf>
    <xf numFmtId="0" fontId="12" fillId="10" borderId="25" xfId="0" applyFont="1" applyFill="1" applyBorder="1" applyAlignment="1">
      <alignment horizontal="center" vertical="center" wrapText="1"/>
    </xf>
    <xf numFmtId="0" fontId="12" fillId="12" borderId="20" xfId="0" applyFont="1" applyFill="1" applyBorder="1" applyAlignment="1">
      <alignment horizontal="center" vertical="center" wrapText="1"/>
    </xf>
    <xf numFmtId="0" fontId="12" fillId="12" borderId="57" xfId="0" applyFont="1" applyFill="1" applyBorder="1" applyAlignment="1">
      <alignment horizontal="center" vertical="center" wrapText="1"/>
    </xf>
    <xf numFmtId="0" fontId="0" fillId="0" borderId="59" xfId="0" applyBorder="1" applyAlignment="1">
      <alignment horizontal="center" vertical="center"/>
    </xf>
    <xf numFmtId="0" fontId="7" fillId="0" borderId="60" xfId="0" applyFont="1" applyBorder="1" applyAlignment="1">
      <alignment horizontal="center" vertical="center"/>
    </xf>
    <xf numFmtId="0" fontId="7" fillId="0" borderId="61" xfId="0" applyFont="1" applyBorder="1" applyAlignment="1">
      <alignment horizontal="center" vertical="center"/>
    </xf>
    <xf numFmtId="0" fontId="7" fillId="0" borderId="59" xfId="0" applyFont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 wrapText="1"/>
    </xf>
    <xf numFmtId="173" fontId="20" fillId="0" borderId="14" xfId="0" applyNumberFormat="1" applyFont="1" applyBorder="1" applyAlignment="1">
      <alignment horizontal="center" vertical="center"/>
    </xf>
    <xf numFmtId="0" fontId="7" fillId="17" borderId="53" xfId="0" applyFont="1" applyFill="1" applyBorder="1" applyAlignment="1">
      <alignment horizontal="center" vertical="center" wrapText="1"/>
    </xf>
    <xf numFmtId="0" fontId="7" fillId="17" borderId="19" xfId="0" applyFont="1" applyFill="1" applyBorder="1" applyAlignment="1">
      <alignment horizontal="center" vertical="center" wrapText="1"/>
    </xf>
    <xf numFmtId="0" fontId="7" fillId="15" borderId="19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12" fillId="18" borderId="20" xfId="0" applyFont="1" applyFill="1" applyBorder="1" applyAlignment="1">
      <alignment horizontal="center" vertical="center" wrapText="1"/>
    </xf>
    <xf numFmtId="0" fontId="12" fillId="18" borderId="25" xfId="0" applyFont="1" applyFill="1" applyBorder="1" applyAlignment="1">
      <alignment horizontal="center" vertical="center" wrapText="1"/>
    </xf>
    <xf numFmtId="0" fontId="12" fillId="12" borderId="56" xfId="0" applyFont="1" applyFill="1" applyBorder="1" applyAlignment="1">
      <alignment horizontal="center" vertical="center" wrapText="1"/>
    </xf>
    <xf numFmtId="0" fontId="12" fillId="12" borderId="62" xfId="0" applyFont="1" applyFill="1" applyBorder="1" applyAlignment="1">
      <alignment horizontal="center" vertical="center" wrapText="1"/>
    </xf>
    <xf numFmtId="0" fontId="12" fillId="12" borderId="25" xfId="0" applyFont="1" applyFill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2" fillId="5" borderId="57" xfId="0" applyFont="1" applyFill="1" applyBorder="1" applyAlignment="1">
      <alignment horizontal="center" vertical="center" wrapText="1"/>
    </xf>
    <xf numFmtId="173" fontId="0" fillId="0" borderId="58" xfId="0" applyNumberForma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173" fontId="0" fillId="0" borderId="60" xfId="0" applyNumberFormat="1" applyBorder="1" applyAlignment="1">
      <alignment horizontal="center" vertical="center"/>
    </xf>
    <xf numFmtId="0" fontId="7" fillId="15" borderId="53" xfId="0" applyFont="1" applyFill="1" applyBorder="1" applyAlignment="1">
      <alignment horizontal="center" vertical="center" wrapText="1"/>
    </xf>
    <xf numFmtId="0" fontId="7" fillId="9" borderId="18" xfId="0" applyFont="1" applyFill="1" applyBorder="1" applyAlignment="1">
      <alignment horizontal="center" vertical="center" wrapText="1"/>
    </xf>
    <xf numFmtId="0" fontId="7" fillId="9" borderId="19" xfId="0" applyFont="1" applyFill="1" applyBorder="1" applyAlignment="1">
      <alignment horizontal="center" vertical="center" wrapText="1"/>
    </xf>
    <xf numFmtId="0" fontId="7" fillId="14" borderId="18" xfId="0" applyFont="1" applyFill="1" applyBorder="1" applyAlignment="1">
      <alignment horizontal="center" vertical="center" wrapText="1"/>
    </xf>
    <xf numFmtId="0" fontId="7" fillId="14" borderId="19" xfId="0" applyFont="1" applyFill="1" applyBorder="1" applyAlignment="1">
      <alignment horizontal="center" vertical="center" wrapText="1"/>
    </xf>
    <xf numFmtId="0" fontId="7" fillId="14" borderId="53" xfId="0" applyFont="1" applyFill="1" applyBorder="1" applyAlignment="1">
      <alignment horizontal="center" vertical="center" wrapText="1"/>
    </xf>
    <xf numFmtId="0" fontId="7" fillId="9" borderId="53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52" xfId="0" applyFont="1" applyBorder="1" applyAlignment="1">
      <alignment horizontal="center" vertical="center"/>
    </xf>
    <xf numFmtId="0" fontId="23" fillId="0" borderId="47" xfId="0" applyFont="1" applyBorder="1" applyAlignment="1">
      <alignment horizontal="center" vertical="center" wrapText="1"/>
    </xf>
    <xf numFmtId="0" fontId="31" fillId="0" borderId="46" xfId="0" applyFont="1" applyBorder="1" applyAlignment="1">
      <alignment horizontal="center" vertical="center"/>
    </xf>
    <xf numFmtId="0" fontId="31" fillId="0" borderId="47" xfId="0" applyFont="1" applyBorder="1" applyAlignment="1">
      <alignment horizontal="center" vertical="center"/>
    </xf>
    <xf numFmtId="0" fontId="31" fillId="0" borderId="29" xfId="0" applyFont="1" applyBorder="1" applyAlignment="1">
      <alignment horizontal="center" vertical="center"/>
    </xf>
    <xf numFmtId="0" fontId="31" fillId="0" borderId="10" xfId="0" applyFont="1" applyBorder="1" applyAlignment="1">
      <alignment horizontal="center" vertical="center"/>
    </xf>
    <xf numFmtId="0" fontId="31" fillId="0" borderId="48" xfId="0" applyFont="1" applyBorder="1" applyAlignment="1">
      <alignment horizontal="center" vertical="center"/>
    </xf>
    <xf numFmtId="0" fontId="31" fillId="0" borderId="9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 wrapText="1"/>
    </xf>
    <xf numFmtId="0" fontId="23" fillId="0" borderId="2" xfId="0" applyFont="1" applyBorder="1" applyAlignment="1">
      <alignment horizontal="center" vertical="center" wrapText="1"/>
    </xf>
    <xf numFmtId="0" fontId="23" fillId="0" borderId="3" xfId="0" applyFont="1" applyBorder="1" applyAlignment="1">
      <alignment horizontal="center"/>
    </xf>
    <xf numFmtId="0" fontId="23" fillId="0" borderId="44" xfId="0" applyFont="1" applyBorder="1" applyAlignment="1">
      <alignment horizontal="center"/>
    </xf>
    <xf numFmtId="0" fontId="23" fillId="0" borderId="26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3" fillId="0" borderId="33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8">
    <cellStyle name="Lien hypertexte" xfId="1" builtinId="8"/>
    <cellStyle name="Milliers" xfId="2" builtinId="3"/>
    <cellStyle name="Milliers 2" xfId="3"/>
    <cellStyle name="Monétaire" xfId="4" builtinId="4"/>
    <cellStyle name="Normal" xfId="0" builtinId="0"/>
    <cellStyle name="Normal_Classeur2" xfId="5"/>
    <cellStyle name="Pourcentage" xfId="6" builtinId="5"/>
    <cellStyle name="Pourcentage 2" xfId="7"/>
  </cellStyles>
  <dxfs count="213">
    <dxf>
      <numFmt numFmtId="171" formatCode="#,##0.0\ &quot;€&quot;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7" formatCode="0.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alignment wrapText="1"/>
    </dxf>
    <dxf>
      <alignment wrapText="0"/>
    </dxf>
    <dxf>
      <alignment wrapText="1"/>
    </dxf>
    <dxf>
      <alignment wrapText="1"/>
    </dxf>
    <dxf>
      <alignment wrapText="0"/>
    </dxf>
    <dxf>
      <alignment wrapText="0"/>
    </dxf>
    <dxf>
      <numFmt numFmtId="167" formatCode="0.0"/>
    </dxf>
    <dxf>
      <numFmt numFmtId="2" formatCode="0.00"/>
    </dxf>
    <dxf>
      <numFmt numFmtId="179" formatCode="0.000"/>
    </dxf>
    <dxf>
      <numFmt numFmtId="180" formatCode="0.0000"/>
    </dxf>
    <dxf>
      <numFmt numFmtId="181" formatCode="0.00000"/>
    </dxf>
    <dxf>
      <numFmt numFmtId="182" formatCode="0.000000"/>
    </dxf>
    <dxf>
      <alignment horizontal="center"/>
    </dxf>
    <dxf>
      <alignment horizontal="right"/>
    </dxf>
    <dxf>
      <alignment horizontal="right"/>
    </dxf>
    <dxf>
      <alignment vertical="center"/>
    </dxf>
    <dxf>
      <alignment wrapText="1"/>
    </dxf>
    <dxf>
      <alignment wrapText="1" readingOrder="0"/>
    </dxf>
    <dxf>
      <alignment horizontal="center"/>
    </dxf>
    <dxf>
      <alignment vertical="center"/>
    </dxf>
    <dxf>
      <numFmt numFmtId="170" formatCode="00"/>
    </dxf>
    <dxf>
      <numFmt numFmtId="170" formatCode="00"/>
    </dxf>
    <dxf>
      <alignment vertical="center" readingOrder="0"/>
    </dxf>
    <dxf>
      <alignment horizontal="left" readingOrder="0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0"/>
    </dxf>
    <dxf>
      <alignment wrapText="1"/>
    </dxf>
    <dxf>
      <alignment wrapText="1" readingOrder="0"/>
    </dxf>
    <dxf>
      <alignment wrapText="0"/>
    </dxf>
    <dxf>
      <alignment wrapText="1"/>
    </dxf>
    <dxf>
      <alignment wrapText="1" readingOrder="0"/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3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71" formatCode="#,##0.0\ &quot;€&quot;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68" formatCode="General;;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68" formatCode="General;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68" formatCode="General;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68" formatCode="General;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theme="0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0" formatCode="General"/>
      <alignment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2" formatCode="#,##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\ &quot;€&quot;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4" formatCode="#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0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" formatCode="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4" formatCode="#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4" formatCode="#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" formatCode="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1" indent="0" relativeIndent="255" justifyLastLine="0" shrinkToFit="0" readingOrder="0"/>
      <protection locked="0" hidden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[Planning Charge _Fabien62_test001.xlsm]Graphiques!Tableau croisé dynamique1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/>
              <a:t>Catégorie</a:t>
            </a:r>
            <a:r>
              <a:rPr lang="fr-FR" baseline="0"/>
              <a:t> des groupes reçus</a:t>
            </a:r>
          </a:p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 baseline="0"/>
              <a:t>(en nombre de nuitées)</a:t>
            </a:r>
            <a:endParaRPr lang="fr-FR"/>
          </a:p>
        </c:rich>
      </c:tx>
      <c:spPr>
        <a:noFill/>
        <a:ln w="25400">
          <a:noFill/>
        </a:ln>
      </c:spPr>
    </c:title>
    <c:pivotFmts>
      <c:pivotFmt>
        <c:idx val="0"/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bestFit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Graphiques!$B$3:$B$4</c:f>
              <c:strCache>
                <c:ptCount val="1"/>
                <c:pt idx="0">
                  <c:v>Total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Graphiques!$A$5:$A$6</c:f>
              <c:strCache>
                <c:ptCount val="1"/>
                <c:pt idx="0">
                  <c:v>Randonneurs</c:v>
                </c:pt>
              </c:strCache>
            </c:strRef>
          </c:cat>
          <c:val>
            <c:numRef>
              <c:f>Graphiques!$B$5:$B$6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E30-474E-B931-57433E1D768D}"/>
            </c:ext>
          </c:extLst>
        </c:ser>
        <c:firstSliceAng val="0"/>
      </c:pieChart>
      <c:spPr>
        <a:noFill/>
        <a:ln w="25400">
          <a:noFill/>
        </a:ln>
      </c:spPr>
    </c:plotArea>
    <c:legend>
      <c:legendPos val="r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[Planning Charge _Fabien62_test001.xlsm]Graphiques!Tableau croisé dynamique2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/>
              <a:t>Origine géographique</a:t>
            </a:r>
            <a:r>
              <a:rPr lang="fr-FR" baseline="0"/>
              <a:t> des groupes (en nombre de séjours)</a:t>
            </a:r>
            <a:endParaRPr lang="fr-FR"/>
          </a:p>
        </c:rich>
      </c:tx>
      <c:spPr>
        <a:noFill/>
        <a:ln w="25400">
          <a:noFill/>
        </a:ln>
      </c:spPr>
    </c:title>
    <c:pivotFmts>
      <c:pivotFmt>
        <c:idx val="0"/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Val val="1"/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Graphiques!$C$73:$C$74</c:f>
              <c:strCache>
                <c:ptCount val="1"/>
                <c:pt idx="0">
                  <c:v>Total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Graphiques!$A$75:$B$76</c:f>
              <c:strCache>
                <c:ptCount val="1"/>
                <c:pt idx="0">
                  <c:v>Hauts de France</c:v>
                </c:pt>
              </c:strCache>
            </c:strRef>
          </c:cat>
          <c:val>
            <c:numRef>
              <c:f>Graphiques!$C$75:$C$76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375-4463-A575-0C4022A38185}"/>
            </c:ext>
          </c:extLst>
        </c:ser>
        <c:firstSliceAng val="0"/>
      </c:pieChart>
      <c:spPr>
        <a:noFill/>
        <a:ln w="25400">
          <a:noFill/>
        </a:ln>
      </c:spPr>
    </c:plotArea>
    <c:legend>
      <c:legendPos val="r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[Planning Charge _Fabien62_test001.xlsm]Graphiques!Tableau croisé dynamique3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/>
              <a:t>Total mensuel de nuitées et moyenne</a:t>
            </a:r>
          </a:p>
        </c:rich>
      </c:tx>
      <c:spPr>
        <a:noFill/>
        <a:ln w="25400">
          <a:noFill/>
        </a:ln>
      </c:spPr>
    </c:title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r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Graphiques!$B$19:$B$20</c:f>
              <c:strCache>
                <c:ptCount val="1"/>
                <c:pt idx="0">
                  <c:v>Total mensuel nuitées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1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900" b="0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strRef>
              <c:f>Graphiques!$A$21:$A$33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Graphiques!$B$21:$B$33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8EA-402C-907D-D95A56F1DE1A}"/>
            </c:ext>
          </c:extLst>
        </c:ser>
        <c:ser>
          <c:idx val="1"/>
          <c:order val="1"/>
          <c:tx>
            <c:strRef>
              <c:f>Graphiques!$C$19:$C$20</c:f>
              <c:strCache>
                <c:ptCount val="1"/>
                <c:pt idx="0">
                  <c:v>Moyenne mensuelle de nuitées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Graphiques!$A$21:$A$33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Graphiques!$C$21:$C$33</c:f>
              <c:numCache>
                <c:formatCode>0.0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8EA-402C-907D-D95A56F1DE1A}"/>
            </c:ext>
          </c:extLst>
        </c:ser>
        <c:marker val="1"/>
        <c:axId val="141903360"/>
        <c:axId val="141904896"/>
      </c:lineChart>
      <c:catAx>
        <c:axId val="1419033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1904896"/>
        <c:crosses val="autoZero"/>
        <c:lblAlgn val="ctr"/>
        <c:lblOffset val="100"/>
      </c:catAx>
      <c:valAx>
        <c:axId val="14190489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1903360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[Planning Charge _Fabien62_test001.xlsm]Graphiques!Tableau croisé dynamique4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/>
              <a:t>Taux mensuel d'occupation</a:t>
            </a:r>
          </a:p>
        </c:rich>
      </c:tx>
      <c:spPr>
        <a:noFill/>
        <a:ln w="25400">
          <a:noFill/>
        </a:ln>
      </c:spPr>
    </c:title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pPr>
            <a:noFill/>
            <a:ln w="25400">
              <a:noFill/>
            </a:ln>
          </c:spPr>
          <c:txPr>
            <a:bodyPr/>
            <a:lstStyle/>
            <a:p>
              <a:pPr>
                <a:defRPr sz="900" b="0" i="0" u="none" strike="noStrike" baseline="0">
                  <a:solidFill>
                    <a:srgbClr val="333333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dLblPos val="r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Graphiques!$B$37:$B$38</c:f>
              <c:strCache>
                <c:ptCount val="1"/>
                <c:pt idx="0">
                  <c:v>Taux mensuel d'occupation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1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900" b="0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r"/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strRef>
              <c:f>Graphiques!$A$39:$A$51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Graphiques!$B$39:$B$51</c:f>
              <c:numCache>
                <c:formatCode>0.0%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035-4CE4-B632-0AF6077A42E6}"/>
            </c:ext>
          </c:extLst>
        </c:ser>
        <c:ser>
          <c:idx val="1"/>
          <c:order val="1"/>
          <c:tx>
            <c:strRef>
              <c:f>Graphiques!$C$37:$C$38</c:f>
              <c:strCache>
                <c:ptCount val="1"/>
                <c:pt idx="0">
                  <c:v>Taux mensuel moyen d'occupation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Graphiques!$A$39:$A$51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Graphiques!$C$39:$C$51</c:f>
              <c:numCache>
                <c:formatCode>0.0%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035-4CE4-B632-0AF6077A42E6}"/>
            </c:ext>
          </c:extLst>
        </c:ser>
        <c:marker val="1"/>
        <c:axId val="141838976"/>
        <c:axId val="141848960"/>
      </c:lineChart>
      <c:catAx>
        <c:axId val="1418389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1848960"/>
        <c:crosses val="autoZero"/>
        <c:lblAlgn val="ctr"/>
        <c:lblOffset val="100"/>
      </c:catAx>
      <c:valAx>
        <c:axId val="1418489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1838976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[Planning Charge _Fabien62_test001.xlsm]Graphiques!Tableau croisé dynamique5</c:name>
    <c:fmtId val="0"/>
  </c:pivotSource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333333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/>
              <a:t>Chiffre d'affaire mensuel et moyenne</a:t>
            </a:r>
          </a:p>
        </c:rich>
      </c:tx>
      <c:spPr>
        <a:noFill/>
        <a:ln w="25400">
          <a:noFill/>
        </a:ln>
      </c:spPr>
    </c:title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1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Graphiques!$B$55:$B$56</c:f>
              <c:strCache>
                <c:ptCount val="1"/>
                <c:pt idx="0">
                  <c:v>Chiffre d'affaire mensuel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strRef>
              <c:f>Graphiques!$A$57:$A$69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Graphiques!$B$57:$B$69</c:f>
              <c:numCache>
                <c:formatCode>#,##0.0\ "€"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C55-4755-A8E2-78313042E7C6}"/>
            </c:ext>
          </c:extLst>
        </c:ser>
        <c:ser>
          <c:idx val="1"/>
          <c:order val="1"/>
          <c:tx>
            <c:strRef>
              <c:f>Graphiques!$C$55:$C$56</c:f>
              <c:strCache>
                <c:ptCount val="1"/>
                <c:pt idx="0">
                  <c:v>Chiffre d'affaire mensuel moyen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Graphiques!$A$57:$A$69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Graphiques!$C$57:$C$69</c:f>
              <c:numCache>
                <c:formatCode>#,##0.0\ "€"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C55-4755-A8E2-78313042E7C6}"/>
            </c:ext>
          </c:extLst>
        </c:ser>
        <c:marker val="1"/>
        <c:axId val="142031872"/>
        <c:axId val="142033664"/>
      </c:lineChart>
      <c:catAx>
        <c:axId val="14203187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2033664"/>
        <c:crosses val="autoZero"/>
        <c:lblAlgn val="ctr"/>
        <c:lblOffset val="100"/>
      </c:catAx>
      <c:valAx>
        <c:axId val="1420336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\ &quot;€&quot;" sourceLinked="1"/>
        <c:maj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2031872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spPr>
        <a:noFill/>
        <a:ln w="25400">
          <a:noFill/>
        </a:ln>
      </c:spPr>
      <c:txPr>
        <a:bodyPr/>
        <a:lstStyle/>
        <a:p>
          <a:pPr>
            <a:defRPr sz="630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13</xdr:col>
      <xdr:colOff>0</xdr:colOff>
      <xdr:row>20</xdr:row>
      <xdr:rowOff>161925</xdr:rowOff>
    </xdr:to>
    <xdr:graphicFrame macro="">
      <xdr:nvGraphicFramePr>
        <xdr:cNvPr id="4870521" name="Graphique 1">
          <a:extLst>
            <a:ext uri="{FF2B5EF4-FFF2-40B4-BE49-F238E27FC236}">
              <a16:creationId xmlns="" xmlns:a16="http://schemas.microsoft.com/office/drawing/2014/main" id="{812A93D5-B910-41EA-A706-B012C134ABD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8</xdr:col>
      <xdr:colOff>0</xdr:colOff>
      <xdr:row>21</xdr:row>
      <xdr:rowOff>0</xdr:rowOff>
    </xdr:to>
    <xdr:graphicFrame macro="">
      <xdr:nvGraphicFramePr>
        <xdr:cNvPr id="4870522" name="Graphique 2">
          <a:extLst>
            <a:ext uri="{FF2B5EF4-FFF2-40B4-BE49-F238E27FC236}">
              <a16:creationId xmlns="" xmlns:a16="http://schemas.microsoft.com/office/drawing/2014/main" id="{D5DAFE19-3B93-4CE6-B9B5-69BCDD0D1A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22</xdr:row>
      <xdr:rowOff>0</xdr:rowOff>
    </xdr:from>
    <xdr:to>
      <xdr:col>13</xdr:col>
      <xdr:colOff>0</xdr:colOff>
      <xdr:row>40</xdr:row>
      <xdr:rowOff>0</xdr:rowOff>
    </xdr:to>
    <xdr:graphicFrame macro="">
      <xdr:nvGraphicFramePr>
        <xdr:cNvPr id="4870523" name="Graphique 3">
          <a:extLst>
            <a:ext uri="{FF2B5EF4-FFF2-40B4-BE49-F238E27FC236}">
              <a16:creationId xmlns="" xmlns:a16="http://schemas.microsoft.com/office/drawing/2014/main" id="{953BD915-81B1-4103-B419-974CFE1FB5B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41</xdr:row>
      <xdr:rowOff>0</xdr:rowOff>
    </xdr:from>
    <xdr:to>
      <xdr:col>13</xdr:col>
      <xdr:colOff>0</xdr:colOff>
      <xdr:row>60</xdr:row>
      <xdr:rowOff>0</xdr:rowOff>
    </xdr:to>
    <xdr:graphicFrame macro="">
      <xdr:nvGraphicFramePr>
        <xdr:cNvPr id="4870524" name="Graphique 4">
          <a:extLst>
            <a:ext uri="{FF2B5EF4-FFF2-40B4-BE49-F238E27FC236}">
              <a16:creationId xmlns="" xmlns:a16="http://schemas.microsoft.com/office/drawing/2014/main" id="{0DD7975F-3C31-41CC-85DF-7555CE73746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61</xdr:row>
      <xdr:rowOff>0</xdr:rowOff>
    </xdr:from>
    <xdr:to>
      <xdr:col>13</xdr:col>
      <xdr:colOff>0</xdr:colOff>
      <xdr:row>80</xdr:row>
      <xdr:rowOff>0</xdr:rowOff>
    </xdr:to>
    <xdr:graphicFrame macro="">
      <xdr:nvGraphicFramePr>
        <xdr:cNvPr id="4870525" name="Graphique 5">
          <a:extLst>
            <a:ext uri="{FF2B5EF4-FFF2-40B4-BE49-F238E27FC236}">
              <a16:creationId xmlns="" xmlns:a16="http://schemas.microsoft.com/office/drawing/2014/main" id="{FEB5B643-8F3B-4379-8B25-9A301CDD7D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ives" refreshedDate="43082.334377083331" createdVersion="1" refreshedVersion="4" recordCount="39" upgradeOnRefresh="1">
  <cacheSource type="worksheet">
    <worksheetSource name="SaisiePers"/>
  </cacheSource>
  <cacheFields count="32">
    <cacheField name="Nom du groupe" numFmtId="0">
      <sharedItems containsBlank="1"/>
    </cacheField>
    <cacheField name="Date d'arrivée" numFmtId="0">
      <sharedItems containsNonDate="0" containsDate="1" containsString="0" containsBlank="1" minDate="2018-01-01T00:00:00" maxDate="2018-01-02T00:00:00"/>
    </cacheField>
    <cacheField name="Date de départ" numFmtId="0">
      <sharedItems containsNonDate="0" containsDate="1" containsString="0" containsBlank="1" minDate="2018-01-03T00:00:00" maxDate="2018-01-04T00:00:00"/>
    </cacheField>
    <cacheField name="Nbr de nuit(s)" numFmtId="0">
      <sharedItems containsMixedTypes="1" containsNumber="1" containsInteger="1" minValue="2" maxValue="2"/>
    </cacheField>
    <cacheField name="Effectif reçu adlt(s)" numFmtId="0">
      <sharedItems containsString="0" containsBlank="1" containsNumber="1" containsInteger="1" minValue="5" maxValue="10"/>
    </cacheField>
    <cacheField name="Effectif reçu enft(s)" numFmtId="0">
      <sharedItems containsString="0" containsBlank="1" containsNumber="1" containsInteger="1" minValue="45" maxValue="45"/>
    </cacheField>
    <cacheField name="Perte effectif adlt(s)" numFmtId="0">
      <sharedItems containsNonDate="0" containsString="0" containsBlank="1"/>
    </cacheField>
    <cacheField name="Perte effectif enft(s)" numFmtId="0">
      <sharedItems containsNonDate="0" containsString="0" containsBlank="1"/>
    </cacheField>
    <cacheField name="Perte nuitées" numFmtId="0">
      <sharedItems/>
    </cacheField>
    <cacheField name="Nbr de pax" numFmtId="0">
      <sharedItems containsSemiMixedTypes="0" containsString="0" containsNumber="1" containsInteger="1" minValue="0" maxValue="55"/>
    </cacheField>
    <cacheField name="Nbr de nuitées" numFmtId="0">
      <sharedItems containsMixedTypes="1" containsNumber="1" containsInteger="1" minValue="100" maxValue="110"/>
    </cacheField>
    <cacheField name="Statut" numFmtId="0">
      <sharedItems containsBlank="1" count="6">
        <s v="Convention"/>
        <s v="Dem convention"/>
        <m/>
        <s v="Sous-réserve" u="1"/>
        <s v="Annulé" u="1"/>
        <s v="Sans suite" u="1"/>
      </sharedItems>
    </cacheField>
    <cacheField name="Cat" numFmtId="0">
      <sharedItems containsMixedTypes="1" containsNumber="1" containsInteger="1" minValue="0" maxValue="0" count="3">
        <s v="RAND"/>
        <s v=""/>
        <n v="0" u="1"/>
      </sharedItems>
    </cacheField>
    <cacheField name="Orgn" numFmtId="0">
      <sharedItems containsMixedTypes="1" containsNumber="1" containsInteger="1" minValue="0" maxValue="95" count="40">
        <n v="59"/>
        <n v="91"/>
        <s v=""/>
        <n v="0" u="1"/>
        <n v="57" u="1"/>
        <n v="75" u="1"/>
        <n v="13" u="1"/>
        <n v="36" u="1"/>
        <n v="61" u="1"/>
        <n v="5" u="1"/>
        <n v="42" u="1"/>
        <n v="44" u="1"/>
        <n v="95" u="1"/>
        <n v="2" u="1"/>
        <n v="78" u="1"/>
        <n v="17" u="1"/>
        <n v="18" u="1"/>
        <n v="19" u="1"/>
        <n v="7" u="1"/>
        <n v="94" u="1"/>
        <n v="58" u="1"/>
        <n v="35" u="1"/>
        <n v="77" u="1"/>
        <n v="60" u="1"/>
        <n v="1" u="1"/>
        <n v="62" u="1"/>
        <n v="8" u="1"/>
        <n v="41" u="1"/>
        <n v="68" u="1"/>
        <n v="93" u="1"/>
        <n v="72" u="1"/>
        <n v="45" u="1"/>
        <n v="27" u="1"/>
        <n v="76" u="1"/>
        <n v="28" u="1"/>
        <n v="80" u="1"/>
        <n v="51" u="1"/>
        <n v="88" u="1"/>
        <n v="67" u="1"/>
        <n v="92" u="1"/>
      </sharedItems>
      <fieldGroup par="31"/>
    </cacheField>
    <cacheField name="Effectif facturé adlt(s)" numFmtId="0">
      <sharedItems containsMixedTypes="1" containsNumber="1" containsInteger="1" minValue="3" maxValue="8"/>
    </cacheField>
    <cacheField name="Effectif facturé enft(s)" numFmtId="0">
      <sharedItems containsMixedTypes="1" containsNumber="1" containsInteger="1" minValue="45" maxValue="45"/>
    </cacheField>
    <cacheField name="Régime type" numFmtId="0">
      <sharedItems containsBlank="1"/>
    </cacheField>
    <cacheField name="Régime nbr" numFmtId="0">
      <sharedItems containsString="0" containsBlank="1" containsNumber="1" containsInteger="1" minValue="2" maxValue="2"/>
    </cacheField>
    <cacheField name="Tarif adlt en €" numFmtId="0">
      <sharedItems containsMixedTypes="1" containsNumber="1" containsInteger="1" minValue="29" maxValue="44"/>
    </cacheField>
    <cacheField name="Tarif enft en €" numFmtId="0">
      <sharedItems containsMixedTypes="1" containsNumber="1" containsInteger="1" minValue="29" maxValue="41"/>
    </cacheField>
    <cacheField name="Régime 2 type" numFmtId="0">
      <sharedItems containsNonDate="0" containsString="0" containsBlank="1"/>
    </cacheField>
    <cacheField name="Régime 2 nbr" numFmtId="0">
      <sharedItems containsNonDate="0" containsString="0" containsBlank="1"/>
    </cacheField>
    <cacheField name="Tarif 2 adlt en €" numFmtId="0">
      <sharedItems containsBlank="1"/>
    </cacheField>
    <cacheField name="Tarif 2 enft en €" numFmtId="0">
      <sharedItems containsBlank="1"/>
    </cacheField>
    <cacheField name="Gratuité nbr" numFmtId="0">
      <sharedItems containsMixedTypes="1" containsNumber="1" containsInteger="1" minValue="2" maxValue="2"/>
    </cacheField>
    <cacheField name="Coût gratuité en €" numFmtId="0">
      <sharedItems containsMixedTypes="1" containsNumber="1" containsInteger="1" minValue="116" maxValue="176"/>
    </cacheField>
    <cacheField name="Taxe séjour" numFmtId="0">
      <sharedItems containsString="0" containsBlank="1" containsNumber="1" containsInteger="1" minValue="2" maxValue="2"/>
    </cacheField>
    <cacheField name="Coût taxe séjour" numFmtId="0">
      <sharedItems containsMixedTypes="1" containsNumber="1" containsInteger="1" minValue="2" maxValue="2"/>
    </cacheField>
    <cacheField name="Montant total en €" numFmtId="0">
      <sharedItems containsMixedTypes="1" containsNumber="1" containsInteger="1" minValue="2784" maxValue="4394"/>
    </cacheField>
    <cacheField name="Perte financière en €" numFmtId="0">
      <sharedItems containsMixedTypes="1" containsNumber="1" containsInteger="1" minValue="0" maxValue="0"/>
    </cacheField>
    <cacheField name="Rappel_x000a_Nom du groupe" numFmtId="0">
      <sharedItems/>
    </cacheField>
    <cacheField name="Orgn2" numFmtId="0" databaseField="0">
      <fieldGroup base="13">
        <discretePr count="40">
          <x v="7"/>
          <x v="8"/>
          <x v="1"/>
          <x v="3"/>
          <x v="9"/>
          <x v="8"/>
          <x v="2"/>
          <x v="12"/>
          <x v="10"/>
          <x v="4"/>
          <x v="5"/>
          <x v="13"/>
          <x v="8"/>
          <x v="7"/>
          <x v="8"/>
          <x v="11"/>
          <x v="12"/>
          <x v="11"/>
          <x v="14"/>
          <x v="8"/>
          <x v="0"/>
          <x v="6"/>
          <x v="8"/>
          <x v="7"/>
          <x v="14"/>
          <x v="7"/>
          <x v="9"/>
          <x v="12"/>
          <x v="9"/>
          <x v="8"/>
          <x v="13"/>
          <x v="12"/>
          <x v="10"/>
          <x v="10"/>
          <x v="12"/>
          <x v="7"/>
          <x v="9"/>
          <x v="9"/>
          <x v="9"/>
          <x v="8"/>
        </discretePr>
        <groupItems count="15">
          <n v="58"/>
          <s v=""/>
          <n v="13"/>
          <n v="0"/>
          <n v="5"/>
          <n v="42"/>
          <n v="35"/>
          <s v="Groupe1"/>
          <s v="Groupe2"/>
          <s v="Groupe3"/>
          <s v="Groupe4"/>
          <s v="Groupe5"/>
          <s v="Groupe6"/>
          <s v="Groupe7"/>
          <s v="Groupe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ives" refreshedDate="43082.334377777777" createdVersion="1" refreshedVersion="4" recordCount="12" upgradeOnRefresh="1">
  <cacheSource type="worksheet">
    <worksheetSource name="Graphs"/>
  </cacheSource>
  <cacheFields count="9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Nuitées" numFmtId="0">
      <sharedItems/>
    </cacheField>
    <cacheField name="Moyenne de nuitées" numFmtId="0">
      <sharedItems/>
    </cacheField>
    <cacheField name="Nuitées réalisées" numFmtId="0">
      <sharedItems/>
    </cacheField>
    <cacheField name="Taux d'occupation" numFmtId="0">
      <sharedItems/>
    </cacheField>
    <cacheField name="Taux d'occupation moyen" numFmtId="0">
      <sharedItems/>
    </cacheField>
    <cacheField name="Taxe séjour" numFmtId="0">
      <sharedItems/>
    </cacheField>
    <cacheField name="Chiffre d'affaire" numFmtId="0">
      <sharedItems/>
    </cacheField>
    <cacheField name="Moyenne chiffre d'aff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Client 1"/>
    <d v="2018-01-01T00:00:00"/>
    <d v="2018-01-03T00:00:00"/>
    <n v="2"/>
    <n v="5"/>
    <n v="45"/>
    <m/>
    <m/>
    <s v=""/>
    <n v="50"/>
    <n v="100"/>
    <x v="0"/>
    <x v="0"/>
    <x v="0"/>
    <n v="3"/>
    <n v="45"/>
    <s v="NPD"/>
    <n v="2"/>
    <n v="29"/>
    <n v="29"/>
    <m/>
    <m/>
    <s v=""/>
    <s v=""/>
    <n v="2"/>
    <n v="116"/>
    <n v="2"/>
    <n v="2"/>
    <n v="2784"/>
    <n v="0"/>
    <s v="Client 1"/>
  </r>
  <r>
    <s v="Client 2"/>
    <d v="2018-01-01T00:00:00"/>
    <d v="2018-01-03T00:00:00"/>
    <n v="2"/>
    <n v="10"/>
    <n v="45"/>
    <m/>
    <m/>
    <s v=""/>
    <n v="55"/>
    <n v="110"/>
    <x v="1"/>
    <x v="0"/>
    <x v="1"/>
    <n v="8"/>
    <n v="45"/>
    <s v="DP"/>
    <n v="2"/>
    <n v="44"/>
    <n v="41"/>
    <m/>
    <m/>
    <s v=""/>
    <s v=""/>
    <n v="2"/>
    <n v="176"/>
    <m/>
    <s v=""/>
    <n v="4394"/>
    <n v="0"/>
    <s v="Client 2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m/>
    <m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  <r>
    <m/>
    <m/>
    <m/>
    <s v=""/>
    <m/>
    <m/>
    <m/>
    <m/>
    <s v=""/>
    <n v="0"/>
    <s v=""/>
    <x v="2"/>
    <x v="1"/>
    <x v="2"/>
    <s v=""/>
    <s v=""/>
    <m/>
    <m/>
    <s v=""/>
    <s v=""/>
    <m/>
    <m/>
    <s v=""/>
    <s v=""/>
    <s v=""/>
    <s v=""/>
    <m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e v="#VALUE!"/>
    <e v="#VALUE!"/>
    <e v="#VALUE!"/>
    <e v="#VALUE!"/>
    <e v="#VALUE!"/>
    <e v="#VALUE!"/>
    <e v="#VALUE!"/>
    <e v="#VALUE!"/>
  </r>
  <r>
    <x v="1"/>
    <e v="#VALUE!"/>
    <e v="#VALUE!"/>
    <e v="#VALUE!"/>
    <e v="#VALUE!"/>
    <e v="#VALUE!"/>
    <e v="#VALUE!"/>
    <e v="#VALUE!"/>
    <e v="#VALUE!"/>
  </r>
  <r>
    <x v="2"/>
    <e v="#VALUE!"/>
    <e v="#VALUE!"/>
    <e v="#VALUE!"/>
    <e v="#VALUE!"/>
    <e v="#VALUE!"/>
    <e v="#VALUE!"/>
    <e v="#VALUE!"/>
    <e v="#VALUE!"/>
  </r>
  <r>
    <x v="3"/>
    <e v="#VALUE!"/>
    <e v="#VALUE!"/>
    <e v="#VALUE!"/>
    <e v="#VALUE!"/>
    <e v="#VALUE!"/>
    <e v="#VALUE!"/>
    <e v="#VALUE!"/>
    <e v="#VALUE!"/>
  </r>
  <r>
    <x v="4"/>
    <e v="#VALUE!"/>
    <e v="#VALUE!"/>
    <e v="#VALUE!"/>
    <e v="#VALUE!"/>
    <e v="#VALUE!"/>
    <e v="#VALUE!"/>
    <e v="#VALUE!"/>
    <e v="#VALUE!"/>
  </r>
  <r>
    <x v="5"/>
    <e v="#VALUE!"/>
    <e v="#VALUE!"/>
    <e v="#VALUE!"/>
    <e v="#VALUE!"/>
    <e v="#VALUE!"/>
    <e v="#VALUE!"/>
    <e v="#VALUE!"/>
    <e v="#VALUE!"/>
  </r>
  <r>
    <x v="6"/>
    <e v="#VALUE!"/>
    <e v="#VALUE!"/>
    <e v="#VALUE!"/>
    <e v="#VALUE!"/>
    <e v="#VALUE!"/>
    <e v="#VALUE!"/>
    <e v="#VALUE!"/>
    <e v="#VALUE!"/>
  </r>
  <r>
    <x v="7"/>
    <e v="#VALUE!"/>
    <e v="#VALUE!"/>
    <e v="#VALUE!"/>
    <e v="#VALUE!"/>
    <e v="#VALUE!"/>
    <e v="#VALUE!"/>
    <e v="#VALUE!"/>
    <e v="#VALUE!"/>
  </r>
  <r>
    <x v="8"/>
    <e v="#VALUE!"/>
    <e v="#VALUE!"/>
    <e v="#VALUE!"/>
    <e v="#VALUE!"/>
    <e v="#VALUE!"/>
    <e v="#VALUE!"/>
    <e v="#VALUE!"/>
    <e v="#VALUE!"/>
  </r>
  <r>
    <x v="9"/>
    <e v="#VALUE!"/>
    <e v="#VALUE!"/>
    <e v="#VALUE!"/>
    <e v="#VALUE!"/>
    <e v="#VALUE!"/>
    <e v="#VALUE!"/>
    <e v="#VALUE!"/>
    <e v="#VALUE!"/>
  </r>
  <r>
    <x v="10"/>
    <e v="#VALUE!"/>
    <e v="#VALUE!"/>
    <e v="#VALUE!"/>
    <e v="#VALUE!"/>
    <e v="#VALUE!"/>
    <e v="#VALUE!"/>
    <e v="#VALUE!"/>
    <e v="#VALUE!"/>
  </r>
  <r>
    <x v="11"/>
    <e v="#VALUE!"/>
    <e v="#VALUE!"/>
    <e v="#VALUE!"/>
    <e v="#VALUE!"/>
    <e v="#VALUE!"/>
    <e v="#VALUE!"/>
    <e v="#VALUE!"/>
    <e v="#VALUE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A19:C33" firstHeaderRow="1" firstDataRow="2" firstDataCol="1"/>
  <pivotFields count="9"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ubtotalTop="0" showAll="0" includeNewItemsInFilter="1"/>
    <pivotField dataField="1" compact="0" numFmtId="16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69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1" outline="0" subtotalTop="0" showAll="0" includeNewItemsInFilter="1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mensuel nuitées" fld="1" baseField="0" baseItem="0"/>
    <dataField name="Moyenne mensuelle de nuitées" fld="2" baseField="0" baseItem="0"/>
  </dataFields>
  <formats count="18">
    <format dxfId="3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1">
      <pivotArea outline="0" fieldPosition="0">
        <references count="1">
          <reference field="4294967294" count="1" selected="0">
            <x v="0"/>
          </reference>
        </references>
      </pivotArea>
    </format>
    <format dxfId="3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8">
      <pivotArea outline="0" fieldPosition="0">
        <references count="2">
          <reference field="4294967294" count="1" selected="0">
            <x v="1"/>
          </reference>
          <reference field="0" count="0" selected="0"/>
        </references>
      </pivotArea>
    </format>
    <format dxfId="27">
      <pivotArea outline="0" fieldPosition="0">
        <references count="2">
          <reference field="4294967294" count="1" selected="0">
            <x v="1"/>
          </reference>
          <reference field="0" count="0" selected="0"/>
        </references>
      </pivotArea>
    </format>
    <format dxfId="26">
      <pivotArea outline="0" fieldPosition="0">
        <references count="2">
          <reference field="4294967294" count="1" selected="0">
            <x v="1"/>
          </reference>
          <reference field="0" count="0" selected="0"/>
        </references>
      </pivotArea>
    </format>
    <format dxfId="25">
      <pivotArea outline="0" fieldPosition="0">
        <references count="2">
          <reference field="4294967294" count="1" selected="0">
            <x v="1"/>
          </reference>
          <reference field="0" count="0" selected="0"/>
        </references>
      </pivotArea>
    </format>
    <format dxfId="24">
      <pivotArea outline="0" fieldPosition="0">
        <references count="2">
          <reference field="4294967294" count="1" selected="0">
            <x v="1"/>
          </reference>
          <reference field="0" count="0" selected="0"/>
        </references>
      </pivotArea>
    </format>
    <format dxfId="23">
      <pivotArea outline="0" fieldPosition="0">
        <references count="2">
          <reference field="4294967294" count="1" selected="0">
            <x v="1"/>
          </reference>
          <reference field="0" count="0" selected="0"/>
        </references>
      </pivotArea>
    </format>
    <format dxfId="22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0">
      <pivotArea field="0" type="button" dataOnly="0" labelOnly="1" outline="0" axis="axisRow" fieldPosition="0"/>
    </format>
    <format dxfId="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A73:C76" firstHeaderRow="2" firstDataRow="2" firstDataCol="2" rowPageCount="1" colPageCount="1"/>
  <pivotFields count="32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4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7">
        <item h="1" m="1" x="4"/>
        <item x="0"/>
        <item h="1" x="1"/>
        <item h="1" m="1" x="5"/>
        <item h="1" m="1" x="3"/>
        <item h="1" x="2"/>
        <item t="default"/>
      </items>
    </pivotField>
    <pivotField compact="0" outline="0" subtotalTop="0" showAll="0" includeNewItemsInFilter="1"/>
    <pivotField axis="axisRow" dataField="1" compact="0" outline="0" subtotalTop="0" showAll="0" includeNewItemsInFilter="1">
      <items count="41">
        <item n="02" m="1" x="13"/>
        <item m="1" x="21"/>
        <item m="1" x="10"/>
        <item x="0"/>
        <item m="1" x="25"/>
        <item m="1" x="35"/>
        <item h="1" x="2"/>
        <item m="1" x="24"/>
        <item m="1" x="3"/>
        <item m="1" x="9"/>
        <item n="08" m="1" x="26"/>
        <item x="1"/>
        <item m="1" x="38"/>
        <item m="1" x="5"/>
        <item m="1" x="39"/>
        <item m="1" x="31"/>
        <item m="1" x="33"/>
        <item m="1" x="23"/>
        <item m="1" x="14"/>
        <item m="1" x="12"/>
        <item m="1" x="19"/>
        <item m="1" x="34"/>
        <item m="1" x="36"/>
        <item m="1" x="32"/>
        <item m="1" x="8"/>
        <item m="1" x="27"/>
        <item m="1" x="22"/>
        <item m="1" x="4"/>
        <item m="1" x="15"/>
        <item m="1" x="30"/>
        <item m="1" x="29"/>
        <item m="1" x="20"/>
        <item m="1" x="7"/>
        <item m="1" x="11"/>
        <item m="1" x="6"/>
        <item m="1" x="16"/>
        <item m="1" x="28"/>
        <item m="1" x="37"/>
        <item m="1" x="17"/>
        <item m="1" x="1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name="Regroupement" axis="axisRow" subtotalCaption="?" compact="0" outline="0" subtotalTop="0" showAll="0" includeNewItemsInFilter="1">
      <items count="16">
        <item n="Hauts de France" sd="0" x="7"/>
        <item x="6"/>
        <item x="5"/>
        <item h="1" x="1"/>
        <item n="Auvergne-Rhône-Alpes" sd="0" x="14"/>
        <item x="3"/>
        <item x="4"/>
        <item n="Grand Est" sd="0" x="9"/>
        <item n="Île-de-France" sd="0" x="8"/>
        <item n="Centre-Val de Loire" sd="0" x="12"/>
        <item n="Normandie" sd="0" x="10"/>
        <item n="Nouvelle-Aquitaine" sd="0" x="11"/>
        <item n="Pays de la Loire" sd="0" x="13"/>
        <item n="Bourgogne-Franche-Comté" sd="0" x="0"/>
        <item n="Provence-Alpes-Côte d'Azur" sd="0" x="2"/>
        <item t="default"/>
      </items>
    </pivotField>
  </pivotFields>
  <rowFields count="2">
    <field x="31"/>
    <field x="13"/>
  </rowFields>
  <rowItems count="2">
    <i>
      <x/>
    </i>
    <i t="grand">
      <x/>
    </i>
  </rowItems>
  <colItems count="1">
    <i/>
  </colItems>
  <pageFields count="1">
    <pageField fld="11" hier="0"/>
  </pageFields>
  <dataFields count="1">
    <dataField name="Nombre de Orgn" fld="13" subtotal="count" baseField="0" baseItem="0"/>
  </dataFields>
  <formats count="6">
    <format dxfId="40">
      <pivotArea dataOnly="0" labelOnly="1" outline="0" fieldPosition="0">
        <references count="1">
          <reference field="13" count="0"/>
        </references>
      </pivotArea>
    </format>
    <format dxfId="39">
      <pivotArea dataOnly="0" labelOnly="1" outline="0" fieldPosition="0">
        <references count="1">
          <reference field="13" count="0"/>
        </references>
      </pivotArea>
    </format>
    <format dxfId="38">
      <pivotArea dataOnly="0" labelOnly="1" outline="0" fieldPosition="0">
        <references count="1">
          <reference field="13" count="1">
            <x v="0"/>
          </reference>
        </references>
      </pivotArea>
    </format>
    <format dxfId="37">
      <pivotArea dataOnly="0" labelOnly="1" outline="0" fieldPosition="0">
        <references count="1">
          <reference field="13" count="0"/>
        </references>
      </pivotArea>
    </format>
    <format dxfId="36">
      <pivotArea outline="0" fieldPosition="0"/>
    </format>
    <format dxfId="35">
      <pivotArea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A3:B6" firstHeaderRow="2" firstDataRow="2" firstDataCol="1" rowPageCount="1" colPageCount="1"/>
  <pivotFields count="32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4" outline="0" subtotalTop="0" showAll="0" includeNewItemsInFilter="1"/>
    <pivotField dataField="1" compact="0" outline="0" subtotalTop="0" showAll="0" includeNewItemsInFilter="1"/>
    <pivotField axis="axisPage" compact="0" outline="0" subtotalTop="0" showAll="0" includeNewItemsInFilter="1">
      <items count="7">
        <item h="1" m="1" x="4"/>
        <item x="0"/>
        <item h="1" m="1" x="5"/>
        <item h="1" m="1" x="3"/>
        <item h="1" x="2"/>
        <item h="1" x="1"/>
        <item t="default"/>
      </items>
    </pivotField>
    <pivotField axis="axisRow" compact="0" outline="0" subtotalTop="0" showAll="0" includeNewItemsInFilter="1">
      <items count="4">
        <item h="1" x="1"/>
        <item m="1" x="2"/>
        <item n="Randonneurs" x="0"/>
        <item t="default"/>
      </items>
    </pivotField>
    <pivotField compact="0" outline="0" subtotalTop="0" showAll="0" includeNewItemsInFilter="1">
      <items count="41">
        <item m="1" x="3"/>
        <item m="1" x="24"/>
        <item m="1" x="13"/>
        <item m="1" x="9"/>
        <item m="1" x="26"/>
        <item m="1" x="6"/>
        <item m="1" x="15"/>
        <item m="1" x="16"/>
        <item m="1" x="17"/>
        <item m="1" x="32"/>
        <item m="1" x="34"/>
        <item m="1" x="21"/>
        <item m="1" x="7"/>
        <item m="1" x="27"/>
        <item m="1" x="10"/>
        <item m="1" x="11"/>
        <item m="1" x="31"/>
        <item m="1" x="36"/>
        <item m="1" x="4"/>
        <item m="1" x="20"/>
        <item x="0"/>
        <item m="1" x="23"/>
        <item m="1" x="8"/>
        <item m="1" x="25"/>
        <item m="1" x="38"/>
        <item m="1" x="28"/>
        <item m="1" x="30"/>
        <item m="1" x="5"/>
        <item m="1" x="33"/>
        <item m="1" x="22"/>
        <item m="1" x="14"/>
        <item m="1" x="35"/>
        <item m="1" x="37"/>
        <item x="1"/>
        <item m="1" x="39"/>
        <item m="1" x="29"/>
        <item m="1" x="19"/>
        <item m="1" x="12"/>
        <item x="2"/>
        <item m="1" x="1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>
      <items count="15">
        <item x="3"/>
        <item x="14"/>
        <item x="7"/>
        <item x="4"/>
        <item x="9"/>
        <item x="2"/>
        <item x="11"/>
        <item x="12"/>
        <item x="10"/>
        <item x="6"/>
        <item x="5"/>
        <item x="13"/>
        <item x="0"/>
        <item x="8"/>
        <item x="1"/>
      </items>
    </pivotField>
  </pivotFields>
  <rowFields count="1">
    <field x="12"/>
  </rowFields>
  <rowItems count="2">
    <i>
      <x v="2"/>
    </i>
    <i t="grand">
      <x/>
    </i>
  </rowItems>
  <colItems count="1">
    <i/>
  </colItems>
  <pageFields count="1">
    <pageField fld="11" hier="0"/>
  </pageFields>
  <dataFields count="1">
    <dataField name="Somme de Nbr de nuitées" fld="10" baseField="1" baseItem="16563"/>
  </dataFields>
  <formats count="8">
    <format dxfId="48">
      <pivotArea type="origin" dataOnly="0" labelOnly="1" outline="0" fieldPosition="0"/>
    </format>
    <format dxfId="47">
      <pivotArea type="origin" dataOnly="0" labelOnly="1" outline="0" fieldPosition="0"/>
    </format>
    <format dxfId="46">
      <pivotArea outline="0" fieldPosition="0"/>
    </format>
    <format dxfId="45">
      <pivotArea type="topRight" dataOnly="0" labelOnly="1" outline="0" fieldPosition="0"/>
    </format>
    <format dxfId="44">
      <pivotArea type="topRight" dataOnly="0" labelOnly="1" outline="0" fieldPosition="0"/>
    </format>
    <format dxfId="43">
      <pivotArea outline="0" fieldPosition="0"/>
    </format>
    <format dxfId="42">
      <pivotArea type="topRight" dataOnly="0" labelOnly="1" outline="0" fieldPosition="0"/>
    </format>
    <format dxfId="41">
      <pivotArea type="topRight" dataOnly="0" labelOnly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A55:C69" firstHeaderRow="1" firstDataRow="2" firstDataCol="1"/>
  <pivotFields count="9"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numFmtId="16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69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numFmtId="171" outline="0" subtotalTop="0" showAll="0" includeNewItemsInFilter="1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Chiffre d'affaire mensuel" fld="7" baseField="0" baseItem="0" numFmtId="171"/>
    <dataField name="Chiffre d'affaire mensuel moyen" fld="8" baseField="0" baseItem="0" numFmtId="171"/>
  </dataFields>
  <formats count="1">
    <format dxfId="49">
      <pivotArea dataOnly="0" labelOnly="1" outline="0" fieldPosition="0">
        <references count="1">
          <reference field="4294967294" count="1"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A37:C51" firstHeaderRow="1" firstDataRow="2" firstDataCol="1"/>
  <pivotFields count="9"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numFmtId="167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numFmtId="169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71" outline="0" subtotalTop="0" showAll="0" includeNewItemsInFilter="1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Taux mensuel d'occupation" fld="4" baseField="0" baseItem="0" numFmtId="169"/>
    <dataField name="Taux mensuel moyen d'occupation" fld="5" baseField="0" baseItem="0" numFmtId="169"/>
  </dataFields>
  <formats count="3">
    <format dxfId="5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0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SaisiePers" displayName="SaisiePers" ref="A1:AE40" headerRowDxfId="207" headerRowBorderDxfId="206" tableBorderDxfId="205">
  <autoFilter ref="A1:AE40"/>
  <sortState ref="A2:AE152">
    <sortCondition ref="B1:B152"/>
  </sortState>
  <tableColumns count="31">
    <tableColumn id="1" name="Nom du groupe" totalsRowLabel="Total" dataDxfId="204" totalsRowDxfId="203"/>
    <tableColumn id="2" name="Date d'arrivée" dataDxfId="202" totalsRowDxfId="201"/>
    <tableColumn id="3" name="Date de départ" dataDxfId="200" totalsRowDxfId="199"/>
    <tableColumn id="4" name="Nbr de nuit(s)" dataDxfId="198">
      <calculatedColumnFormula>IF($B2="","",IF($C2="","",DATEDIF($B2,$C2,"D")))</calculatedColumnFormula>
    </tableColumn>
    <tableColumn id="5" name="Effectif reçu adlt(s)" dataDxfId="197" totalsRowDxfId="196"/>
    <tableColumn id="6" name="Effectif reçu enft(s)" dataDxfId="195" totalsRowDxfId="194"/>
    <tableColumn id="7" name="Perte effectif adlt(s)" dataDxfId="193" totalsRowDxfId="192"/>
    <tableColumn id="8" name="Perte effectif enft(s)" dataDxfId="191" totalsRowDxfId="190"/>
    <tableColumn id="9" name="Perte nuitées" dataDxfId="189" totalsRowDxfId="188">
      <calculatedColumnFormula>IF($G2&amp;$H2="","",IF($E2="","",IF($G2="","0",SUMPRODUCT($G2,$D2))+IF($F2="","0",IF($H2="","0",SUMPRODUCT($H2,$D2)))))</calculatedColumnFormula>
    </tableColumn>
    <tableColumn id="10" name="Nbr de pax" dataDxfId="187" totalsRowDxfId="186">
      <calculatedColumnFormula>IF($E2&amp;$F2="0","",SUM($E2:$F2))</calculatedColumnFormula>
    </tableColumn>
    <tableColumn id="11" name="Nbr de nuitées" dataDxfId="185" totalsRowDxfId="184">
      <calculatedColumnFormula>IF($D2="","",IF($J2="","",$D2*$J2))</calculatedColumnFormula>
    </tableColumn>
    <tableColumn id="12" name="Statut" dataDxfId="183" totalsRowDxfId="182"/>
    <tableColumn id="13" name="Cat" dataDxfId="181" totalsRowDxfId="180">
      <calculatedColumnFormula>IF($A2="","",IF(VLOOKUP($A2,Données,5,FALSE)="","",VLOOKUP($A2,Données,5,FALSE)))</calculatedColumnFormula>
    </tableColumn>
    <tableColumn id="14" name="Orgn" dataDxfId="179" totalsRowDxfId="178">
      <calculatedColumnFormula>IF($A2="","",IF(VLOOKUP($A2,Données,6,FALSE)="","",VLOOKUP($A2,Données,6,FALSE)))</calculatedColumnFormula>
    </tableColumn>
    <tableColumn id="15" name="Effectif facturé adlt(s)" dataDxfId="177" totalsRowDxfId="176">
      <calculatedColumnFormula>IF($E2="","",IF($J2&gt;=60,$E2-3,IF($J2&gt;=42,$E2-2,IF($J2&gt;=21,$E2-1,$E2))))</calculatedColumnFormula>
    </tableColumn>
    <tableColumn id="16" name="Effectif facturé enft(s)" dataDxfId="175" totalsRowDxfId="174">
      <calculatedColumnFormula>IF($F2="","",$F2)</calculatedColumnFormula>
    </tableColumn>
    <tableColumn id="17" name="Régime type" dataDxfId="173" totalsRowDxfId="172"/>
    <tableColumn id="18" name="Régime nbr" dataDxfId="171" totalsRowDxfId="170"/>
    <tableColumn id="19" name="Tarif adlt en €" dataDxfId="169" totalsRowDxfId="168">
      <calculatedColumnFormula>IF($Q2="","",VLOOKUP($Q2,Tarifs,2,FALSE))</calculatedColumnFormula>
    </tableColumn>
    <tableColumn id="20" name="Tarif enft en €" dataDxfId="167" totalsRowDxfId="166">
      <calculatedColumnFormula>IF($Q2="","",VLOOKUP($Q2,Tarifs,3,FALSE))</calculatedColumnFormula>
    </tableColumn>
    <tableColumn id="21" name="Régime 2 type" dataDxfId="165" totalsRowDxfId="164"/>
    <tableColumn id="22" name="Régime 2 nbr" dataDxfId="163" totalsRowDxfId="162"/>
    <tableColumn id="23" name="Tarif 2 adlt en €" dataDxfId="161" totalsRowDxfId="160">
      <calculatedColumnFormula>IF($U2="","",VLOOKUP($U2,Tarifs,2,FALSE))</calculatedColumnFormula>
    </tableColumn>
    <tableColumn id="24" name="Tarif 2 enft en €" dataDxfId="159" totalsRowDxfId="158">
      <calculatedColumnFormula>IF($U2="","",VLOOKUP($U2,Tarifs,3,FALSE))</calculatedColumnFormula>
    </tableColumn>
    <tableColumn id="25" name="Gratuité nbr" dataDxfId="157" totalsRowDxfId="156">
      <calculatedColumnFormula>IF($L2="Annulé",0,(IF($E2="","",SUM($E2-$O2))))</calculatedColumnFormula>
    </tableColumn>
    <tableColumn id="26" name="Coût gratuité en €" dataDxfId="155" totalsRowDxfId="154">
      <calculatedColumnFormula>IF($Y2="","",IF($Q2="","0",IF($R2="","0",SUMPRODUCT($Y2,$R2,$S2)+IF($U2="","0",IF($V2="","0",SUMPRODUCT($Y2,$V2,$W2))))))</calculatedColumnFormula>
    </tableColumn>
    <tableColumn id="27" name="Taxe séjour" dataDxfId="153" totalsRowDxfId="152"/>
    <tableColumn id="28" name="Coût taxe séjour" dataDxfId="151" totalsRowDxfId="150">
      <calculatedColumnFormula>IF($D2="","",IF($AA2="","",SUMPRODUCT($AA2,$D2,Taxe)))</calculatedColumnFormula>
    </tableColumn>
    <tableColumn id="29" name="Montant total en €" dataDxfId="149" totalsRowDxfId="148">
      <calculatedColumnFormula>IF(L2="Annulé",0,(IF($A2="","",(IF($Q2="","0",IF($R2="","0",SUMPRODUCT($O2,$R2,$S2)+IF($P2="","0",SUMPRODUCT($P2,$R2,$T2))))+IF($U2="","0",IF($V2="","0",SUMPRODUCT($O2,$V2,$W2)+IF($P2="","0",SUMPRODUCT($P2,$V2,$X2))))))))</calculatedColumnFormula>
    </tableColumn>
    <tableColumn id="30" name="Perte financière en €" totalsRowFunction="count" dataDxfId="147" totalsRowDxfId="146">
      <calculatedColumnFormula>IF($A2="","",((IF($G2="","0",IF($Q2="","0",IF($R2="","0",SUMPRODUCT($G2,$R2,$S2))))))+(IF($G2="","0",IF($U2="","0",IF($V2="","0",SUMPRODUCT($G2,$V2,$W2)))))+IF($F2="","0",IF($H2="","0",IF($Q2="","0",IF($R2="","0",SUMPRODUCT($H2,$R2,$T2))))+IF($F2="","0",(IF($H2="","0",IF($U2="","0",SUMPRODUCT($H2,$V2,$X2))))))-IF($AK2="",0,$AK2))</calculatedColumnFormula>
    </tableColumn>
    <tableColumn id="32" name="Rappel_x000a_Nom du groupe" dataDxfId="145">
      <calculatedColumnFormula>IF($A2="","",$A2)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39" name="SaisieChamb" displayName="SaisieChamb" ref="A41:AK150" headerRowDxfId="144" dataDxfId="142" headerRowBorderDxfId="143" tableBorderDxfId="141">
  <autoFilter ref="A41:AK150"/>
  <tableColumns count="37">
    <tableColumn id="1" name="Nom du groupe" totalsRowLabel="Total" dataDxfId="140" totalsRowDxfId="139"/>
    <tableColumn id="2" name="Date d'arrivée" dataDxfId="138" totalsRowDxfId="137"/>
    <tableColumn id="3" name="Date de départ" dataDxfId="136" totalsRowDxfId="135"/>
    <tableColumn id="4" name="Nbr de nuit(s)" dataDxfId="134" totalsRowDxfId="133">
      <calculatedColumnFormula>IF($B42="","",IF($C42="","",DATEDIF($B42,$C42,"D")))</calculatedColumnFormula>
    </tableColumn>
    <tableColumn id="5" name="Effectif reçu adlt(s)" dataDxfId="132" totalsRowDxfId="131"/>
    <tableColumn id="6" name="Effectif reçu enft(s)" dataDxfId="130" totalsRowDxfId="129"/>
    <tableColumn id="7" name="Perte effectif adlt(s)" dataDxfId="128" totalsRowDxfId="127"/>
    <tableColumn id="8" name="Perte effectif enft(s)" dataDxfId="126" totalsRowDxfId="125"/>
    <tableColumn id="9" name="Perte nuitées" dataDxfId="124" totalsRowDxfId="123">
      <calculatedColumnFormula>IF($G42&amp;$H42="","",IF($E42="","",IF($G42="","0",SUMPRODUCT($G42,$D42))+IF($F42="","0",IF($H42="","0",SUMPRODUCT($H42,$D42)))))</calculatedColumnFormula>
    </tableColumn>
    <tableColumn id="10" name="Nbr de pax" dataDxfId="122" totalsRowDxfId="121">
      <calculatedColumnFormula>IF($E42&amp;$F42="0","",SUM($E42:$F42))</calculatedColumnFormula>
    </tableColumn>
    <tableColumn id="11" name="Nbr de nuitées" dataDxfId="120" totalsRowDxfId="119">
      <calculatedColumnFormula>IF($D42="","",IF($J42="","",$D42*$J42))</calculatedColumnFormula>
    </tableColumn>
    <tableColumn id="12" name="Statut" dataDxfId="118" totalsRowDxfId="117"/>
    <tableColumn id="13" name="Cat" dataDxfId="116" totalsRowDxfId="115">
      <calculatedColumnFormula>IF($A42="","",IF(VLOOKUP($A42,Données,5,FALSE)="","",VLOOKUP($A42,Données,5,FALSE)))</calculatedColumnFormula>
    </tableColumn>
    <tableColumn id="14" name="Orgn" dataDxfId="114" totalsRowDxfId="113">
      <calculatedColumnFormula>IF($A42="","",IF(VLOOKUP($A42,Données,6,FALSE)="","",VLOOKUP($A42,Données,6,FALSE)))</calculatedColumnFormula>
    </tableColumn>
    <tableColumn id="15" name="Régime type 2" dataDxfId="112" totalsRowDxfId="111"/>
    <tableColumn id="16" name="Régime nbr 2" dataDxfId="110" totalsRowDxfId="109">
      <calculatedColumnFormula>IF($F42="","",$F42)</calculatedColumnFormula>
    </tableColumn>
    <tableColumn id="17" name="Tarif Chambre 2 pers" dataDxfId="108" totalsRowDxfId="107">
      <calculatedColumnFormula>IF($O42="","",VLOOKUP($O42,Tarifs_2018,2,FALSE))</calculatedColumnFormula>
    </tableColumn>
    <tableColumn id="18" name="Régime type 3" dataDxfId="106" totalsRowDxfId="105"/>
    <tableColumn id="19" name="Régime nbr 3" dataDxfId="104" totalsRowDxfId="103"/>
    <tableColumn id="20" name="Tarif Chambre 3 pers" dataDxfId="102" totalsRowDxfId="101">
      <calculatedColumnFormula>IF($R42="","",VLOOKUP($R42,Tarifs_2018,3,FALSE))</calculatedColumnFormula>
    </tableColumn>
    <tableColumn id="21" name="Régime type 4" dataDxfId="100" totalsRowDxfId="99"/>
    <tableColumn id="22" name="Régime nbr 4" dataDxfId="98" totalsRowDxfId="97"/>
    <tableColumn id="23" name="Tarif Chambre 4 pers" dataDxfId="96" totalsRowDxfId="95">
      <calculatedColumnFormula>IF($U42="","",VLOOKUP($U42,Tarifs_2018,4,FALSE))</calculatedColumnFormula>
    </tableColumn>
    <tableColumn id="24" name="Régime type seul" dataDxfId="94" totalsRowDxfId="93"/>
    <tableColumn id="25" name="Régime nbr seul" dataDxfId="92" totalsRowDxfId="91"/>
    <tableColumn id="26" name="Tarif Chambre pers seul" dataDxfId="90" totalsRowDxfId="89">
      <calculatedColumnFormula>IF($X42="","",VLOOKUP($X42,Tarifs_2018,5,FALSE))</calculatedColumnFormula>
    </tableColumn>
    <tableColumn id="27" name="Taxe séjour" dataDxfId="88" totalsRowDxfId="87"/>
    <tableColumn id="28" name="Coût taxe séjour" dataDxfId="86">
      <calculatedColumnFormula>IF($D42="","",IF($AA42="","",SUMPRODUCT($AA42,$D42,Taxe)))</calculatedColumnFormula>
    </tableColumn>
    <tableColumn id="29" name="Montant total en €" dataDxfId="85">
      <calculatedColumnFormula>IF($A42="","",IF($O42="",0,IF($P42="",0,SUMPRODUCT($D42,$P42,$Q42)))+IF($R42="",0,IF($S42="",0,SUMPRODUCT($D42,$S42,$T42)))+IF($U42="",0,IF($V42="",0,SUMPRODUCT($D42,$V42,$W42)))+IF($X42="",0,IF($Y42="",0,SUMPRODUCT($D42,$Y42,$Z42)))-IF($AD42="",0,$AD42)+IF($AB42="",0,$AB42))</calculatedColumnFormula>
    </tableColumn>
    <tableColumn id="30" name="Coût gratuité en €" dataDxfId="84">
      <calculatedColumnFormula>IF($L42="Annulé","",IF($V42&gt;=1,IF($J42&gt;40,IF($W42="","",$W42*0.5),""),""))</calculatedColumnFormula>
    </tableColumn>
    <tableColumn id="31" name="Rappel_x000a_Nom du groupe" dataDxfId="83" totalsRowDxfId="82">
      <calculatedColumnFormula>IF($A42="","",$A42)</calculatedColumnFormula>
    </tableColumn>
    <tableColumn id="32" name="Nbr de nuit(s) mois M" dataDxfId="81" totalsRowDxfId="80">
      <calculatedColumnFormula>IF(MONTH($C42)=MONTH($B42),$D42,SUMPRODUCT(--(MONTH(ROW(INDIRECT($B42&amp;":"&amp;$C42)))=MONTH($B42))))</calculatedColumnFormula>
    </tableColumn>
    <tableColumn id="33" name="Nbr de nuit(s) mois M+1" dataDxfId="79" totalsRowDxfId="78">
      <calculatedColumnFormula>IF($D42="","",IF($AF42="","",+$D42-$AF42))</calculatedColumnFormula>
    </tableColumn>
    <tableColumn id="34" name="Chiffre d'affaire mois  M" dataDxfId="77" totalsRowDxfId="76">
      <calculatedColumnFormula>IF($AC42="","",IF($AG42=0,$AC42,($AC42/$D42)*$AF42))</calculatedColumnFormula>
    </tableColumn>
    <tableColumn id="35" name="Chiffre d'affaire mois M+1" dataDxfId="75" totalsRowDxfId="74">
      <calculatedColumnFormula>IF($AC42="","",(IF(AG42=0,0,(AC42/D42)*AG42)))</calculatedColumnFormula>
    </tableColumn>
    <tableColumn id="36" name="Gratuité annulée nbr" dataDxfId="73" totalsRowDxfId="72">
      <calculatedColumnFormula>IF($L42="Annulé",IF($V42&gt;=1,IF($J42&gt;40,1,""),""),"")</calculatedColumnFormula>
    </tableColumn>
    <tableColumn id="37" name="Coût gratuité annulée en €" totalsRowFunction="count" dataDxfId="71" totalsRowDxfId="70">
      <calculatedColumnFormula>IF($L42="Annulé",IF($V42&gt;=1,IF($J42&gt;=40,IF($W42="","",$W42*0.5),""),""),"")</calculatedColumnFormula>
    </tableColumn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13" name="Graphs" displayName="Graphs" ref="A1:I13" totalsRowShown="0" headerRowDxfId="11" headerRowBorderDxfId="10" tableBorderDxfId="9">
  <autoFilter ref="A1:I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Mois" dataDxfId="8"/>
    <tableColumn id="2" name="Nuitées" dataDxfId="7">
      <calculatedColumnFormula>IF('Bilan annuel réservations'!$C20=0,NA(),'Bilan annuel réservations'!$C20)</calculatedColumnFormula>
    </tableColumn>
    <tableColumn id="13" name="Moyenne de nuitées" dataDxfId="6" dataCellStyle="Pourcentage">
      <calculatedColumnFormula>'Bilan annuel réservations'!$C$17</calculatedColumnFormula>
    </tableColumn>
    <tableColumn id="4" name="Nuitées réalisées" dataDxfId="5">
      <calculatedColumnFormula>IF('Bilan annuel réservations'!$D20=0,NA(),'Bilan annuel réservations'!$D20)</calculatedColumnFormula>
    </tableColumn>
    <tableColumn id="7" name="Taux d'occupation" dataDxfId="4">
      <calculatedColumnFormula>IF('Bilan annuel réservations'!$E20=0,NA(),'Bilan annuel réservations'!$E20)</calculatedColumnFormula>
    </tableColumn>
    <tableColumn id="8" name="Taux d'occupation moyen" dataDxfId="3"/>
    <tableColumn id="9" name="Taxe séjour" dataDxfId="2">
      <calculatedColumnFormula>IF('Bilan annuel réservations'!$F20=0,NA(),'Bilan annuel réservations'!$F20)</calculatedColumnFormula>
    </tableColumn>
    <tableColumn id="11" name="Chiffre d'affaire" dataDxfId="1">
      <calculatedColumnFormula>IF('Bilan annuel réservations'!$G20=0,NA(),'Bilan annuel réservations'!$G20)</calculatedColumnFormula>
    </tableColumn>
    <tableColumn id="15" name="Moyenne chiffre d'affaire" dataDxfId="0">
      <calculatedColumnFormula>AVERAGE('Bilan annuel réservations'!$G$20:$G$31)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6.v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4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/>
    <pageSetUpPr fitToPage="1"/>
  </sheetPr>
  <dimension ref="A1:AK152"/>
  <sheetViews>
    <sheetView tabSelected="1" zoomScale="90" zoomScaleNormal="90" workbookViewId="0">
      <pane ySplit="1" topLeftCell="A2" activePane="bottomLeft" state="frozen"/>
      <selection activeCell="J22" sqref="J22"/>
      <selection pane="bottomLeft" activeCell="H18" sqref="H18"/>
    </sheetView>
  </sheetViews>
  <sheetFormatPr baseColWidth="10" defaultRowHeight="12.75"/>
  <cols>
    <col min="1" max="1" width="26.83203125" style="169" customWidth="1"/>
    <col min="2" max="3" width="13.1640625" style="114" customWidth="1"/>
    <col min="4" max="4" width="13.1640625" style="12" customWidth="1"/>
    <col min="5" max="8" width="13.1640625" style="113" customWidth="1"/>
    <col min="9" max="9" width="13.1640625" style="12" customWidth="1"/>
    <col min="10" max="11" width="14.33203125" style="4" customWidth="1"/>
    <col min="12" max="12" width="17.83203125" style="115" customWidth="1"/>
    <col min="13" max="16" width="14.33203125" style="4" customWidth="1"/>
    <col min="17" max="18" width="14.33203125" style="115" customWidth="1"/>
    <col min="19" max="20" width="14.33203125" style="4" customWidth="1"/>
    <col min="21" max="22" width="14.33203125" style="115" customWidth="1"/>
    <col min="23" max="26" width="14.33203125" style="4" customWidth="1"/>
    <col min="27" max="27" width="14.33203125" style="115" customWidth="1"/>
    <col min="28" max="28" width="14.33203125" style="4" customWidth="1"/>
    <col min="29" max="29" width="14.33203125" style="69" customWidth="1"/>
    <col min="30" max="30" width="14.33203125" style="2" customWidth="1"/>
    <col min="31" max="31" width="26.83203125" style="170" customWidth="1"/>
    <col min="32" max="35" width="14.33203125" style="2" customWidth="1"/>
    <col min="36" max="36" width="14.33203125" style="4" customWidth="1"/>
    <col min="37" max="37" width="15.83203125" style="4" customWidth="1"/>
    <col min="38" max="16384" width="12" style="2"/>
  </cols>
  <sheetData>
    <row r="1" spans="1:37" ht="45" customHeight="1" thickBot="1">
      <c r="A1" s="172" t="s">
        <v>26</v>
      </c>
      <c r="B1" s="173" t="s">
        <v>88</v>
      </c>
      <c r="C1" s="173" t="s">
        <v>87</v>
      </c>
      <c r="D1" s="74" t="s">
        <v>86</v>
      </c>
      <c r="E1" s="171" t="s">
        <v>89</v>
      </c>
      <c r="F1" s="171" t="s">
        <v>90</v>
      </c>
      <c r="G1" s="171" t="s">
        <v>91</v>
      </c>
      <c r="H1" s="171" t="s">
        <v>92</v>
      </c>
      <c r="I1" s="75" t="s">
        <v>93</v>
      </c>
      <c r="J1" s="74" t="s">
        <v>94</v>
      </c>
      <c r="K1" s="74" t="s">
        <v>75</v>
      </c>
      <c r="L1" s="174" t="s">
        <v>29</v>
      </c>
      <c r="M1" s="76" t="s">
        <v>48</v>
      </c>
      <c r="N1" s="76" t="s">
        <v>49</v>
      </c>
      <c r="O1" s="75" t="s">
        <v>95</v>
      </c>
      <c r="P1" s="75" t="s">
        <v>96</v>
      </c>
      <c r="Q1" s="171" t="s">
        <v>97</v>
      </c>
      <c r="R1" s="171" t="s">
        <v>98</v>
      </c>
      <c r="S1" s="75" t="s">
        <v>143</v>
      </c>
      <c r="T1" s="75" t="s">
        <v>144</v>
      </c>
      <c r="U1" s="171" t="s">
        <v>99</v>
      </c>
      <c r="V1" s="171" t="s">
        <v>100</v>
      </c>
      <c r="W1" s="75" t="s">
        <v>145</v>
      </c>
      <c r="X1" s="75" t="s">
        <v>146</v>
      </c>
      <c r="Y1" s="75" t="s">
        <v>101</v>
      </c>
      <c r="Z1" s="75" t="s">
        <v>142</v>
      </c>
      <c r="AA1" s="171" t="s">
        <v>77</v>
      </c>
      <c r="AB1" s="75" t="s">
        <v>102</v>
      </c>
      <c r="AC1" s="74" t="s">
        <v>141</v>
      </c>
      <c r="AD1" s="308" t="s">
        <v>140</v>
      </c>
      <c r="AE1" s="287" t="s">
        <v>133</v>
      </c>
      <c r="AF1" s="206" t="s">
        <v>122</v>
      </c>
      <c r="AG1" s="75" t="s">
        <v>123</v>
      </c>
      <c r="AH1" s="75" t="s">
        <v>124</v>
      </c>
      <c r="AI1" s="75" t="s">
        <v>125</v>
      </c>
      <c r="AJ1" s="75" t="s">
        <v>178</v>
      </c>
      <c r="AK1" s="207" t="s">
        <v>179</v>
      </c>
    </row>
    <row r="2" spans="1:37">
      <c r="A2" s="302" t="s">
        <v>205</v>
      </c>
      <c r="B2" s="288">
        <v>43101</v>
      </c>
      <c r="C2" s="288">
        <v>43103</v>
      </c>
      <c r="D2" s="289">
        <f t="shared" ref="D2:D33" si="0">IF($B2="","",IF($C2="","",DATEDIF($B2,$C2,"D")))</f>
        <v>2</v>
      </c>
      <c r="E2" s="293">
        <v>5</v>
      </c>
      <c r="F2" s="303">
        <v>45</v>
      </c>
      <c r="G2" s="293"/>
      <c r="H2" s="293"/>
      <c r="I2" s="291" t="str">
        <f t="shared" ref="I2:I33" si="1">IF($G2&amp;$H2="","",IF($E2="","",IF($G2="","0",SUMPRODUCT($G2,$D2))+IF($F2="","0",IF($H2="","0",SUMPRODUCT($H2,$D2)))))</f>
        <v/>
      </c>
      <c r="J2" s="291">
        <f t="shared" ref="J2:J33" si="2">IF($E2&amp;$F2="0","",SUM($E2:$F2))</f>
        <v>50</v>
      </c>
      <c r="K2" s="292">
        <f t="shared" ref="K2:K33" si="3">IF($D2="","",IF($J2="","",$D2*$J2))</f>
        <v>100</v>
      </c>
      <c r="L2" s="293" t="s">
        <v>27</v>
      </c>
      <c r="M2" s="294" t="str">
        <f t="shared" ref="M2:M33" ca="1" si="4">IF($A2="","",IF(VLOOKUP($A2,Données,5,FALSE)="","",VLOOKUP($A2,Données,5,FALSE)))</f>
        <v>RAND</v>
      </c>
      <c r="N2" s="295">
        <f t="shared" ref="N2:N33" ca="1" si="5">IF($A2="","",IF(VLOOKUP($A2,Données,6,FALSE)="","",VLOOKUP($A2,Données,6,FALSE)))</f>
        <v>59</v>
      </c>
      <c r="O2" s="7">
        <f t="shared" ref="O2:O33" si="6">IF($E2="","",IF($J2&gt;=60,$E2-3,IF($J2&gt;=42,$E2-2,IF($J2&gt;=21,$E2-1,$E2))))</f>
        <v>3</v>
      </c>
      <c r="P2" s="291">
        <f t="shared" ref="P2:P33" si="7">IF($F2="","",$F2)</f>
        <v>45</v>
      </c>
      <c r="Q2" s="293" t="s">
        <v>72</v>
      </c>
      <c r="R2" s="293">
        <v>2</v>
      </c>
      <c r="S2" s="60">
        <f t="shared" ref="S2:S33" si="8">IF($Q2="","",VLOOKUP($Q2,Tarifs,2,FALSE))</f>
        <v>29</v>
      </c>
      <c r="T2" s="60">
        <f t="shared" ref="T2:T33" si="9">IF($Q2="","",VLOOKUP($Q2,Tarifs,3,FALSE))</f>
        <v>29</v>
      </c>
      <c r="U2" s="296"/>
      <c r="V2" s="293"/>
      <c r="W2" s="60" t="str">
        <f>IF($U2="","",VLOOKUP($U2,Tarifs,2,FALSE))</f>
        <v/>
      </c>
      <c r="X2" s="60" t="str">
        <f>IF($U2="","",VLOOKUP($U2,Tarifs,3,FALSE))</f>
        <v/>
      </c>
      <c r="Y2" s="7">
        <f t="shared" ref="Y2:Y33" si="10">IF($L2="Annulé",0,(IF($E2="","",SUM($E2-$O2))))</f>
        <v>2</v>
      </c>
      <c r="Z2" s="297">
        <f t="shared" ref="Z2:Z33" si="11">IF($Y2="","",IF($Q2="","0",IF($R2="","0",SUMPRODUCT($Y2,$R2,$S2)+IF($U2="","0",IF($V2="","0",SUMPRODUCT($Y2,$V2,$W2))))))</f>
        <v>116</v>
      </c>
      <c r="AA2" s="298">
        <v>2</v>
      </c>
      <c r="AB2" s="60">
        <f t="shared" ref="AB2:AB33" si="12">IF($D2="","",IF($AA2="","",SUMPRODUCT($AA2,$D2,Taxe)))</f>
        <v>2</v>
      </c>
      <c r="AC2" s="59">
        <f t="shared" ref="AC2:AC33" si="13">IF(L2="Annulé",0,(IF($A2="","",(IF($Q2="","0",IF($R2="","0",SUMPRODUCT($O2,$R2,$S2)+IF($P2="","0",SUMPRODUCT($P2,$R2,$T2))))+IF($U2="","0",IF($V2="","0",SUMPRODUCT($O2,$V2,$W2)+IF($P2="","0",SUMPRODUCT($P2,$V2,$X2))))))))</f>
        <v>2784</v>
      </c>
      <c r="AD2" s="299">
        <f t="shared" ref="AD2:AD33" si="14">IF($A2="","",((IF($G2="","0",IF($Q2="","0",IF($R2="","0",SUMPRODUCT($G2,$R2,$S2))))))+(IF($G2="","0",IF($U2="","0",IF($V2="","0",SUMPRODUCT($G2,$V2,$W2)))))+IF($F2="","0",IF($H2="","0",IF($Q2="","0",IF($R2="","0",SUMPRODUCT($H2,$R2,$T2))))+IF($F2="","0",(IF($H2="","0",IF($U2="","0",SUMPRODUCT($H2,$V2,$X2))))))-IF($AK2="",0,$AK2))</f>
        <v>0</v>
      </c>
      <c r="AE2" s="304" t="str">
        <f t="shared" ref="AE2:AE33" si="15">IF($A2="","",$A2)</f>
        <v>Client 1</v>
      </c>
      <c r="AF2" s="370">
        <f ca="1">IF(MONTH($C2)=MONTH($B2),$D2,SUMPRODUCT(--(MONTH(ROW(INDIRECT($B2&amp;":"&amp;$C2)))=MONTH($B2))))</f>
        <v>2</v>
      </c>
      <c r="AG2" s="291">
        <f t="shared" ref="AG2:AG33" ca="1" si="16">IF($D2="","",IF($AF2="","",+$D2-$AF2))</f>
        <v>0</v>
      </c>
      <c r="AH2" s="301">
        <f t="shared" ref="AH2:AH40" ca="1" si="17">IF($AC2="","",IF($AG2=0,$AC2,($AC2/$D2)*$AF2))</f>
        <v>2784</v>
      </c>
      <c r="AI2" s="301">
        <f t="shared" ref="AI2:AI40" ca="1" si="18">IF($AC2="","",(IF(AG2=0,0,(AC2/D2)*AG2)))</f>
        <v>0</v>
      </c>
      <c r="AJ2" s="7" t="str">
        <f t="shared" ref="AJ2:AJ40" si="19">IF($L2="Annulé",SUM($E2-$O2),"")</f>
        <v/>
      </c>
      <c r="AK2" s="366" t="str">
        <f t="shared" ref="AK2:AK40" si="20">IF($AJ2="","",IF($Q2="","0",IF($R2="","0",SUMPRODUCT($AJ2,$R2,$S2)+IF($U2="","0",IF($V2="","0",SUMPRODUCT($AJ2,$V2,$W2))))))</f>
        <v/>
      </c>
    </row>
    <row r="3" spans="1:37">
      <c r="A3" s="302" t="s">
        <v>206</v>
      </c>
      <c r="B3" s="288">
        <v>43101</v>
      </c>
      <c r="C3" s="288">
        <v>43103</v>
      </c>
      <c r="D3" s="289">
        <f t="shared" si="0"/>
        <v>2</v>
      </c>
      <c r="E3" s="293">
        <v>10</v>
      </c>
      <c r="F3" s="303">
        <v>45</v>
      </c>
      <c r="G3" s="293"/>
      <c r="H3" s="293"/>
      <c r="I3" s="291" t="str">
        <f t="shared" si="1"/>
        <v/>
      </c>
      <c r="J3" s="291">
        <f t="shared" si="2"/>
        <v>55</v>
      </c>
      <c r="K3" s="292">
        <f t="shared" si="3"/>
        <v>110</v>
      </c>
      <c r="L3" s="293" t="s">
        <v>51</v>
      </c>
      <c r="M3" s="294" t="str">
        <f t="shared" ca="1" si="4"/>
        <v>RAND</v>
      </c>
      <c r="N3" s="295">
        <f t="shared" ca="1" si="5"/>
        <v>91</v>
      </c>
      <c r="O3" s="7">
        <f t="shared" si="6"/>
        <v>8</v>
      </c>
      <c r="P3" s="291">
        <f t="shared" si="7"/>
        <v>45</v>
      </c>
      <c r="Q3" s="293" t="s">
        <v>70</v>
      </c>
      <c r="R3" s="293">
        <v>2</v>
      </c>
      <c r="S3" s="60">
        <f t="shared" si="8"/>
        <v>44</v>
      </c>
      <c r="T3" s="60">
        <f t="shared" si="9"/>
        <v>41</v>
      </c>
      <c r="U3" s="296"/>
      <c r="V3" s="293"/>
      <c r="W3" s="60" t="str">
        <f>IF($U3="","",VLOOKUP($U3,Tarifs,2,FALSE))</f>
        <v/>
      </c>
      <c r="X3" s="60" t="str">
        <f>IF($U3="","",VLOOKUP($U3,Tarifs,3,FALSE))</f>
        <v/>
      </c>
      <c r="Y3" s="7">
        <f t="shared" si="10"/>
        <v>2</v>
      </c>
      <c r="Z3" s="297">
        <f t="shared" si="11"/>
        <v>176</v>
      </c>
      <c r="AA3" s="298"/>
      <c r="AB3" s="60" t="str">
        <f t="shared" si="12"/>
        <v/>
      </c>
      <c r="AC3" s="59">
        <f t="shared" si="13"/>
        <v>4394</v>
      </c>
      <c r="AD3" s="299">
        <f>IF($A3="","",((IF($G3="","0",IF($Q3="","0",IF($R3="","0",SUMPRODUCT($G3,$R3,$S3))))))+(IF($G3="","0",IF($U3="","0",IF($V3="","0",SUMPRODUCT($G3,$V3,$W3)))))+IF($F3="","0",IF($H3="","0",IF($Q3="","0",IF($R3="","0",SUMPRODUCT($H3,$R3,$T3))))+IF($F3="","0",(IF($H3="","0",IF($U3="","0",SUMPRODUCT($H3,$V3,$X3))))))-IF($AK3="",0,$AK3))</f>
        <v>0</v>
      </c>
      <c r="AE3" s="304" t="str">
        <f t="shared" si="15"/>
        <v>Client 2</v>
      </c>
      <c r="AF3" s="370">
        <f t="shared" ref="AF3:AF66" ca="1" si="21">IF(MONTH($C3)=MONTH($B3),$D3,SUMPRODUCT(--(MONTH(ROW(INDIRECT($B3&amp;":"&amp;$C3)))=MONTH($B3))))</f>
        <v>2</v>
      </c>
      <c r="AG3" s="291">
        <f t="shared" ca="1" si="16"/>
        <v>0</v>
      </c>
      <c r="AH3" s="301">
        <f t="shared" ca="1" si="17"/>
        <v>4394</v>
      </c>
      <c r="AI3" s="301">
        <f t="shared" ca="1" si="18"/>
        <v>0</v>
      </c>
      <c r="AJ3" s="7" t="str">
        <f>IF($L3="Annulé",SUM($E3-$O3),"")</f>
        <v/>
      </c>
      <c r="AK3" s="366" t="str">
        <f>IF($AJ3="","",IF($Q3="","0",IF($R3="","0",SUMPRODUCT($AJ3,$R3,$S3)+IF($U3="","0",IF($V3="","0",SUMPRODUCT($AJ3,$V3,$W3))))))</f>
        <v/>
      </c>
    </row>
    <row r="4" spans="1:37">
      <c r="A4" s="302"/>
      <c r="B4" s="288"/>
      <c r="C4" s="288"/>
      <c r="D4" s="289" t="str">
        <f t="shared" si="0"/>
        <v/>
      </c>
      <c r="E4" s="293"/>
      <c r="F4" s="303"/>
      <c r="G4" s="293"/>
      <c r="H4" s="293"/>
      <c r="I4" s="291" t="str">
        <f t="shared" si="1"/>
        <v/>
      </c>
      <c r="J4" s="291">
        <f t="shared" si="2"/>
        <v>0</v>
      </c>
      <c r="K4" s="292" t="str">
        <f t="shared" si="3"/>
        <v/>
      </c>
      <c r="L4" s="293"/>
      <c r="M4" s="294" t="str">
        <f t="shared" si="4"/>
        <v/>
      </c>
      <c r="N4" s="295" t="str">
        <f t="shared" si="5"/>
        <v/>
      </c>
      <c r="O4" s="7" t="str">
        <f t="shared" si="6"/>
        <v/>
      </c>
      <c r="P4" s="291" t="str">
        <f t="shared" si="7"/>
        <v/>
      </c>
      <c r="Q4" s="293"/>
      <c r="R4" s="293"/>
      <c r="S4" s="60" t="str">
        <f t="shared" si="8"/>
        <v/>
      </c>
      <c r="T4" s="60" t="str">
        <f t="shared" si="9"/>
        <v/>
      </c>
      <c r="U4" s="296"/>
      <c r="V4" s="293"/>
      <c r="W4" s="60" t="str">
        <f>IF($U4="","",VLOOKUP($U4,Tarifs,2,FALSE))</f>
        <v/>
      </c>
      <c r="X4" s="60" t="str">
        <f>IF($U4="","",VLOOKUP($U4,Tarifs,3,FALSE))</f>
        <v/>
      </c>
      <c r="Y4" s="7" t="str">
        <f t="shared" si="10"/>
        <v/>
      </c>
      <c r="Z4" s="297" t="str">
        <f t="shared" si="11"/>
        <v/>
      </c>
      <c r="AA4" s="298"/>
      <c r="AB4" s="60" t="str">
        <f t="shared" si="12"/>
        <v/>
      </c>
      <c r="AC4" s="59" t="str">
        <f t="shared" si="13"/>
        <v/>
      </c>
      <c r="AD4" s="299" t="str">
        <f t="shared" si="14"/>
        <v/>
      </c>
      <c r="AE4" s="304" t="str">
        <f t="shared" si="15"/>
        <v/>
      </c>
      <c r="AF4" s="370" t="str">
        <f t="shared" ca="1" si="21"/>
        <v/>
      </c>
      <c r="AG4" s="291" t="str">
        <f t="shared" si="16"/>
        <v/>
      </c>
      <c r="AH4" s="301" t="str">
        <f t="shared" si="17"/>
        <v/>
      </c>
      <c r="AI4" s="301" t="str">
        <f t="shared" si="18"/>
        <v/>
      </c>
      <c r="AJ4" s="7" t="str">
        <f t="shared" si="19"/>
        <v/>
      </c>
      <c r="AK4" s="366" t="str">
        <f t="shared" si="20"/>
        <v/>
      </c>
    </row>
    <row r="5" spans="1:37" ht="12.75" customHeight="1">
      <c r="A5" s="302"/>
      <c r="B5" s="288"/>
      <c r="C5" s="288"/>
      <c r="D5" s="289" t="str">
        <f t="shared" si="0"/>
        <v/>
      </c>
      <c r="E5" s="293"/>
      <c r="F5" s="303"/>
      <c r="G5" s="293"/>
      <c r="H5" s="293"/>
      <c r="I5" s="291" t="str">
        <f t="shared" si="1"/>
        <v/>
      </c>
      <c r="J5" s="291">
        <f t="shared" si="2"/>
        <v>0</v>
      </c>
      <c r="K5" s="292" t="str">
        <f t="shared" si="3"/>
        <v/>
      </c>
      <c r="L5" s="293"/>
      <c r="M5" s="294" t="str">
        <f t="shared" si="4"/>
        <v/>
      </c>
      <c r="N5" s="295" t="str">
        <f t="shared" si="5"/>
        <v/>
      </c>
      <c r="O5" s="7" t="str">
        <f t="shared" si="6"/>
        <v/>
      </c>
      <c r="P5" s="291" t="str">
        <f t="shared" si="7"/>
        <v/>
      </c>
      <c r="Q5" s="293"/>
      <c r="R5" s="293"/>
      <c r="S5" s="60" t="str">
        <f t="shared" si="8"/>
        <v/>
      </c>
      <c r="T5" s="60" t="str">
        <f t="shared" si="9"/>
        <v/>
      </c>
      <c r="U5" s="296"/>
      <c r="V5" s="293"/>
      <c r="W5" s="60"/>
      <c r="X5" s="60"/>
      <c r="Y5" s="7" t="str">
        <f t="shared" si="10"/>
        <v/>
      </c>
      <c r="Z5" s="297" t="str">
        <f t="shared" si="11"/>
        <v/>
      </c>
      <c r="AA5" s="298"/>
      <c r="AB5" s="60" t="str">
        <f t="shared" si="12"/>
        <v/>
      </c>
      <c r="AC5" s="59" t="str">
        <f t="shared" si="13"/>
        <v/>
      </c>
      <c r="AD5" s="299" t="str">
        <f t="shared" si="14"/>
        <v/>
      </c>
      <c r="AE5" s="304" t="str">
        <f t="shared" si="15"/>
        <v/>
      </c>
      <c r="AF5" s="370" t="str">
        <f t="shared" ca="1" si="21"/>
        <v/>
      </c>
      <c r="AG5" s="291" t="str">
        <f t="shared" si="16"/>
        <v/>
      </c>
      <c r="AH5" s="301" t="str">
        <f t="shared" si="17"/>
        <v/>
      </c>
      <c r="AI5" s="301" t="str">
        <f t="shared" si="18"/>
        <v/>
      </c>
      <c r="AJ5" s="7" t="str">
        <f t="shared" si="19"/>
        <v/>
      </c>
      <c r="AK5" s="366" t="str">
        <f t="shared" si="20"/>
        <v/>
      </c>
    </row>
    <row r="6" spans="1:37">
      <c r="A6" s="302"/>
      <c r="B6" s="288"/>
      <c r="C6" s="288"/>
      <c r="D6" s="289" t="str">
        <f t="shared" si="0"/>
        <v/>
      </c>
      <c r="E6" s="293"/>
      <c r="F6" s="303"/>
      <c r="G6" s="293"/>
      <c r="H6" s="293"/>
      <c r="I6" s="291" t="str">
        <f t="shared" si="1"/>
        <v/>
      </c>
      <c r="J6" s="291">
        <f t="shared" si="2"/>
        <v>0</v>
      </c>
      <c r="K6" s="292" t="str">
        <f t="shared" si="3"/>
        <v/>
      </c>
      <c r="L6" s="293"/>
      <c r="M6" s="294" t="str">
        <f t="shared" si="4"/>
        <v/>
      </c>
      <c r="N6" s="295" t="str">
        <f t="shared" si="5"/>
        <v/>
      </c>
      <c r="O6" s="7" t="str">
        <f t="shared" si="6"/>
        <v/>
      </c>
      <c r="P6" s="291" t="str">
        <f t="shared" si="7"/>
        <v/>
      </c>
      <c r="Q6" s="293"/>
      <c r="R6" s="293"/>
      <c r="S6" s="60" t="str">
        <f t="shared" si="8"/>
        <v/>
      </c>
      <c r="T6" s="60" t="str">
        <f t="shared" si="9"/>
        <v/>
      </c>
      <c r="U6" s="296"/>
      <c r="V6" s="293"/>
      <c r="W6" s="60" t="str">
        <f t="shared" ref="W6:W37" si="22">IF($U6="","",VLOOKUP($U6,Tarifs,2,FALSE))</f>
        <v/>
      </c>
      <c r="X6" s="60" t="str">
        <f t="shared" ref="X6:X37" si="23">IF($U6="","",VLOOKUP($U6,Tarifs,3,FALSE))</f>
        <v/>
      </c>
      <c r="Y6" s="7" t="str">
        <f t="shared" si="10"/>
        <v/>
      </c>
      <c r="Z6" s="297" t="str">
        <f t="shared" si="11"/>
        <v/>
      </c>
      <c r="AA6" s="298"/>
      <c r="AB6" s="60" t="str">
        <f t="shared" si="12"/>
        <v/>
      </c>
      <c r="AC6" s="59" t="str">
        <f t="shared" si="13"/>
        <v/>
      </c>
      <c r="AD6" s="299" t="str">
        <f t="shared" si="14"/>
        <v/>
      </c>
      <c r="AE6" s="304" t="str">
        <f t="shared" si="15"/>
        <v/>
      </c>
      <c r="AF6" s="370" t="str">
        <f t="shared" ca="1" si="21"/>
        <v/>
      </c>
      <c r="AG6" s="291" t="str">
        <f t="shared" si="16"/>
        <v/>
      </c>
      <c r="AH6" s="301" t="str">
        <f t="shared" si="17"/>
        <v/>
      </c>
      <c r="AI6" s="301" t="str">
        <f t="shared" si="18"/>
        <v/>
      </c>
      <c r="AJ6" s="7" t="str">
        <f t="shared" si="19"/>
        <v/>
      </c>
      <c r="AK6" s="366" t="str">
        <f t="shared" si="20"/>
        <v/>
      </c>
    </row>
    <row r="7" spans="1:37">
      <c r="A7" s="302"/>
      <c r="B7" s="288"/>
      <c r="C7" s="288"/>
      <c r="D7" s="289" t="str">
        <f t="shared" si="0"/>
        <v/>
      </c>
      <c r="E7" s="293"/>
      <c r="F7" s="303"/>
      <c r="G7" s="293"/>
      <c r="H7" s="293"/>
      <c r="I7" s="291" t="str">
        <f t="shared" si="1"/>
        <v/>
      </c>
      <c r="J7" s="291">
        <f t="shared" si="2"/>
        <v>0</v>
      </c>
      <c r="K7" s="292" t="str">
        <f t="shared" si="3"/>
        <v/>
      </c>
      <c r="L7" s="293"/>
      <c r="M7" s="294" t="str">
        <f t="shared" si="4"/>
        <v/>
      </c>
      <c r="N7" s="295" t="str">
        <f t="shared" si="5"/>
        <v/>
      </c>
      <c r="O7" s="7" t="str">
        <f t="shared" si="6"/>
        <v/>
      </c>
      <c r="P7" s="291" t="str">
        <f t="shared" si="7"/>
        <v/>
      </c>
      <c r="Q7" s="293"/>
      <c r="R7" s="293"/>
      <c r="S7" s="60" t="str">
        <f t="shared" si="8"/>
        <v/>
      </c>
      <c r="T7" s="60" t="str">
        <f t="shared" si="9"/>
        <v/>
      </c>
      <c r="U7" s="296"/>
      <c r="V7" s="293"/>
      <c r="W7" s="60" t="str">
        <f t="shared" si="22"/>
        <v/>
      </c>
      <c r="X7" s="60" t="str">
        <f t="shared" si="23"/>
        <v/>
      </c>
      <c r="Y7" s="7" t="str">
        <f t="shared" si="10"/>
        <v/>
      </c>
      <c r="Z7" s="297" t="str">
        <f t="shared" si="11"/>
        <v/>
      </c>
      <c r="AA7" s="298"/>
      <c r="AB7" s="60" t="str">
        <f t="shared" si="12"/>
        <v/>
      </c>
      <c r="AC7" s="59" t="str">
        <f t="shared" si="13"/>
        <v/>
      </c>
      <c r="AD7" s="299" t="str">
        <f t="shared" si="14"/>
        <v/>
      </c>
      <c r="AE7" s="304" t="str">
        <f t="shared" si="15"/>
        <v/>
      </c>
      <c r="AF7" s="370" t="str">
        <f t="shared" ca="1" si="21"/>
        <v/>
      </c>
      <c r="AG7" s="291" t="str">
        <f t="shared" si="16"/>
        <v/>
      </c>
      <c r="AH7" s="301" t="str">
        <f t="shared" si="17"/>
        <v/>
      </c>
      <c r="AI7" s="301" t="str">
        <f t="shared" si="18"/>
        <v/>
      </c>
      <c r="AJ7" s="7" t="str">
        <f t="shared" si="19"/>
        <v/>
      </c>
      <c r="AK7" s="366" t="str">
        <f t="shared" si="20"/>
        <v/>
      </c>
    </row>
    <row r="8" spans="1:37">
      <c r="A8" s="302"/>
      <c r="B8" s="288"/>
      <c r="C8" s="288"/>
      <c r="D8" s="289" t="str">
        <f t="shared" si="0"/>
        <v/>
      </c>
      <c r="E8" s="305"/>
      <c r="F8" s="305"/>
      <c r="G8" s="305"/>
      <c r="H8" s="305"/>
      <c r="I8" s="291" t="str">
        <f t="shared" si="1"/>
        <v/>
      </c>
      <c r="J8" s="291">
        <f t="shared" si="2"/>
        <v>0</v>
      </c>
      <c r="K8" s="292" t="str">
        <f t="shared" si="3"/>
        <v/>
      </c>
      <c r="L8" s="293"/>
      <c r="M8" s="294" t="str">
        <f t="shared" si="4"/>
        <v/>
      </c>
      <c r="N8" s="295" t="str">
        <f t="shared" si="5"/>
        <v/>
      </c>
      <c r="O8" s="7" t="str">
        <f t="shared" si="6"/>
        <v/>
      </c>
      <c r="P8" s="291" t="str">
        <f t="shared" si="7"/>
        <v/>
      </c>
      <c r="Q8" s="293"/>
      <c r="R8" s="293"/>
      <c r="S8" s="60" t="str">
        <f t="shared" si="8"/>
        <v/>
      </c>
      <c r="T8" s="60" t="str">
        <f t="shared" si="9"/>
        <v/>
      </c>
      <c r="U8" s="296"/>
      <c r="V8" s="293"/>
      <c r="W8" s="60" t="str">
        <f t="shared" si="22"/>
        <v/>
      </c>
      <c r="X8" s="60" t="str">
        <f t="shared" si="23"/>
        <v/>
      </c>
      <c r="Y8" s="7" t="str">
        <f t="shared" si="10"/>
        <v/>
      </c>
      <c r="Z8" s="297" t="str">
        <f t="shared" si="11"/>
        <v/>
      </c>
      <c r="AA8" s="298"/>
      <c r="AB8" s="60" t="str">
        <f t="shared" si="12"/>
        <v/>
      </c>
      <c r="AC8" s="59" t="str">
        <f t="shared" si="13"/>
        <v/>
      </c>
      <c r="AD8" s="299" t="str">
        <f t="shared" si="14"/>
        <v/>
      </c>
      <c r="AE8" s="304" t="str">
        <f t="shared" si="15"/>
        <v/>
      </c>
      <c r="AF8" s="370" t="str">
        <f t="shared" ca="1" si="21"/>
        <v/>
      </c>
      <c r="AG8" s="291" t="str">
        <f t="shared" si="16"/>
        <v/>
      </c>
      <c r="AH8" s="301" t="str">
        <f t="shared" si="17"/>
        <v/>
      </c>
      <c r="AI8" s="301" t="str">
        <f t="shared" si="18"/>
        <v/>
      </c>
      <c r="AJ8" s="7" t="str">
        <f t="shared" si="19"/>
        <v/>
      </c>
      <c r="AK8" s="366" t="str">
        <f t="shared" si="20"/>
        <v/>
      </c>
    </row>
    <row r="9" spans="1:37">
      <c r="A9" s="302"/>
      <c r="B9" s="288"/>
      <c r="C9" s="288"/>
      <c r="D9" s="289" t="str">
        <f t="shared" si="0"/>
        <v/>
      </c>
      <c r="E9" s="305"/>
      <c r="F9" s="305"/>
      <c r="G9" s="305"/>
      <c r="H9" s="305"/>
      <c r="I9" s="291" t="str">
        <f t="shared" si="1"/>
        <v/>
      </c>
      <c r="J9" s="291">
        <f t="shared" si="2"/>
        <v>0</v>
      </c>
      <c r="K9" s="292" t="str">
        <f t="shared" si="3"/>
        <v/>
      </c>
      <c r="L9" s="293"/>
      <c r="M9" s="294" t="str">
        <f t="shared" si="4"/>
        <v/>
      </c>
      <c r="N9" s="295" t="str">
        <f t="shared" si="5"/>
        <v/>
      </c>
      <c r="O9" s="7" t="str">
        <f t="shared" si="6"/>
        <v/>
      </c>
      <c r="P9" s="291" t="str">
        <f t="shared" si="7"/>
        <v/>
      </c>
      <c r="Q9" s="293"/>
      <c r="R9" s="293"/>
      <c r="S9" s="60" t="str">
        <f t="shared" si="8"/>
        <v/>
      </c>
      <c r="T9" s="60" t="str">
        <f t="shared" si="9"/>
        <v/>
      </c>
      <c r="U9" s="296"/>
      <c r="V9" s="293"/>
      <c r="W9" s="60" t="str">
        <f t="shared" si="22"/>
        <v/>
      </c>
      <c r="X9" s="60" t="str">
        <f t="shared" si="23"/>
        <v/>
      </c>
      <c r="Y9" s="7" t="str">
        <f t="shared" si="10"/>
        <v/>
      </c>
      <c r="Z9" s="297" t="str">
        <f t="shared" si="11"/>
        <v/>
      </c>
      <c r="AA9" s="298"/>
      <c r="AB9" s="60" t="str">
        <f t="shared" si="12"/>
        <v/>
      </c>
      <c r="AC9" s="59" t="str">
        <f t="shared" si="13"/>
        <v/>
      </c>
      <c r="AD9" s="299" t="str">
        <f t="shared" si="14"/>
        <v/>
      </c>
      <c r="AE9" s="304" t="str">
        <f t="shared" si="15"/>
        <v/>
      </c>
      <c r="AF9" s="370" t="str">
        <f t="shared" ca="1" si="21"/>
        <v/>
      </c>
      <c r="AG9" s="291" t="str">
        <f t="shared" si="16"/>
        <v/>
      </c>
      <c r="AH9" s="301" t="str">
        <f t="shared" si="17"/>
        <v/>
      </c>
      <c r="AI9" s="301" t="str">
        <f t="shared" si="18"/>
        <v/>
      </c>
      <c r="AJ9" s="7" t="str">
        <f t="shared" si="19"/>
        <v/>
      </c>
      <c r="AK9" s="366" t="str">
        <f t="shared" si="20"/>
        <v/>
      </c>
    </row>
    <row r="10" spans="1:37">
      <c r="A10" s="302"/>
      <c r="B10" s="288"/>
      <c r="C10" s="288"/>
      <c r="D10" s="289" t="str">
        <f t="shared" si="0"/>
        <v/>
      </c>
      <c r="E10" s="305"/>
      <c r="F10" s="305"/>
      <c r="G10" s="305"/>
      <c r="H10" s="305"/>
      <c r="I10" s="291" t="str">
        <f t="shared" si="1"/>
        <v/>
      </c>
      <c r="J10" s="291">
        <f t="shared" si="2"/>
        <v>0</v>
      </c>
      <c r="K10" s="292" t="str">
        <f t="shared" si="3"/>
        <v/>
      </c>
      <c r="L10" s="293"/>
      <c r="M10" s="294" t="str">
        <f t="shared" si="4"/>
        <v/>
      </c>
      <c r="N10" s="295" t="str">
        <f t="shared" si="5"/>
        <v/>
      </c>
      <c r="O10" s="7" t="str">
        <f t="shared" si="6"/>
        <v/>
      </c>
      <c r="P10" s="291" t="str">
        <f t="shared" si="7"/>
        <v/>
      </c>
      <c r="Q10" s="293"/>
      <c r="R10" s="293"/>
      <c r="S10" s="60" t="str">
        <f t="shared" si="8"/>
        <v/>
      </c>
      <c r="T10" s="60" t="str">
        <f t="shared" si="9"/>
        <v/>
      </c>
      <c r="U10" s="296"/>
      <c r="V10" s="293"/>
      <c r="W10" s="60" t="str">
        <f t="shared" si="22"/>
        <v/>
      </c>
      <c r="X10" s="60" t="str">
        <f t="shared" si="23"/>
        <v/>
      </c>
      <c r="Y10" s="7" t="str">
        <f t="shared" si="10"/>
        <v/>
      </c>
      <c r="Z10" s="297" t="str">
        <f t="shared" si="11"/>
        <v/>
      </c>
      <c r="AA10" s="298"/>
      <c r="AB10" s="60" t="str">
        <f t="shared" si="12"/>
        <v/>
      </c>
      <c r="AC10" s="59" t="str">
        <f t="shared" si="13"/>
        <v/>
      </c>
      <c r="AD10" s="299" t="str">
        <f t="shared" si="14"/>
        <v/>
      </c>
      <c r="AE10" s="304" t="str">
        <f t="shared" si="15"/>
        <v/>
      </c>
      <c r="AF10" s="370" t="str">
        <f t="shared" ca="1" si="21"/>
        <v/>
      </c>
      <c r="AG10" s="291" t="str">
        <f t="shared" si="16"/>
        <v/>
      </c>
      <c r="AH10" s="301" t="str">
        <f t="shared" si="17"/>
        <v/>
      </c>
      <c r="AI10" s="301" t="str">
        <f t="shared" si="18"/>
        <v/>
      </c>
      <c r="AJ10" s="7" t="str">
        <f t="shared" si="19"/>
        <v/>
      </c>
      <c r="AK10" s="366" t="str">
        <f t="shared" si="20"/>
        <v/>
      </c>
    </row>
    <row r="11" spans="1:37">
      <c r="A11" s="302"/>
      <c r="B11" s="288"/>
      <c r="C11" s="288"/>
      <c r="D11" s="289" t="str">
        <f t="shared" si="0"/>
        <v/>
      </c>
      <c r="E11" s="305"/>
      <c r="F11" s="305"/>
      <c r="G11" s="305"/>
      <c r="H11" s="305"/>
      <c r="I11" s="291" t="str">
        <f t="shared" si="1"/>
        <v/>
      </c>
      <c r="J11" s="291">
        <f t="shared" si="2"/>
        <v>0</v>
      </c>
      <c r="K11" s="292" t="str">
        <f t="shared" si="3"/>
        <v/>
      </c>
      <c r="L11" s="293"/>
      <c r="M11" s="294" t="str">
        <f t="shared" si="4"/>
        <v/>
      </c>
      <c r="N11" s="295" t="str">
        <f t="shared" si="5"/>
        <v/>
      </c>
      <c r="O11" s="7" t="str">
        <f t="shared" si="6"/>
        <v/>
      </c>
      <c r="P11" s="291" t="str">
        <f t="shared" si="7"/>
        <v/>
      </c>
      <c r="Q11" s="293"/>
      <c r="R11" s="293"/>
      <c r="S11" s="60" t="str">
        <f t="shared" si="8"/>
        <v/>
      </c>
      <c r="T11" s="60" t="str">
        <f t="shared" si="9"/>
        <v/>
      </c>
      <c r="U11" s="296"/>
      <c r="V11" s="293"/>
      <c r="W11" s="60" t="str">
        <f t="shared" si="22"/>
        <v/>
      </c>
      <c r="X11" s="60" t="str">
        <f t="shared" si="23"/>
        <v/>
      </c>
      <c r="Y11" s="7" t="str">
        <f t="shared" si="10"/>
        <v/>
      </c>
      <c r="Z11" s="297" t="str">
        <f t="shared" si="11"/>
        <v/>
      </c>
      <c r="AA11" s="298"/>
      <c r="AB11" s="60" t="str">
        <f t="shared" si="12"/>
        <v/>
      </c>
      <c r="AC11" s="59" t="str">
        <f t="shared" si="13"/>
        <v/>
      </c>
      <c r="AD11" s="299" t="str">
        <f t="shared" si="14"/>
        <v/>
      </c>
      <c r="AE11" s="304" t="str">
        <f t="shared" si="15"/>
        <v/>
      </c>
      <c r="AF11" s="370" t="str">
        <f t="shared" ca="1" si="21"/>
        <v/>
      </c>
      <c r="AG11" s="291" t="str">
        <f t="shared" si="16"/>
        <v/>
      </c>
      <c r="AH11" s="301" t="str">
        <f t="shared" si="17"/>
        <v/>
      </c>
      <c r="AI11" s="301" t="str">
        <f t="shared" si="18"/>
        <v/>
      </c>
      <c r="AJ11" s="7" t="str">
        <f t="shared" si="19"/>
        <v/>
      </c>
      <c r="AK11" s="366" t="str">
        <f t="shared" si="20"/>
        <v/>
      </c>
    </row>
    <row r="12" spans="1:37" ht="12.75" customHeight="1">
      <c r="A12" s="302"/>
      <c r="B12" s="288"/>
      <c r="C12" s="288"/>
      <c r="D12" s="289" t="str">
        <f t="shared" si="0"/>
        <v/>
      </c>
      <c r="E12" s="305"/>
      <c r="F12" s="305"/>
      <c r="G12" s="305"/>
      <c r="H12" s="305"/>
      <c r="I12" s="291" t="str">
        <f t="shared" si="1"/>
        <v/>
      </c>
      <c r="J12" s="291">
        <f t="shared" si="2"/>
        <v>0</v>
      </c>
      <c r="K12" s="292" t="str">
        <f t="shared" si="3"/>
        <v/>
      </c>
      <c r="L12" s="293"/>
      <c r="M12" s="294" t="str">
        <f t="shared" si="4"/>
        <v/>
      </c>
      <c r="N12" s="295" t="str">
        <f t="shared" si="5"/>
        <v/>
      </c>
      <c r="O12" s="7" t="str">
        <f t="shared" si="6"/>
        <v/>
      </c>
      <c r="P12" s="291" t="str">
        <f t="shared" si="7"/>
        <v/>
      </c>
      <c r="Q12" s="293"/>
      <c r="R12" s="293"/>
      <c r="S12" s="60" t="str">
        <f t="shared" si="8"/>
        <v/>
      </c>
      <c r="T12" s="60" t="str">
        <f t="shared" si="9"/>
        <v/>
      </c>
      <c r="U12" s="296"/>
      <c r="V12" s="293"/>
      <c r="W12" s="60" t="str">
        <f t="shared" si="22"/>
        <v/>
      </c>
      <c r="X12" s="60" t="str">
        <f t="shared" si="23"/>
        <v/>
      </c>
      <c r="Y12" s="7" t="str">
        <f t="shared" si="10"/>
        <v/>
      </c>
      <c r="Z12" s="297" t="str">
        <f t="shared" si="11"/>
        <v/>
      </c>
      <c r="AA12" s="298"/>
      <c r="AB12" s="60" t="str">
        <f t="shared" si="12"/>
        <v/>
      </c>
      <c r="AC12" s="59" t="str">
        <f t="shared" si="13"/>
        <v/>
      </c>
      <c r="AD12" s="299" t="str">
        <f t="shared" si="14"/>
        <v/>
      </c>
      <c r="AE12" s="306" t="str">
        <f t="shared" si="15"/>
        <v/>
      </c>
      <c r="AF12" s="370" t="str">
        <f t="shared" ca="1" si="21"/>
        <v/>
      </c>
      <c r="AG12" s="291" t="str">
        <f t="shared" si="16"/>
        <v/>
      </c>
      <c r="AH12" s="301" t="str">
        <f t="shared" si="17"/>
        <v/>
      </c>
      <c r="AI12" s="301" t="str">
        <f t="shared" si="18"/>
        <v/>
      </c>
      <c r="AJ12" s="7" t="str">
        <f t="shared" si="19"/>
        <v/>
      </c>
      <c r="AK12" s="366" t="str">
        <f t="shared" si="20"/>
        <v/>
      </c>
    </row>
    <row r="13" spans="1:37">
      <c r="A13" s="302"/>
      <c r="B13" s="288"/>
      <c r="C13" s="288"/>
      <c r="D13" s="289" t="str">
        <f t="shared" si="0"/>
        <v/>
      </c>
      <c r="E13" s="305"/>
      <c r="F13" s="305"/>
      <c r="G13" s="305"/>
      <c r="H13" s="305"/>
      <c r="I13" s="291" t="str">
        <f t="shared" si="1"/>
        <v/>
      </c>
      <c r="J13" s="291">
        <f t="shared" si="2"/>
        <v>0</v>
      </c>
      <c r="K13" s="292" t="str">
        <f t="shared" si="3"/>
        <v/>
      </c>
      <c r="L13" s="293"/>
      <c r="M13" s="294" t="str">
        <f t="shared" si="4"/>
        <v/>
      </c>
      <c r="N13" s="295" t="str">
        <f t="shared" si="5"/>
        <v/>
      </c>
      <c r="O13" s="7" t="str">
        <f t="shared" si="6"/>
        <v/>
      </c>
      <c r="P13" s="291" t="str">
        <f t="shared" si="7"/>
        <v/>
      </c>
      <c r="Q13" s="293"/>
      <c r="R13" s="293"/>
      <c r="S13" s="60" t="str">
        <f t="shared" si="8"/>
        <v/>
      </c>
      <c r="T13" s="60" t="str">
        <f t="shared" si="9"/>
        <v/>
      </c>
      <c r="U13" s="296"/>
      <c r="V13" s="293"/>
      <c r="W13" s="60" t="str">
        <f t="shared" si="22"/>
        <v/>
      </c>
      <c r="X13" s="60" t="str">
        <f t="shared" si="23"/>
        <v/>
      </c>
      <c r="Y13" s="7" t="str">
        <f t="shared" si="10"/>
        <v/>
      </c>
      <c r="Z13" s="297" t="str">
        <f t="shared" si="11"/>
        <v/>
      </c>
      <c r="AA13" s="298"/>
      <c r="AB13" s="60" t="str">
        <f t="shared" si="12"/>
        <v/>
      </c>
      <c r="AC13" s="59" t="str">
        <f t="shared" si="13"/>
        <v/>
      </c>
      <c r="AD13" s="299" t="str">
        <f t="shared" si="14"/>
        <v/>
      </c>
      <c r="AE13" s="304" t="str">
        <f t="shared" si="15"/>
        <v/>
      </c>
      <c r="AF13" s="370" t="str">
        <f t="shared" ca="1" si="21"/>
        <v/>
      </c>
      <c r="AG13" s="291" t="str">
        <f t="shared" si="16"/>
        <v/>
      </c>
      <c r="AH13" s="301" t="str">
        <f t="shared" si="17"/>
        <v/>
      </c>
      <c r="AI13" s="301" t="str">
        <f t="shared" si="18"/>
        <v/>
      </c>
      <c r="AJ13" s="7" t="str">
        <f t="shared" si="19"/>
        <v/>
      </c>
      <c r="AK13" s="366" t="str">
        <f t="shared" si="20"/>
        <v/>
      </c>
    </row>
    <row r="14" spans="1:37">
      <c r="A14" s="302"/>
      <c r="B14" s="288"/>
      <c r="C14" s="288"/>
      <c r="D14" s="289" t="str">
        <f t="shared" si="0"/>
        <v/>
      </c>
      <c r="E14" s="305"/>
      <c r="F14" s="305"/>
      <c r="G14" s="305"/>
      <c r="H14" s="305"/>
      <c r="I14" s="291" t="str">
        <f t="shared" si="1"/>
        <v/>
      </c>
      <c r="J14" s="291">
        <f t="shared" si="2"/>
        <v>0</v>
      </c>
      <c r="K14" s="292" t="str">
        <f t="shared" si="3"/>
        <v/>
      </c>
      <c r="L14" s="293"/>
      <c r="M14" s="294" t="str">
        <f t="shared" si="4"/>
        <v/>
      </c>
      <c r="N14" s="295" t="str">
        <f t="shared" si="5"/>
        <v/>
      </c>
      <c r="O14" s="7" t="str">
        <f t="shared" si="6"/>
        <v/>
      </c>
      <c r="P14" s="291" t="str">
        <f t="shared" si="7"/>
        <v/>
      </c>
      <c r="Q14" s="293"/>
      <c r="R14" s="293"/>
      <c r="S14" s="60" t="str">
        <f t="shared" si="8"/>
        <v/>
      </c>
      <c r="T14" s="60" t="str">
        <f t="shared" si="9"/>
        <v/>
      </c>
      <c r="U14" s="296"/>
      <c r="V14" s="293"/>
      <c r="W14" s="60" t="str">
        <f t="shared" si="22"/>
        <v/>
      </c>
      <c r="X14" s="60" t="str">
        <f t="shared" si="23"/>
        <v/>
      </c>
      <c r="Y14" s="7" t="str">
        <f t="shared" si="10"/>
        <v/>
      </c>
      <c r="Z14" s="297" t="str">
        <f t="shared" si="11"/>
        <v/>
      </c>
      <c r="AA14" s="298"/>
      <c r="AB14" s="60" t="str">
        <f t="shared" si="12"/>
        <v/>
      </c>
      <c r="AC14" s="59" t="str">
        <f t="shared" si="13"/>
        <v/>
      </c>
      <c r="AD14" s="299" t="str">
        <f t="shared" si="14"/>
        <v/>
      </c>
      <c r="AE14" s="304" t="str">
        <f t="shared" si="15"/>
        <v/>
      </c>
      <c r="AF14" s="370" t="str">
        <f t="shared" ca="1" si="21"/>
        <v/>
      </c>
      <c r="AG14" s="291" t="str">
        <f t="shared" si="16"/>
        <v/>
      </c>
      <c r="AH14" s="301" t="str">
        <f t="shared" si="17"/>
        <v/>
      </c>
      <c r="AI14" s="301" t="str">
        <f t="shared" si="18"/>
        <v/>
      </c>
      <c r="AJ14" s="7" t="str">
        <f t="shared" si="19"/>
        <v/>
      </c>
      <c r="AK14" s="366" t="str">
        <f t="shared" si="20"/>
        <v/>
      </c>
    </row>
    <row r="15" spans="1:37">
      <c r="A15" s="302"/>
      <c r="B15" s="288"/>
      <c r="C15" s="288"/>
      <c r="D15" s="289" t="str">
        <f t="shared" si="0"/>
        <v/>
      </c>
      <c r="E15" s="305"/>
      <c r="F15" s="305"/>
      <c r="G15" s="305"/>
      <c r="H15" s="305"/>
      <c r="I15" s="291" t="str">
        <f t="shared" si="1"/>
        <v/>
      </c>
      <c r="J15" s="291">
        <f t="shared" si="2"/>
        <v>0</v>
      </c>
      <c r="K15" s="292" t="str">
        <f t="shared" si="3"/>
        <v/>
      </c>
      <c r="L15" s="293"/>
      <c r="M15" s="294" t="str">
        <f t="shared" si="4"/>
        <v/>
      </c>
      <c r="N15" s="295" t="str">
        <f t="shared" si="5"/>
        <v/>
      </c>
      <c r="O15" s="7" t="str">
        <f t="shared" si="6"/>
        <v/>
      </c>
      <c r="P15" s="291" t="str">
        <f t="shared" si="7"/>
        <v/>
      </c>
      <c r="Q15" s="293"/>
      <c r="R15" s="293"/>
      <c r="S15" s="60" t="str">
        <f t="shared" si="8"/>
        <v/>
      </c>
      <c r="T15" s="60" t="str">
        <f t="shared" si="9"/>
        <v/>
      </c>
      <c r="U15" s="296"/>
      <c r="V15" s="293"/>
      <c r="W15" s="60" t="str">
        <f t="shared" si="22"/>
        <v/>
      </c>
      <c r="X15" s="60" t="str">
        <f t="shared" si="23"/>
        <v/>
      </c>
      <c r="Y15" s="7" t="str">
        <f t="shared" si="10"/>
        <v/>
      </c>
      <c r="Z15" s="297" t="str">
        <f t="shared" si="11"/>
        <v/>
      </c>
      <c r="AA15" s="298"/>
      <c r="AB15" s="60" t="str">
        <f t="shared" si="12"/>
        <v/>
      </c>
      <c r="AC15" s="59" t="str">
        <f t="shared" si="13"/>
        <v/>
      </c>
      <c r="AD15" s="299" t="str">
        <f t="shared" si="14"/>
        <v/>
      </c>
      <c r="AE15" s="304" t="str">
        <f t="shared" si="15"/>
        <v/>
      </c>
      <c r="AF15" s="370" t="str">
        <f t="shared" ca="1" si="21"/>
        <v/>
      </c>
      <c r="AG15" s="291" t="str">
        <f t="shared" si="16"/>
        <v/>
      </c>
      <c r="AH15" s="301" t="str">
        <f>IF($AC15="","",IF($AG15=0,$AC15,($AC15/$D15)*$AF15))</f>
        <v/>
      </c>
      <c r="AI15" s="301" t="str">
        <f>IF($AC15="","",(IF(AG15=0,0,(AC15/D15)*AG15)))</f>
        <v/>
      </c>
      <c r="AJ15" s="7" t="str">
        <f t="shared" si="19"/>
        <v/>
      </c>
      <c r="AK15" s="366" t="str">
        <f t="shared" si="20"/>
        <v/>
      </c>
    </row>
    <row r="16" spans="1:37">
      <c r="A16" s="302"/>
      <c r="B16" s="288"/>
      <c r="C16" s="288"/>
      <c r="D16" s="289" t="str">
        <f t="shared" si="0"/>
        <v/>
      </c>
      <c r="E16" s="305"/>
      <c r="F16" s="305"/>
      <c r="G16" s="305"/>
      <c r="H16" s="305"/>
      <c r="I16" s="291" t="str">
        <f t="shared" si="1"/>
        <v/>
      </c>
      <c r="J16" s="291">
        <f t="shared" si="2"/>
        <v>0</v>
      </c>
      <c r="K16" s="292" t="str">
        <f t="shared" si="3"/>
        <v/>
      </c>
      <c r="L16" s="293"/>
      <c r="M16" s="294" t="str">
        <f t="shared" si="4"/>
        <v/>
      </c>
      <c r="N16" s="295" t="str">
        <f t="shared" si="5"/>
        <v/>
      </c>
      <c r="O16" s="7" t="str">
        <f t="shared" si="6"/>
        <v/>
      </c>
      <c r="P16" s="291" t="str">
        <f t="shared" si="7"/>
        <v/>
      </c>
      <c r="Q16" s="293"/>
      <c r="R16" s="293"/>
      <c r="S16" s="60" t="str">
        <f t="shared" si="8"/>
        <v/>
      </c>
      <c r="T16" s="60" t="str">
        <f t="shared" si="9"/>
        <v/>
      </c>
      <c r="U16" s="296"/>
      <c r="V16" s="293"/>
      <c r="W16" s="60" t="str">
        <f t="shared" si="22"/>
        <v/>
      </c>
      <c r="X16" s="60" t="str">
        <f t="shared" si="23"/>
        <v/>
      </c>
      <c r="Y16" s="7" t="str">
        <f t="shared" si="10"/>
        <v/>
      </c>
      <c r="Z16" s="297" t="str">
        <f t="shared" si="11"/>
        <v/>
      </c>
      <c r="AA16" s="298"/>
      <c r="AB16" s="60" t="str">
        <f t="shared" si="12"/>
        <v/>
      </c>
      <c r="AC16" s="59" t="str">
        <f t="shared" si="13"/>
        <v/>
      </c>
      <c r="AD16" s="299" t="str">
        <f t="shared" si="14"/>
        <v/>
      </c>
      <c r="AE16" s="304" t="str">
        <f t="shared" si="15"/>
        <v/>
      </c>
      <c r="AF16" s="370" t="str">
        <f t="shared" ca="1" si="21"/>
        <v/>
      </c>
      <c r="AG16" s="291" t="str">
        <f t="shared" si="16"/>
        <v/>
      </c>
      <c r="AH16" s="301" t="str">
        <f t="shared" si="17"/>
        <v/>
      </c>
      <c r="AI16" s="301" t="str">
        <f t="shared" si="18"/>
        <v/>
      </c>
      <c r="AJ16" s="7" t="str">
        <f t="shared" si="19"/>
        <v/>
      </c>
      <c r="AK16" s="366" t="str">
        <f t="shared" si="20"/>
        <v/>
      </c>
    </row>
    <row r="17" spans="1:37">
      <c r="A17" s="302"/>
      <c r="B17" s="288"/>
      <c r="C17" s="288"/>
      <c r="D17" s="289" t="str">
        <f t="shared" si="0"/>
        <v/>
      </c>
      <c r="E17" s="305"/>
      <c r="F17" s="305"/>
      <c r="G17" s="305"/>
      <c r="H17" s="305"/>
      <c r="I17" s="291" t="str">
        <f t="shared" si="1"/>
        <v/>
      </c>
      <c r="J17" s="291">
        <f t="shared" si="2"/>
        <v>0</v>
      </c>
      <c r="K17" s="292" t="str">
        <f t="shared" si="3"/>
        <v/>
      </c>
      <c r="L17" s="293"/>
      <c r="M17" s="294" t="str">
        <f t="shared" si="4"/>
        <v/>
      </c>
      <c r="N17" s="295" t="str">
        <f t="shared" si="5"/>
        <v/>
      </c>
      <c r="O17" s="7" t="str">
        <f t="shared" si="6"/>
        <v/>
      </c>
      <c r="P17" s="291" t="str">
        <f t="shared" si="7"/>
        <v/>
      </c>
      <c r="Q17" s="293"/>
      <c r="R17" s="293"/>
      <c r="S17" s="60" t="str">
        <f t="shared" si="8"/>
        <v/>
      </c>
      <c r="T17" s="60" t="str">
        <f t="shared" si="9"/>
        <v/>
      </c>
      <c r="U17" s="296"/>
      <c r="V17" s="293"/>
      <c r="W17" s="60" t="str">
        <f t="shared" si="22"/>
        <v/>
      </c>
      <c r="X17" s="60" t="str">
        <f t="shared" si="23"/>
        <v/>
      </c>
      <c r="Y17" s="7" t="str">
        <f t="shared" si="10"/>
        <v/>
      </c>
      <c r="Z17" s="297" t="str">
        <f t="shared" si="11"/>
        <v/>
      </c>
      <c r="AA17" s="298"/>
      <c r="AB17" s="60" t="str">
        <f t="shared" si="12"/>
        <v/>
      </c>
      <c r="AC17" s="59" t="str">
        <f t="shared" si="13"/>
        <v/>
      </c>
      <c r="AD17" s="299" t="str">
        <f t="shared" si="14"/>
        <v/>
      </c>
      <c r="AE17" s="304" t="str">
        <f t="shared" si="15"/>
        <v/>
      </c>
      <c r="AF17" s="370" t="str">
        <f t="shared" ca="1" si="21"/>
        <v/>
      </c>
      <c r="AG17" s="291" t="str">
        <f t="shared" si="16"/>
        <v/>
      </c>
      <c r="AH17" s="301" t="str">
        <f t="shared" si="17"/>
        <v/>
      </c>
      <c r="AI17" s="301" t="str">
        <f t="shared" si="18"/>
        <v/>
      </c>
      <c r="AJ17" s="7" t="str">
        <f t="shared" si="19"/>
        <v/>
      </c>
      <c r="AK17" s="366" t="str">
        <f t="shared" si="20"/>
        <v/>
      </c>
    </row>
    <row r="18" spans="1:37">
      <c r="A18" s="302"/>
      <c r="B18" s="288"/>
      <c r="C18" s="288"/>
      <c r="D18" s="289" t="str">
        <f t="shared" si="0"/>
        <v/>
      </c>
      <c r="E18" s="305"/>
      <c r="F18" s="305"/>
      <c r="G18" s="305"/>
      <c r="H18" s="305"/>
      <c r="I18" s="291" t="str">
        <f t="shared" si="1"/>
        <v/>
      </c>
      <c r="J18" s="291">
        <f t="shared" si="2"/>
        <v>0</v>
      </c>
      <c r="K18" s="292" t="str">
        <f t="shared" si="3"/>
        <v/>
      </c>
      <c r="L18" s="293"/>
      <c r="M18" s="294" t="str">
        <f t="shared" si="4"/>
        <v/>
      </c>
      <c r="N18" s="295" t="str">
        <f t="shared" si="5"/>
        <v/>
      </c>
      <c r="O18" s="7" t="str">
        <f t="shared" si="6"/>
        <v/>
      </c>
      <c r="P18" s="291" t="str">
        <f t="shared" si="7"/>
        <v/>
      </c>
      <c r="Q18" s="293"/>
      <c r="R18" s="293"/>
      <c r="S18" s="60" t="str">
        <f t="shared" si="8"/>
        <v/>
      </c>
      <c r="T18" s="60" t="str">
        <f t="shared" si="9"/>
        <v/>
      </c>
      <c r="U18" s="296"/>
      <c r="V18" s="293"/>
      <c r="W18" s="60" t="str">
        <f t="shared" si="22"/>
        <v/>
      </c>
      <c r="X18" s="60" t="str">
        <f t="shared" si="23"/>
        <v/>
      </c>
      <c r="Y18" s="7" t="str">
        <f t="shared" si="10"/>
        <v/>
      </c>
      <c r="Z18" s="297" t="str">
        <f t="shared" si="11"/>
        <v/>
      </c>
      <c r="AA18" s="298"/>
      <c r="AB18" s="60" t="str">
        <f t="shared" si="12"/>
        <v/>
      </c>
      <c r="AC18" s="59" t="str">
        <f t="shared" si="13"/>
        <v/>
      </c>
      <c r="AD18" s="299" t="str">
        <f t="shared" si="14"/>
        <v/>
      </c>
      <c r="AE18" s="304" t="str">
        <f t="shared" si="15"/>
        <v/>
      </c>
      <c r="AF18" s="370" t="str">
        <f t="shared" ca="1" si="21"/>
        <v/>
      </c>
      <c r="AG18" s="291" t="str">
        <f t="shared" si="16"/>
        <v/>
      </c>
      <c r="AH18" s="301" t="str">
        <f t="shared" si="17"/>
        <v/>
      </c>
      <c r="AI18" s="301" t="str">
        <f t="shared" si="18"/>
        <v/>
      </c>
      <c r="AJ18" s="7" t="str">
        <f t="shared" si="19"/>
        <v/>
      </c>
      <c r="AK18" s="366" t="str">
        <f t="shared" si="20"/>
        <v/>
      </c>
    </row>
    <row r="19" spans="1:37">
      <c r="A19" s="302"/>
      <c r="B19" s="288"/>
      <c r="C19" s="288"/>
      <c r="D19" s="289" t="str">
        <f t="shared" si="0"/>
        <v/>
      </c>
      <c r="E19" s="305"/>
      <c r="F19" s="305"/>
      <c r="G19" s="305"/>
      <c r="H19" s="305"/>
      <c r="I19" s="291" t="str">
        <f t="shared" si="1"/>
        <v/>
      </c>
      <c r="J19" s="291">
        <f t="shared" si="2"/>
        <v>0</v>
      </c>
      <c r="K19" s="292" t="str">
        <f t="shared" si="3"/>
        <v/>
      </c>
      <c r="L19" s="293"/>
      <c r="M19" s="294" t="str">
        <f t="shared" si="4"/>
        <v/>
      </c>
      <c r="N19" s="295" t="str">
        <f t="shared" si="5"/>
        <v/>
      </c>
      <c r="O19" s="7" t="str">
        <f t="shared" si="6"/>
        <v/>
      </c>
      <c r="P19" s="291" t="str">
        <f t="shared" si="7"/>
        <v/>
      </c>
      <c r="Q19" s="293"/>
      <c r="R19" s="293"/>
      <c r="S19" s="60" t="str">
        <f t="shared" si="8"/>
        <v/>
      </c>
      <c r="T19" s="60" t="str">
        <f t="shared" si="9"/>
        <v/>
      </c>
      <c r="U19" s="296"/>
      <c r="V19" s="293"/>
      <c r="W19" s="60" t="str">
        <f t="shared" si="22"/>
        <v/>
      </c>
      <c r="X19" s="60" t="str">
        <f t="shared" si="23"/>
        <v/>
      </c>
      <c r="Y19" s="7" t="str">
        <f t="shared" si="10"/>
        <v/>
      </c>
      <c r="Z19" s="297" t="str">
        <f t="shared" si="11"/>
        <v/>
      </c>
      <c r="AA19" s="298"/>
      <c r="AB19" s="60" t="str">
        <f t="shared" si="12"/>
        <v/>
      </c>
      <c r="AC19" s="59" t="str">
        <f t="shared" si="13"/>
        <v/>
      </c>
      <c r="AD19" s="299" t="str">
        <f t="shared" si="14"/>
        <v/>
      </c>
      <c r="AE19" s="304" t="str">
        <f t="shared" si="15"/>
        <v/>
      </c>
      <c r="AF19" s="370" t="str">
        <f t="shared" ca="1" si="21"/>
        <v/>
      </c>
      <c r="AG19" s="291" t="str">
        <f t="shared" si="16"/>
        <v/>
      </c>
      <c r="AH19" s="301" t="str">
        <f t="shared" si="17"/>
        <v/>
      </c>
      <c r="AI19" s="301" t="str">
        <f t="shared" si="18"/>
        <v/>
      </c>
      <c r="AJ19" s="7" t="str">
        <f t="shared" si="19"/>
        <v/>
      </c>
      <c r="AK19" s="366" t="str">
        <f t="shared" si="20"/>
        <v/>
      </c>
    </row>
    <row r="20" spans="1:37">
      <c r="A20" s="302"/>
      <c r="B20" s="288"/>
      <c r="C20" s="288"/>
      <c r="D20" s="289" t="str">
        <f t="shared" si="0"/>
        <v/>
      </c>
      <c r="E20" s="305"/>
      <c r="F20" s="305"/>
      <c r="G20" s="305"/>
      <c r="H20" s="305"/>
      <c r="I20" s="291" t="str">
        <f t="shared" si="1"/>
        <v/>
      </c>
      <c r="J20" s="291">
        <f t="shared" si="2"/>
        <v>0</v>
      </c>
      <c r="K20" s="292" t="str">
        <f t="shared" si="3"/>
        <v/>
      </c>
      <c r="L20" s="293"/>
      <c r="M20" s="294" t="str">
        <f t="shared" si="4"/>
        <v/>
      </c>
      <c r="N20" s="295" t="str">
        <f t="shared" si="5"/>
        <v/>
      </c>
      <c r="O20" s="7" t="str">
        <f t="shared" si="6"/>
        <v/>
      </c>
      <c r="P20" s="291" t="str">
        <f t="shared" si="7"/>
        <v/>
      </c>
      <c r="Q20" s="293"/>
      <c r="R20" s="293"/>
      <c r="S20" s="60" t="str">
        <f t="shared" si="8"/>
        <v/>
      </c>
      <c r="T20" s="60" t="str">
        <f t="shared" si="9"/>
        <v/>
      </c>
      <c r="U20" s="296"/>
      <c r="V20" s="293"/>
      <c r="W20" s="60" t="str">
        <f t="shared" si="22"/>
        <v/>
      </c>
      <c r="X20" s="60" t="str">
        <f t="shared" si="23"/>
        <v/>
      </c>
      <c r="Y20" s="7" t="str">
        <f t="shared" si="10"/>
        <v/>
      </c>
      <c r="Z20" s="297" t="str">
        <f t="shared" si="11"/>
        <v/>
      </c>
      <c r="AA20" s="298"/>
      <c r="AB20" s="60" t="str">
        <f t="shared" si="12"/>
        <v/>
      </c>
      <c r="AC20" s="59" t="str">
        <f t="shared" si="13"/>
        <v/>
      </c>
      <c r="AD20" s="299" t="str">
        <f t="shared" si="14"/>
        <v/>
      </c>
      <c r="AE20" s="304" t="str">
        <f t="shared" si="15"/>
        <v/>
      </c>
      <c r="AF20" s="370" t="str">
        <f t="shared" ca="1" si="21"/>
        <v/>
      </c>
      <c r="AG20" s="291" t="str">
        <f t="shared" si="16"/>
        <v/>
      </c>
      <c r="AH20" s="301" t="str">
        <f t="shared" si="17"/>
        <v/>
      </c>
      <c r="AI20" s="301" t="str">
        <f t="shared" si="18"/>
        <v/>
      </c>
      <c r="AJ20" s="7" t="str">
        <f t="shared" si="19"/>
        <v/>
      </c>
      <c r="AK20" s="366" t="str">
        <f t="shared" si="20"/>
        <v/>
      </c>
    </row>
    <row r="21" spans="1:37">
      <c r="A21" s="302"/>
      <c r="B21" s="288"/>
      <c r="C21" s="288"/>
      <c r="D21" s="289" t="str">
        <f t="shared" si="0"/>
        <v/>
      </c>
      <c r="E21" s="305"/>
      <c r="F21" s="305"/>
      <c r="G21" s="305"/>
      <c r="H21" s="305"/>
      <c r="I21" s="291" t="str">
        <f t="shared" si="1"/>
        <v/>
      </c>
      <c r="J21" s="291">
        <f t="shared" si="2"/>
        <v>0</v>
      </c>
      <c r="K21" s="292" t="str">
        <f t="shared" si="3"/>
        <v/>
      </c>
      <c r="L21" s="293"/>
      <c r="M21" s="294" t="str">
        <f t="shared" si="4"/>
        <v/>
      </c>
      <c r="N21" s="295" t="str">
        <f t="shared" si="5"/>
        <v/>
      </c>
      <c r="O21" s="7" t="str">
        <f t="shared" si="6"/>
        <v/>
      </c>
      <c r="P21" s="291" t="str">
        <f t="shared" si="7"/>
        <v/>
      </c>
      <c r="Q21" s="293"/>
      <c r="R21" s="293"/>
      <c r="S21" s="60" t="str">
        <f t="shared" si="8"/>
        <v/>
      </c>
      <c r="T21" s="60" t="str">
        <f t="shared" si="9"/>
        <v/>
      </c>
      <c r="U21" s="296"/>
      <c r="V21" s="293"/>
      <c r="W21" s="60" t="str">
        <f t="shared" si="22"/>
        <v/>
      </c>
      <c r="X21" s="60" t="str">
        <f t="shared" si="23"/>
        <v/>
      </c>
      <c r="Y21" s="7" t="str">
        <f t="shared" si="10"/>
        <v/>
      </c>
      <c r="Z21" s="297" t="str">
        <f t="shared" si="11"/>
        <v/>
      </c>
      <c r="AA21" s="298"/>
      <c r="AB21" s="60" t="str">
        <f t="shared" si="12"/>
        <v/>
      </c>
      <c r="AC21" s="59" t="str">
        <f t="shared" si="13"/>
        <v/>
      </c>
      <c r="AD21" s="299" t="str">
        <f t="shared" si="14"/>
        <v/>
      </c>
      <c r="AE21" s="304" t="str">
        <f t="shared" si="15"/>
        <v/>
      </c>
      <c r="AF21" s="370" t="str">
        <f t="shared" ca="1" si="21"/>
        <v/>
      </c>
      <c r="AG21" s="291" t="str">
        <f t="shared" si="16"/>
        <v/>
      </c>
      <c r="AH21" s="301" t="str">
        <f t="shared" si="17"/>
        <v/>
      </c>
      <c r="AI21" s="301" t="str">
        <f t="shared" si="18"/>
        <v/>
      </c>
      <c r="AJ21" s="7" t="str">
        <f t="shared" si="19"/>
        <v/>
      </c>
      <c r="AK21" s="366" t="str">
        <f t="shared" si="20"/>
        <v/>
      </c>
    </row>
    <row r="22" spans="1:37">
      <c r="A22" s="302"/>
      <c r="B22" s="288"/>
      <c r="C22" s="288"/>
      <c r="D22" s="289" t="str">
        <f t="shared" si="0"/>
        <v/>
      </c>
      <c r="E22" s="305"/>
      <c r="F22" s="305"/>
      <c r="G22" s="305"/>
      <c r="H22" s="305"/>
      <c r="I22" s="291" t="str">
        <f t="shared" si="1"/>
        <v/>
      </c>
      <c r="J22" s="291">
        <f t="shared" si="2"/>
        <v>0</v>
      </c>
      <c r="K22" s="292" t="str">
        <f t="shared" si="3"/>
        <v/>
      </c>
      <c r="L22" s="293"/>
      <c r="M22" s="294" t="str">
        <f t="shared" si="4"/>
        <v/>
      </c>
      <c r="N22" s="295" t="str">
        <f t="shared" si="5"/>
        <v/>
      </c>
      <c r="O22" s="7" t="str">
        <f t="shared" si="6"/>
        <v/>
      </c>
      <c r="P22" s="291" t="str">
        <f t="shared" si="7"/>
        <v/>
      </c>
      <c r="Q22" s="293"/>
      <c r="R22" s="293"/>
      <c r="S22" s="60" t="str">
        <f t="shared" si="8"/>
        <v/>
      </c>
      <c r="T22" s="60" t="str">
        <f t="shared" si="9"/>
        <v/>
      </c>
      <c r="U22" s="296"/>
      <c r="V22" s="293"/>
      <c r="W22" s="60" t="str">
        <f t="shared" si="22"/>
        <v/>
      </c>
      <c r="X22" s="60" t="str">
        <f t="shared" si="23"/>
        <v/>
      </c>
      <c r="Y22" s="7" t="str">
        <f t="shared" si="10"/>
        <v/>
      </c>
      <c r="Z22" s="297" t="str">
        <f t="shared" si="11"/>
        <v/>
      </c>
      <c r="AA22" s="298"/>
      <c r="AB22" s="60" t="str">
        <f t="shared" si="12"/>
        <v/>
      </c>
      <c r="AC22" s="59" t="str">
        <f t="shared" si="13"/>
        <v/>
      </c>
      <c r="AD22" s="299" t="str">
        <f t="shared" si="14"/>
        <v/>
      </c>
      <c r="AE22" s="304" t="str">
        <f t="shared" si="15"/>
        <v/>
      </c>
      <c r="AF22" s="370" t="str">
        <f t="shared" ca="1" si="21"/>
        <v/>
      </c>
      <c r="AG22" s="291" t="str">
        <f t="shared" si="16"/>
        <v/>
      </c>
      <c r="AH22" s="301" t="str">
        <f t="shared" si="17"/>
        <v/>
      </c>
      <c r="AI22" s="301" t="str">
        <f t="shared" si="18"/>
        <v/>
      </c>
      <c r="AJ22" s="7" t="str">
        <f t="shared" si="19"/>
        <v/>
      </c>
      <c r="AK22" s="366" t="str">
        <f t="shared" si="20"/>
        <v/>
      </c>
    </row>
    <row r="23" spans="1:37">
      <c r="A23" s="302"/>
      <c r="B23" s="288"/>
      <c r="C23" s="288"/>
      <c r="D23" s="289" t="str">
        <f t="shared" si="0"/>
        <v/>
      </c>
      <c r="E23" s="305"/>
      <c r="F23" s="305"/>
      <c r="G23" s="305"/>
      <c r="H23" s="305"/>
      <c r="I23" s="291" t="str">
        <f t="shared" si="1"/>
        <v/>
      </c>
      <c r="J23" s="291">
        <f t="shared" si="2"/>
        <v>0</v>
      </c>
      <c r="K23" s="292" t="str">
        <f t="shared" si="3"/>
        <v/>
      </c>
      <c r="L23" s="293"/>
      <c r="M23" s="294" t="str">
        <f t="shared" si="4"/>
        <v/>
      </c>
      <c r="N23" s="295" t="str">
        <f t="shared" si="5"/>
        <v/>
      </c>
      <c r="O23" s="7" t="str">
        <f t="shared" si="6"/>
        <v/>
      </c>
      <c r="P23" s="291" t="str">
        <f t="shared" si="7"/>
        <v/>
      </c>
      <c r="Q23" s="293"/>
      <c r="R23" s="293"/>
      <c r="S23" s="60" t="str">
        <f t="shared" si="8"/>
        <v/>
      </c>
      <c r="T23" s="60" t="str">
        <f t="shared" si="9"/>
        <v/>
      </c>
      <c r="U23" s="296"/>
      <c r="V23" s="293"/>
      <c r="W23" s="60" t="str">
        <f t="shared" si="22"/>
        <v/>
      </c>
      <c r="X23" s="60" t="str">
        <f t="shared" si="23"/>
        <v/>
      </c>
      <c r="Y23" s="7" t="str">
        <f t="shared" si="10"/>
        <v/>
      </c>
      <c r="Z23" s="297" t="str">
        <f t="shared" si="11"/>
        <v/>
      </c>
      <c r="AA23" s="298"/>
      <c r="AB23" s="60" t="str">
        <f t="shared" si="12"/>
        <v/>
      </c>
      <c r="AC23" s="59" t="str">
        <f t="shared" si="13"/>
        <v/>
      </c>
      <c r="AD23" s="299" t="str">
        <f t="shared" si="14"/>
        <v/>
      </c>
      <c r="AE23" s="304" t="str">
        <f t="shared" si="15"/>
        <v/>
      </c>
      <c r="AF23" s="370" t="str">
        <f t="shared" ca="1" si="21"/>
        <v/>
      </c>
      <c r="AG23" s="291" t="str">
        <f t="shared" si="16"/>
        <v/>
      </c>
      <c r="AH23" s="301" t="str">
        <f t="shared" si="17"/>
        <v/>
      </c>
      <c r="AI23" s="301" t="str">
        <f t="shared" si="18"/>
        <v/>
      </c>
      <c r="AJ23" s="7" t="str">
        <f t="shared" si="19"/>
        <v/>
      </c>
      <c r="AK23" s="366" t="str">
        <f t="shared" si="20"/>
        <v/>
      </c>
    </row>
    <row r="24" spans="1:37">
      <c r="A24" s="302"/>
      <c r="B24" s="288"/>
      <c r="C24" s="288"/>
      <c r="D24" s="289" t="str">
        <f t="shared" si="0"/>
        <v/>
      </c>
      <c r="E24" s="305"/>
      <c r="F24" s="305"/>
      <c r="G24" s="305"/>
      <c r="H24" s="305"/>
      <c r="I24" s="291" t="str">
        <f t="shared" si="1"/>
        <v/>
      </c>
      <c r="J24" s="291">
        <f t="shared" si="2"/>
        <v>0</v>
      </c>
      <c r="K24" s="292" t="str">
        <f t="shared" si="3"/>
        <v/>
      </c>
      <c r="L24" s="293"/>
      <c r="M24" s="294" t="str">
        <f t="shared" si="4"/>
        <v/>
      </c>
      <c r="N24" s="295" t="str">
        <f t="shared" si="5"/>
        <v/>
      </c>
      <c r="O24" s="7" t="str">
        <f t="shared" si="6"/>
        <v/>
      </c>
      <c r="P24" s="291" t="str">
        <f t="shared" si="7"/>
        <v/>
      </c>
      <c r="Q24" s="293"/>
      <c r="R24" s="293"/>
      <c r="S24" s="60" t="str">
        <f t="shared" si="8"/>
        <v/>
      </c>
      <c r="T24" s="60" t="str">
        <f t="shared" si="9"/>
        <v/>
      </c>
      <c r="U24" s="296"/>
      <c r="V24" s="293"/>
      <c r="W24" s="60" t="str">
        <f t="shared" si="22"/>
        <v/>
      </c>
      <c r="X24" s="60" t="str">
        <f t="shared" si="23"/>
        <v/>
      </c>
      <c r="Y24" s="7" t="str">
        <f t="shared" si="10"/>
        <v/>
      </c>
      <c r="Z24" s="297" t="str">
        <f t="shared" si="11"/>
        <v/>
      </c>
      <c r="AA24" s="298"/>
      <c r="AB24" s="60" t="str">
        <f t="shared" si="12"/>
        <v/>
      </c>
      <c r="AC24" s="59" t="str">
        <f t="shared" si="13"/>
        <v/>
      </c>
      <c r="AD24" s="299" t="str">
        <f t="shared" si="14"/>
        <v/>
      </c>
      <c r="AE24" s="304" t="str">
        <f t="shared" si="15"/>
        <v/>
      </c>
      <c r="AF24" s="370" t="str">
        <f t="shared" ca="1" si="21"/>
        <v/>
      </c>
      <c r="AG24" s="291" t="str">
        <f t="shared" si="16"/>
        <v/>
      </c>
      <c r="AH24" s="301" t="str">
        <f t="shared" si="17"/>
        <v/>
      </c>
      <c r="AI24" s="301" t="str">
        <f t="shared" si="18"/>
        <v/>
      </c>
      <c r="AJ24" s="7" t="str">
        <f t="shared" si="19"/>
        <v/>
      </c>
      <c r="AK24" s="366" t="str">
        <f t="shared" si="20"/>
        <v/>
      </c>
    </row>
    <row r="25" spans="1:37">
      <c r="A25" s="302"/>
      <c r="B25" s="288"/>
      <c r="C25" s="288"/>
      <c r="D25" s="289" t="str">
        <f t="shared" si="0"/>
        <v/>
      </c>
      <c r="E25" s="305"/>
      <c r="F25" s="305"/>
      <c r="G25" s="305"/>
      <c r="H25" s="305"/>
      <c r="I25" s="291" t="str">
        <f t="shared" si="1"/>
        <v/>
      </c>
      <c r="J25" s="291">
        <f t="shared" si="2"/>
        <v>0</v>
      </c>
      <c r="K25" s="292" t="str">
        <f t="shared" si="3"/>
        <v/>
      </c>
      <c r="L25" s="293"/>
      <c r="M25" s="294" t="str">
        <f t="shared" si="4"/>
        <v/>
      </c>
      <c r="N25" s="295" t="str">
        <f t="shared" si="5"/>
        <v/>
      </c>
      <c r="O25" s="7" t="str">
        <f t="shared" si="6"/>
        <v/>
      </c>
      <c r="P25" s="291" t="str">
        <f t="shared" si="7"/>
        <v/>
      </c>
      <c r="Q25" s="293"/>
      <c r="R25" s="293"/>
      <c r="S25" s="60" t="str">
        <f t="shared" si="8"/>
        <v/>
      </c>
      <c r="T25" s="60" t="str">
        <f t="shared" si="9"/>
        <v/>
      </c>
      <c r="U25" s="296"/>
      <c r="V25" s="293"/>
      <c r="W25" s="60" t="str">
        <f t="shared" si="22"/>
        <v/>
      </c>
      <c r="X25" s="60" t="str">
        <f t="shared" si="23"/>
        <v/>
      </c>
      <c r="Y25" s="7" t="str">
        <f t="shared" si="10"/>
        <v/>
      </c>
      <c r="Z25" s="297" t="str">
        <f t="shared" si="11"/>
        <v/>
      </c>
      <c r="AA25" s="298"/>
      <c r="AB25" s="60" t="str">
        <f t="shared" si="12"/>
        <v/>
      </c>
      <c r="AC25" s="59" t="str">
        <f t="shared" si="13"/>
        <v/>
      </c>
      <c r="AD25" s="299" t="str">
        <f t="shared" si="14"/>
        <v/>
      </c>
      <c r="AE25" s="304" t="str">
        <f t="shared" si="15"/>
        <v/>
      </c>
      <c r="AF25" s="370" t="str">
        <f t="shared" ca="1" si="21"/>
        <v/>
      </c>
      <c r="AG25" s="291" t="str">
        <f t="shared" si="16"/>
        <v/>
      </c>
      <c r="AH25" s="301" t="str">
        <f t="shared" si="17"/>
        <v/>
      </c>
      <c r="AI25" s="301" t="str">
        <f t="shared" si="18"/>
        <v/>
      </c>
      <c r="AJ25" s="7" t="str">
        <f t="shared" si="19"/>
        <v/>
      </c>
      <c r="AK25" s="366" t="str">
        <f t="shared" si="20"/>
        <v/>
      </c>
    </row>
    <row r="26" spans="1:37">
      <c r="A26" s="302"/>
      <c r="B26" s="288"/>
      <c r="C26" s="288"/>
      <c r="D26" s="289" t="str">
        <f t="shared" si="0"/>
        <v/>
      </c>
      <c r="E26" s="305"/>
      <c r="F26" s="305"/>
      <c r="G26" s="305"/>
      <c r="H26" s="305"/>
      <c r="I26" s="291" t="str">
        <f t="shared" si="1"/>
        <v/>
      </c>
      <c r="J26" s="291">
        <f t="shared" si="2"/>
        <v>0</v>
      </c>
      <c r="K26" s="292" t="str">
        <f t="shared" si="3"/>
        <v/>
      </c>
      <c r="L26" s="293"/>
      <c r="M26" s="294" t="str">
        <f t="shared" si="4"/>
        <v/>
      </c>
      <c r="N26" s="295" t="str">
        <f t="shared" si="5"/>
        <v/>
      </c>
      <c r="O26" s="7" t="str">
        <f t="shared" si="6"/>
        <v/>
      </c>
      <c r="P26" s="291" t="str">
        <f t="shared" si="7"/>
        <v/>
      </c>
      <c r="Q26" s="293"/>
      <c r="R26" s="293"/>
      <c r="S26" s="60" t="str">
        <f t="shared" si="8"/>
        <v/>
      </c>
      <c r="T26" s="60" t="str">
        <f t="shared" si="9"/>
        <v/>
      </c>
      <c r="U26" s="296"/>
      <c r="V26" s="293"/>
      <c r="W26" s="60" t="str">
        <f t="shared" si="22"/>
        <v/>
      </c>
      <c r="X26" s="60" t="str">
        <f t="shared" si="23"/>
        <v/>
      </c>
      <c r="Y26" s="7" t="str">
        <f t="shared" si="10"/>
        <v/>
      </c>
      <c r="Z26" s="297" t="str">
        <f t="shared" si="11"/>
        <v/>
      </c>
      <c r="AA26" s="298"/>
      <c r="AB26" s="60" t="str">
        <f t="shared" si="12"/>
        <v/>
      </c>
      <c r="AC26" s="59" t="str">
        <f t="shared" si="13"/>
        <v/>
      </c>
      <c r="AD26" s="299" t="str">
        <f t="shared" si="14"/>
        <v/>
      </c>
      <c r="AE26" s="304" t="str">
        <f t="shared" si="15"/>
        <v/>
      </c>
      <c r="AF26" s="370" t="str">
        <f t="shared" ca="1" si="21"/>
        <v/>
      </c>
      <c r="AG26" s="291" t="str">
        <f t="shared" si="16"/>
        <v/>
      </c>
      <c r="AH26" s="301" t="str">
        <f t="shared" si="17"/>
        <v/>
      </c>
      <c r="AI26" s="301" t="str">
        <f t="shared" si="18"/>
        <v/>
      </c>
      <c r="AJ26" s="7" t="str">
        <f t="shared" si="19"/>
        <v/>
      </c>
      <c r="AK26" s="366" t="str">
        <f t="shared" si="20"/>
        <v/>
      </c>
    </row>
    <row r="27" spans="1:37">
      <c r="A27" s="302"/>
      <c r="B27" s="288"/>
      <c r="C27" s="288"/>
      <c r="D27" s="289" t="str">
        <f t="shared" si="0"/>
        <v/>
      </c>
      <c r="E27" s="305"/>
      <c r="F27" s="305"/>
      <c r="G27" s="305"/>
      <c r="H27" s="305"/>
      <c r="I27" s="291" t="str">
        <f t="shared" si="1"/>
        <v/>
      </c>
      <c r="J27" s="291">
        <f t="shared" si="2"/>
        <v>0</v>
      </c>
      <c r="K27" s="292" t="str">
        <f t="shared" si="3"/>
        <v/>
      </c>
      <c r="L27" s="293"/>
      <c r="M27" s="294" t="str">
        <f t="shared" si="4"/>
        <v/>
      </c>
      <c r="N27" s="295" t="str">
        <f t="shared" si="5"/>
        <v/>
      </c>
      <c r="O27" s="7" t="str">
        <f t="shared" si="6"/>
        <v/>
      </c>
      <c r="P27" s="291" t="str">
        <f t="shared" si="7"/>
        <v/>
      </c>
      <c r="Q27" s="293"/>
      <c r="R27" s="293"/>
      <c r="S27" s="60" t="str">
        <f t="shared" si="8"/>
        <v/>
      </c>
      <c r="T27" s="60" t="str">
        <f t="shared" si="9"/>
        <v/>
      </c>
      <c r="U27" s="296"/>
      <c r="V27" s="293"/>
      <c r="W27" s="60" t="str">
        <f t="shared" si="22"/>
        <v/>
      </c>
      <c r="X27" s="60" t="str">
        <f t="shared" si="23"/>
        <v/>
      </c>
      <c r="Y27" s="7" t="str">
        <f t="shared" si="10"/>
        <v/>
      </c>
      <c r="Z27" s="297" t="str">
        <f t="shared" si="11"/>
        <v/>
      </c>
      <c r="AA27" s="298"/>
      <c r="AB27" s="60" t="str">
        <f t="shared" si="12"/>
        <v/>
      </c>
      <c r="AC27" s="59" t="str">
        <f t="shared" si="13"/>
        <v/>
      </c>
      <c r="AD27" s="299" t="str">
        <f t="shared" si="14"/>
        <v/>
      </c>
      <c r="AE27" s="304" t="str">
        <f t="shared" si="15"/>
        <v/>
      </c>
      <c r="AF27" s="370" t="str">
        <f t="shared" ca="1" si="21"/>
        <v/>
      </c>
      <c r="AG27" s="291" t="str">
        <f t="shared" si="16"/>
        <v/>
      </c>
      <c r="AH27" s="301" t="str">
        <f t="shared" si="17"/>
        <v/>
      </c>
      <c r="AI27" s="301" t="str">
        <f t="shared" si="18"/>
        <v/>
      </c>
      <c r="AJ27" s="7" t="str">
        <f t="shared" si="19"/>
        <v/>
      </c>
      <c r="AK27" s="366" t="str">
        <f t="shared" si="20"/>
        <v/>
      </c>
    </row>
    <row r="28" spans="1:37">
      <c r="A28" s="302"/>
      <c r="B28" s="288"/>
      <c r="C28" s="288"/>
      <c r="D28" s="289" t="str">
        <f t="shared" si="0"/>
        <v/>
      </c>
      <c r="E28" s="305"/>
      <c r="F28" s="305"/>
      <c r="G28" s="305"/>
      <c r="H28" s="305"/>
      <c r="I28" s="291" t="str">
        <f t="shared" si="1"/>
        <v/>
      </c>
      <c r="J28" s="291">
        <f t="shared" si="2"/>
        <v>0</v>
      </c>
      <c r="K28" s="292" t="str">
        <f t="shared" si="3"/>
        <v/>
      </c>
      <c r="L28" s="293"/>
      <c r="M28" s="294" t="str">
        <f t="shared" si="4"/>
        <v/>
      </c>
      <c r="N28" s="295" t="str">
        <f t="shared" si="5"/>
        <v/>
      </c>
      <c r="O28" s="7" t="str">
        <f t="shared" si="6"/>
        <v/>
      </c>
      <c r="P28" s="291" t="str">
        <f t="shared" si="7"/>
        <v/>
      </c>
      <c r="Q28" s="293"/>
      <c r="R28" s="293"/>
      <c r="S28" s="60" t="str">
        <f t="shared" si="8"/>
        <v/>
      </c>
      <c r="T28" s="60" t="str">
        <f t="shared" si="9"/>
        <v/>
      </c>
      <c r="U28" s="296"/>
      <c r="V28" s="293"/>
      <c r="W28" s="60" t="str">
        <f t="shared" si="22"/>
        <v/>
      </c>
      <c r="X28" s="60" t="str">
        <f t="shared" si="23"/>
        <v/>
      </c>
      <c r="Y28" s="7" t="str">
        <f t="shared" si="10"/>
        <v/>
      </c>
      <c r="Z28" s="297" t="str">
        <f t="shared" si="11"/>
        <v/>
      </c>
      <c r="AA28" s="298"/>
      <c r="AB28" s="60" t="str">
        <f t="shared" si="12"/>
        <v/>
      </c>
      <c r="AC28" s="59" t="str">
        <f t="shared" si="13"/>
        <v/>
      </c>
      <c r="AD28" s="299" t="str">
        <f t="shared" si="14"/>
        <v/>
      </c>
      <c r="AE28" s="304" t="str">
        <f t="shared" si="15"/>
        <v/>
      </c>
      <c r="AF28" s="370" t="str">
        <f t="shared" ca="1" si="21"/>
        <v/>
      </c>
      <c r="AG28" s="291" t="str">
        <f t="shared" si="16"/>
        <v/>
      </c>
      <c r="AH28" s="301" t="str">
        <f t="shared" si="17"/>
        <v/>
      </c>
      <c r="AI28" s="301" t="str">
        <f t="shared" si="18"/>
        <v/>
      </c>
      <c r="AJ28" s="7" t="str">
        <f t="shared" si="19"/>
        <v/>
      </c>
      <c r="AK28" s="366" t="str">
        <f t="shared" si="20"/>
        <v/>
      </c>
    </row>
    <row r="29" spans="1:37">
      <c r="A29" s="302"/>
      <c r="B29" s="288"/>
      <c r="C29" s="288"/>
      <c r="D29" s="289" t="str">
        <f t="shared" si="0"/>
        <v/>
      </c>
      <c r="E29" s="305"/>
      <c r="F29" s="305"/>
      <c r="G29" s="305"/>
      <c r="H29" s="305"/>
      <c r="I29" s="291" t="str">
        <f t="shared" si="1"/>
        <v/>
      </c>
      <c r="J29" s="291">
        <f t="shared" si="2"/>
        <v>0</v>
      </c>
      <c r="K29" s="292" t="str">
        <f t="shared" si="3"/>
        <v/>
      </c>
      <c r="L29" s="293"/>
      <c r="M29" s="294" t="str">
        <f t="shared" si="4"/>
        <v/>
      </c>
      <c r="N29" s="295" t="str">
        <f t="shared" si="5"/>
        <v/>
      </c>
      <c r="O29" s="7" t="str">
        <f t="shared" si="6"/>
        <v/>
      </c>
      <c r="P29" s="291" t="str">
        <f t="shared" si="7"/>
        <v/>
      </c>
      <c r="Q29" s="293"/>
      <c r="R29" s="293"/>
      <c r="S29" s="60" t="str">
        <f t="shared" si="8"/>
        <v/>
      </c>
      <c r="T29" s="60" t="str">
        <f t="shared" si="9"/>
        <v/>
      </c>
      <c r="U29" s="296"/>
      <c r="V29" s="293"/>
      <c r="W29" s="60" t="str">
        <f t="shared" si="22"/>
        <v/>
      </c>
      <c r="X29" s="60" t="str">
        <f t="shared" si="23"/>
        <v/>
      </c>
      <c r="Y29" s="7" t="str">
        <f t="shared" si="10"/>
        <v/>
      </c>
      <c r="Z29" s="297" t="str">
        <f t="shared" si="11"/>
        <v/>
      </c>
      <c r="AA29" s="298"/>
      <c r="AB29" s="60" t="str">
        <f t="shared" si="12"/>
        <v/>
      </c>
      <c r="AC29" s="59" t="str">
        <f t="shared" si="13"/>
        <v/>
      </c>
      <c r="AD29" s="299" t="str">
        <f t="shared" si="14"/>
        <v/>
      </c>
      <c r="AE29" s="304" t="str">
        <f t="shared" si="15"/>
        <v/>
      </c>
      <c r="AF29" s="370" t="str">
        <f t="shared" ca="1" si="21"/>
        <v/>
      </c>
      <c r="AG29" s="291" t="str">
        <f t="shared" si="16"/>
        <v/>
      </c>
      <c r="AH29" s="301" t="str">
        <f t="shared" si="17"/>
        <v/>
      </c>
      <c r="AI29" s="301" t="str">
        <f t="shared" si="18"/>
        <v/>
      </c>
      <c r="AJ29" s="7" t="str">
        <f t="shared" si="19"/>
        <v/>
      </c>
      <c r="AK29" s="366" t="str">
        <f t="shared" si="20"/>
        <v/>
      </c>
    </row>
    <row r="30" spans="1:37">
      <c r="A30" s="302"/>
      <c r="B30" s="288"/>
      <c r="C30" s="288"/>
      <c r="D30" s="289" t="str">
        <f t="shared" si="0"/>
        <v/>
      </c>
      <c r="E30" s="305"/>
      <c r="F30" s="305"/>
      <c r="G30" s="305"/>
      <c r="H30" s="305"/>
      <c r="I30" s="291" t="str">
        <f t="shared" si="1"/>
        <v/>
      </c>
      <c r="J30" s="291">
        <f t="shared" si="2"/>
        <v>0</v>
      </c>
      <c r="K30" s="292" t="str">
        <f t="shared" si="3"/>
        <v/>
      </c>
      <c r="L30" s="293"/>
      <c r="M30" s="294" t="str">
        <f t="shared" si="4"/>
        <v/>
      </c>
      <c r="N30" s="295" t="str">
        <f t="shared" si="5"/>
        <v/>
      </c>
      <c r="O30" s="7" t="str">
        <f t="shared" si="6"/>
        <v/>
      </c>
      <c r="P30" s="291" t="str">
        <f t="shared" si="7"/>
        <v/>
      </c>
      <c r="Q30" s="293"/>
      <c r="R30" s="293"/>
      <c r="S30" s="60" t="str">
        <f t="shared" si="8"/>
        <v/>
      </c>
      <c r="T30" s="60" t="str">
        <f t="shared" si="9"/>
        <v/>
      </c>
      <c r="U30" s="296"/>
      <c r="V30" s="293"/>
      <c r="W30" s="60" t="str">
        <f t="shared" si="22"/>
        <v/>
      </c>
      <c r="X30" s="60" t="str">
        <f t="shared" si="23"/>
        <v/>
      </c>
      <c r="Y30" s="7" t="str">
        <f t="shared" si="10"/>
        <v/>
      </c>
      <c r="Z30" s="297" t="str">
        <f t="shared" si="11"/>
        <v/>
      </c>
      <c r="AA30" s="298"/>
      <c r="AB30" s="60" t="str">
        <f t="shared" si="12"/>
        <v/>
      </c>
      <c r="AC30" s="59" t="str">
        <f t="shared" si="13"/>
        <v/>
      </c>
      <c r="AD30" s="299" t="str">
        <f t="shared" si="14"/>
        <v/>
      </c>
      <c r="AE30" s="304" t="str">
        <f t="shared" si="15"/>
        <v/>
      </c>
      <c r="AF30" s="370" t="str">
        <f t="shared" ca="1" si="21"/>
        <v/>
      </c>
      <c r="AG30" s="291" t="str">
        <f t="shared" si="16"/>
        <v/>
      </c>
      <c r="AH30" s="301" t="str">
        <f t="shared" si="17"/>
        <v/>
      </c>
      <c r="AI30" s="301" t="str">
        <f t="shared" si="18"/>
        <v/>
      </c>
      <c r="AJ30" s="7" t="str">
        <f t="shared" si="19"/>
        <v/>
      </c>
      <c r="AK30" s="366" t="str">
        <f t="shared" si="20"/>
        <v/>
      </c>
    </row>
    <row r="31" spans="1:37">
      <c r="A31" s="302"/>
      <c r="B31" s="288"/>
      <c r="C31" s="288"/>
      <c r="D31" s="289" t="str">
        <f t="shared" si="0"/>
        <v/>
      </c>
      <c r="E31" s="305"/>
      <c r="F31" s="305"/>
      <c r="G31" s="305"/>
      <c r="H31" s="305"/>
      <c r="I31" s="291" t="str">
        <f t="shared" si="1"/>
        <v/>
      </c>
      <c r="J31" s="291">
        <f t="shared" si="2"/>
        <v>0</v>
      </c>
      <c r="K31" s="292" t="str">
        <f t="shared" si="3"/>
        <v/>
      </c>
      <c r="L31" s="293"/>
      <c r="M31" s="294" t="str">
        <f t="shared" si="4"/>
        <v/>
      </c>
      <c r="N31" s="295" t="str">
        <f t="shared" si="5"/>
        <v/>
      </c>
      <c r="O31" s="7" t="str">
        <f t="shared" si="6"/>
        <v/>
      </c>
      <c r="P31" s="291" t="str">
        <f t="shared" si="7"/>
        <v/>
      </c>
      <c r="Q31" s="293"/>
      <c r="R31" s="293"/>
      <c r="S31" s="60" t="str">
        <f t="shared" si="8"/>
        <v/>
      </c>
      <c r="T31" s="60" t="str">
        <f t="shared" si="9"/>
        <v/>
      </c>
      <c r="U31" s="296"/>
      <c r="V31" s="293"/>
      <c r="W31" s="60" t="str">
        <f t="shared" si="22"/>
        <v/>
      </c>
      <c r="X31" s="60" t="str">
        <f t="shared" si="23"/>
        <v/>
      </c>
      <c r="Y31" s="7" t="str">
        <f t="shared" si="10"/>
        <v/>
      </c>
      <c r="Z31" s="297" t="str">
        <f t="shared" si="11"/>
        <v/>
      </c>
      <c r="AA31" s="298"/>
      <c r="AB31" s="60" t="str">
        <f t="shared" si="12"/>
        <v/>
      </c>
      <c r="AC31" s="59" t="str">
        <f t="shared" si="13"/>
        <v/>
      </c>
      <c r="AD31" s="299" t="str">
        <f t="shared" si="14"/>
        <v/>
      </c>
      <c r="AE31" s="304" t="str">
        <f t="shared" si="15"/>
        <v/>
      </c>
      <c r="AF31" s="370" t="str">
        <f t="shared" ca="1" si="21"/>
        <v/>
      </c>
      <c r="AG31" s="291" t="str">
        <f t="shared" si="16"/>
        <v/>
      </c>
      <c r="AH31" s="301" t="str">
        <f t="shared" si="17"/>
        <v/>
      </c>
      <c r="AI31" s="301" t="str">
        <f t="shared" si="18"/>
        <v/>
      </c>
      <c r="AJ31" s="7" t="str">
        <f t="shared" si="19"/>
        <v/>
      </c>
      <c r="AK31" s="366" t="str">
        <f t="shared" si="20"/>
        <v/>
      </c>
    </row>
    <row r="32" spans="1:37">
      <c r="A32" s="302"/>
      <c r="B32" s="288"/>
      <c r="C32" s="288"/>
      <c r="D32" s="289" t="str">
        <f t="shared" si="0"/>
        <v/>
      </c>
      <c r="E32" s="305"/>
      <c r="F32" s="305"/>
      <c r="G32" s="305"/>
      <c r="H32" s="305"/>
      <c r="I32" s="291" t="str">
        <f t="shared" si="1"/>
        <v/>
      </c>
      <c r="J32" s="291">
        <f t="shared" si="2"/>
        <v>0</v>
      </c>
      <c r="K32" s="292" t="str">
        <f t="shared" si="3"/>
        <v/>
      </c>
      <c r="L32" s="293"/>
      <c r="M32" s="294" t="str">
        <f t="shared" si="4"/>
        <v/>
      </c>
      <c r="N32" s="295" t="str">
        <f t="shared" si="5"/>
        <v/>
      </c>
      <c r="O32" s="7" t="str">
        <f t="shared" si="6"/>
        <v/>
      </c>
      <c r="P32" s="291" t="str">
        <f t="shared" si="7"/>
        <v/>
      </c>
      <c r="Q32" s="293"/>
      <c r="R32" s="293"/>
      <c r="S32" s="60" t="str">
        <f t="shared" si="8"/>
        <v/>
      </c>
      <c r="T32" s="60" t="str">
        <f t="shared" si="9"/>
        <v/>
      </c>
      <c r="U32" s="296"/>
      <c r="V32" s="293"/>
      <c r="W32" s="60" t="str">
        <f t="shared" si="22"/>
        <v/>
      </c>
      <c r="X32" s="60" t="str">
        <f t="shared" si="23"/>
        <v/>
      </c>
      <c r="Y32" s="7" t="str">
        <f t="shared" si="10"/>
        <v/>
      </c>
      <c r="Z32" s="297" t="str">
        <f t="shared" si="11"/>
        <v/>
      </c>
      <c r="AA32" s="298"/>
      <c r="AB32" s="60" t="str">
        <f t="shared" si="12"/>
        <v/>
      </c>
      <c r="AC32" s="59" t="str">
        <f t="shared" si="13"/>
        <v/>
      </c>
      <c r="AD32" s="299" t="str">
        <f t="shared" si="14"/>
        <v/>
      </c>
      <c r="AE32" s="304" t="str">
        <f t="shared" si="15"/>
        <v/>
      </c>
      <c r="AF32" s="370" t="str">
        <f t="shared" ca="1" si="21"/>
        <v/>
      </c>
      <c r="AG32" s="291" t="str">
        <f t="shared" si="16"/>
        <v/>
      </c>
      <c r="AH32" s="301" t="str">
        <f t="shared" si="17"/>
        <v/>
      </c>
      <c r="AI32" s="301" t="str">
        <f t="shared" si="18"/>
        <v/>
      </c>
      <c r="AJ32" s="7" t="str">
        <f t="shared" si="19"/>
        <v/>
      </c>
      <c r="AK32" s="366" t="str">
        <f t="shared" si="20"/>
        <v/>
      </c>
    </row>
    <row r="33" spans="1:37">
      <c r="A33" s="302"/>
      <c r="B33" s="288"/>
      <c r="C33" s="288"/>
      <c r="D33" s="289" t="str">
        <f t="shared" si="0"/>
        <v/>
      </c>
      <c r="E33" s="305"/>
      <c r="F33" s="305"/>
      <c r="G33" s="305"/>
      <c r="H33" s="305"/>
      <c r="I33" s="291" t="str">
        <f t="shared" si="1"/>
        <v/>
      </c>
      <c r="J33" s="291">
        <f t="shared" si="2"/>
        <v>0</v>
      </c>
      <c r="K33" s="292" t="str">
        <f t="shared" si="3"/>
        <v/>
      </c>
      <c r="L33" s="293"/>
      <c r="M33" s="294" t="str">
        <f t="shared" si="4"/>
        <v/>
      </c>
      <c r="N33" s="295" t="str">
        <f t="shared" si="5"/>
        <v/>
      </c>
      <c r="O33" s="7" t="str">
        <f t="shared" si="6"/>
        <v/>
      </c>
      <c r="P33" s="291" t="str">
        <f t="shared" si="7"/>
        <v/>
      </c>
      <c r="Q33" s="293"/>
      <c r="R33" s="293"/>
      <c r="S33" s="60" t="str">
        <f t="shared" si="8"/>
        <v/>
      </c>
      <c r="T33" s="60" t="str">
        <f t="shared" si="9"/>
        <v/>
      </c>
      <c r="U33" s="296"/>
      <c r="V33" s="293"/>
      <c r="W33" s="60" t="str">
        <f t="shared" si="22"/>
        <v/>
      </c>
      <c r="X33" s="60" t="str">
        <f t="shared" si="23"/>
        <v/>
      </c>
      <c r="Y33" s="7" t="str">
        <f t="shared" si="10"/>
        <v/>
      </c>
      <c r="Z33" s="297" t="str">
        <f t="shared" si="11"/>
        <v/>
      </c>
      <c r="AA33" s="298"/>
      <c r="AB33" s="60" t="str">
        <f t="shared" si="12"/>
        <v/>
      </c>
      <c r="AC33" s="59" t="str">
        <f t="shared" si="13"/>
        <v/>
      </c>
      <c r="AD33" s="299" t="str">
        <f t="shared" si="14"/>
        <v/>
      </c>
      <c r="AE33" s="304" t="str">
        <f t="shared" si="15"/>
        <v/>
      </c>
      <c r="AF33" s="370" t="str">
        <f t="shared" ca="1" si="21"/>
        <v/>
      </c>
      <c r="AG33" s="291" t="str">
        <f t="shared" si="16"/>
        <v/>
      </c>
      <c r="AH33" s="301" t="str">
        <f t="shared" si="17"/>
        <v/>
      </c>
      <c r="AI33" s="301" t="str">
        <f t="shared" si="18"/>
        <v/>
      </c>
      <c r="AJ33" s="7" t="str">
        <f t="shared" si="19"/>
        <v/>
      </c>
      <c r="AK33" s="366" t="str">
        <f t="shared" si="20"/>
        <v/>
      </c>
    </row>
    <row r="34" spans="1:37">
      <c r="A34" s="302"/>
      <c r="B34" s="288"/>
      <c r="C34" s="288"/>
      <c r="D34" s="289" t="str">
        <f t="shared" ref="D34:D96" si="24">IF($B34="","",IF($C34="","",DATEDIF($B34,$C34,"D")))</f>
        <v/>
      </c>
      <c r="E34" s="305"/>
      <c r="F34" s="305"/>
      <c r="G34" s="305"/>
      <c r="H34" s="305"/>
      <c r="I34" s="291" t="str">
        <f t="shared" ref="I34:I96" si="25">IF($G34&amp;$H34="","",IF($E34="","",IF($G34="","0",SUMPRODUCT($G34,$D34))+IF($F34="","0",IF($H34="","0",SUMPRODUCT($H34,$D34)))))</f>
        <v/>
      </c>
      <c r="J34" s="291">
        <f t="shared" ref="J34:J96" si="26">IF($E34&amp;$F34="0","",SUM($E34:$F34))</f>
        <v>0</v>
      </c>
      <c r="K34" s="292" t="str">
        <f t="shared" ref="K34:K96" si="27">IF($D34="","",IF($J34="","",$D34*$J34))</f>
        <v/>
      </c>
      <c r="L34" s="293"/>
      <c r="M34" s="294" t="str">
        <f t="shared" ref="M34:M96" si="28">IF($A34="","",IF(VLOOKUP($A34,Données,5,FALSE)="","",VLOOKUP($A34,Données,5,FALSE)))</f>
        <v/>
      </c>
      <c r="N34" s="295" t="str">
        <f t="shared" ref="N34:N96" si="29">IF($A34="","",IF(VLOOKUP($A34,Données,6,FALSE)="","",VLOOKUP($A34,Données,6,FALSE)))</f>
        <v/>
      </c>
      <c r="O34" s="7" t="str">
        <f t="shared" ref="O34:O40" si="30">IF($E34="","",IF($J34&gt;=60,$E34-3,IF($J34&gt;=42,$E34-2,IF($J34&gt;=21,$E34-1,$E34))))</f>
        <v/>
      </c>
      <c r="P34" s="291" t="str">
        <f t="shared" ref="P34:P96" si="31">IF($F34="","",$F34)</f>
        <v/>
      </c>
      <c r="Q34" s="293"/>
      <c r="R34" s="293"/>
      <c r="S34" s="60" t="str">
        <f t="shared" ref="S34:S40" si="32">IF($Q34="","",VLOOKUP($Q34,Tarifs,2,FALSE))</f>
        <v/>
      </c>
      <c r="T34" s="60" t="str">
        <f t="shared" ref="T34:T40" si="33">IF($Q34="","",VLOOKUP($Q34,Tarifs,3,FALSE))</f>
        <v/>
      </c>
      <c r="U34" s="296"/>
      <c r="V34" s="293"/>
      <c r="W34" s="60" t="str">
        <f t="shared" si="22"/>
        <v/>
      </c>
      <c r="X34" s="60" t="str">
        <f t="shared" si="23"/>
        <v/>
      </c>
      <c r="Y34" s="7" t="str">
        <f t="shared" ref="Y34:Y40" si="34">IF($L34="Annulé",0,(IF($E34="","",SUM($E34-$O34))))</f>
        <v/>
      </c>
      <c r="Z34" s="297" t="str">
        <f t="shared" ref="Z34:Z40" si="35">IF($Y34="","",IF($Q34="","0",IF($R34="","0",SUMPRODUCT($Y34,$R34,$S34)+IF($U34="","0",IF($V34="","0",SUMPRODUCT($Y34,$V34,$W34))))))</f>
        <v/>
      </c>
      <c r="AA34" s="298"/>
      <c r="AB34" s="60" t="str">
        <f t="shared" ref="AB34:AB40" si="36">IF($D34="","",IF($AA34="","",SUMPRODUCT($AA34,$D34,Taxe)))</f>
        <v/>
      </c>
      <c r="AC34" s="59" t="str">
        <f t="shared" ref="AC34:AC40" si="37">IF(L34="Annulé",0,(IF($A34="","",(IF($Q34="","0",IF($R34="","0",SUMPRODUCT($O34,$R34,$S34)+IF($P34="","0",SUMPRODUCT($P34,$R34,$T34))))+IF($U34="","0",IF($V34="","0",SUMPRODUCT($O34,$V34,$W34)+IF($P34="","0",SUMPRODUCT($P34,$V34,$X34))))))))</f>
        <v/>
      </c>
      <c r="AD34" s="299" t="str">
        <f t="shared" ref="AD34:AD40" si="38">IF($A34="","",((IF($G34="","0",IF($Q34="","0",IF($R34="","0",SUMPRODUCT($G34,$R34,$S34))))))+(IF($G34="","0",IF($U34="","0",IF($V34="","0",SUMPRODUCT($G34,$V34,$W34)))))+IF($F34="","0",IF($H34="","0",IF($Q34="","0",IF($R34="","0",SUMPRODUCT($H34,$R34,$T34))))+IF($F34="","0",(IF($H34="","0",IF($U34="","0",SUMPRODUCT($H34,$V34,$X34))))))-IF($AK34="",0,$AK34))</f>
        <v/>
      </c>
      <c r="AE34" s="304" t="str">
        <f t="shared" ref="AE34:AE96" si="39">IF($A34="","",$A34)</f>
        <v/>
      </c>
      <c r="AF34" s="370" t="str">
        <f t="shared" ca="1" si="21"/>
        <v/>
      </c>
      <c r="AG34" s="291" t="str">
        <f t="shared" ref="AG34:AG96" si="40">IF($D34="","",IF($AF34="","",+$D34-$AF34))</f>
        <v/>
      </c>
      <c r="AH34" s="301" t="str">
        <f t="shared" si="17"/>
        <v/>
      </c>
      <c r="AI34" s="301" t="str">
        <f t="shared" si="18"/>
        <v/>
      </c>
      <c r="AJ34" s="7" t="str">
        <f t="shared" si="19"/>
        <v/>
      </c>
      <c r="AK34" s="366" t="str">
        <f t="shared" si="20"/>
        <v/>
      </c>
    </row>
    <row r="35" spans="1:37">
      <c r="A35" s="302"/>
      <c r="B35" s="288"/>
      <c r="C35" s="288"/>
      <c r="D35" s="289" t="str">
        <f t="shared" si="24"/>
        <v/>
      </c>
      <c r="E35" s="305"/>
      <c r="F35" s="305"/>
      <c r="G35" s="305"/>
      <c r="H35" s="305"/>
      <c r="I35" s="291" t="str">
        <f t="shared" si="25"/>
        <v/>
      </c>
      <c r="J35" s="291">
        <f t="shared" si="26"/>
        <v>0</v>
      </c>
      <c r="K35" s="292" t="str">
        <f t="shared" si="27"/>
        <v/>
      </c>
      <c r="L35" s="293"/>
      <c r="M35" s="294" t="str">
        <f t="shared" si="28"/>
        <v/>
      </c>
      <c r="N35" s="295" t="str">
        <f t="shared" si="29"/>
        <v/>
      </c>
      <c r="O35" s="7" t="str">
        <f t="shared" si="30"/>
        <v/>
      </c>
      <c r="P35" s="291" t="str">
        <f t="shared" si="31"/>
        <v/>
      </c>
      <c r="Q35" s="293"/>
      <c r="R35" s="293"/>
      <c r="S35" s="60" t="str">
        <f t="shared" si="32"/>
        <v/>
      </c>
      <c r="T35" s="60" t="str">
        <f t="shared" si="33"/>
        <v/>
      </c>
      <c r="U35" s="296"/>
      <c r="V35" s="293"/>
      <c r="W35" s="60" t="str">
        <f t="shared" si="22"/>
        <v/>
      </c>
      <c r="X35" s="60" t="str">
        <f t="shared" si="23"/>
        <v/>
      </c>
      <c r="Y35" s="7" t="str">
        <f t="shared" si="34"/>
        <v/>
      </c>
      <c r="Z35" s="297" t="str">
        <f t="shared" si="35"/>
        <v/>
      </c>
      <c r="AA35" s="298"/>
      <c r="AB35" s="60" t="str">
        <f t="shared" si="36"/>
        <v/>
      </c>
      <c r="AC35" s="59" t="str">
        <f t="shared" si="37"/>
        <v/>
      </c>
      <c r="AD35" s="299" t="str">
        <f t="shared" si="38"/>
        <v/>
      </c>
      <c r="AE35" s="304" t="str">
        <f t="shared" si="39"/>
        <v/>
      </c>
      <c r="AF35" s="370" t="str">
        <f t="shared" ca="1" si="21"/>
        <v/>
      </c>
      <c r="AG35" s="291" t="str">
        <f t="shared" si="40"/>
        <v/>
      </c>
      <c r="AH35" s="301" t="str">
        <f t="shared" si="17"/>
        <v/>
      </c>
      <c r="AI35" s="301" t="str">
        <f t="shared" si="18"/>
        <v/>
      </c>
      <c r="AJ35" s="7" t="str">
        <f t="shared" si="19"/>
        <v/>
      </c>
      <c r="AK35" s="366" t="str">
        <f t="shared" si="20"/>
        <v/>
      </c>
    </row>
    <row r="36" spans="1:37">
      <c r="A36" s="302"/>
      <c r="B36" s="288"/>
      <c r="C36" s="288"/>
      <c r="D36" s="289" t="str">
        <f t="shared" si="24"/>
        <v/>
      </c>
      <c r="E36" s="305"/>
      <c r="F36" s="305"/>
      <c r="G36" s="305"/>
      <c r="H36" s="305"/>
      <c r="I36" s="291" t="str">
        <f t="shared" si="25"/>
        <v/>
      </c>
      <c r="J36" s="291">
        <f t="shared" si="26"/>
        <v>0</v>
      </c>
      <c r="K36" s="292" t="str">
        <f t="shared" si="27"/>
        <v/>
      </c>
      <c r="L36" s="293"/>
      <c r="M36" s="294" t="str">
        <f t="shared" si="28"/>
        <v/>
      </c>
      <c r="N36" s="295" t="str">
        <f t="shared" si="29"/>
        <v/>
      </c>
      <c r="O36" s="7" t="str">
        <f t="shared" si="30"/>
        <v/>
      </c>
      <c r="P36" s="291" t="str">
        <f t="shared" si="31"/>
        <v/>
      </c>
      <c r="Q36" s="293"/>
      <c r="R36" s="293"/>
      <c r="S36" s="60" t="str">
        <f t="shared" si="32"/>
        <v/>
      </c>
      <c r="T36" s="60" t="str">
        <f t="shared" si="33"/>
        <v/>
      </c>
      <c r="U36" s="296"/>
      <c r="V36" s="293"/>
      <c r="W36" s="60" t="str">
        <f t="shared" si="22"/>
        <v/>
      </c>
      <c r="X36" s="60" t="str">
        <f t="shared" si="23"/>
        <v/>
      </c>
      <c r="Y36" s="7" t="str">
        <f t="shared" si="34"/>
        <v/>
      </c>
      <c r="Z36" s="297" t="str">
        <f t="shared" si="35"/>
        <v/>
      </c>
      <c r="AA36" s="298"/>
      <c r="AB36" s="60" t="str">
        <f t="shared" si="36"/>
        <v/>
      </c>
      <c r="AC36" s="59" t="str">
        <f t="shared" si="37"/>
        <v/>
      </c>
      <c r="AD36" s="299" t="str">
        <f t="shared" si="38"/>
        <v/>
      </c>
      <c r="AE36" s="304" t="str">
        <f t="shared" si="39"/>
        <v/>
      </c>
      <c r="AF36" s="370" t="str">
        <f t="shared" ca="1" si="21"/>
        <v/>
      </c>
      <c r="AG36" s="291" t="str">
        <f t="shared" si="40"/>
        <v/>
      </c>
      <c r="AH36" s="301" t="str">
        <f t="shared" si="17"/>
        <v/>
      </c>
      <c r="AI36" s="301" t="str">
        <f t="shared" si="18"/>
        <v/>
      </c>
      <c r="AJ36" s="7" t="str">
        <f t="shared" si="19"/>
        <v/>
      </c>
      <c r="AK36" s="366" t="str">
        <f t="shared" si="20"/>
        <v/>
      </c>
    </row>
    <row r="37" spans="1:37">
      <c r="A37" s="302"/>
      <c r="B37" s="288"/>
      <c r="C37" s="288"/>
      <c r="D37" s="289" t="str">
        <f t="shared" si="24"/>
        <v/>
      </c>
      <c r="E37" s="305"/>
      <c r="F37" s="305"/>
      <c r="G37" s="305"/>
      <c r="H37" s="305"/>
      <c r="I37" s="291" t="str">
        <f t="shared" si="25"/>
        <v/>
      </c>
      <c r="J37" s="291">
        <f t="shared" si="26"/>
        <v>0</v>
      </c>
      <c r="K37" s="292" t="str">
        <f t="shared" si="27"/>
        <v/>
      </c>
      <c r="L37" s="293"/>
      <c r="M37" s="294" t="str">
        <f t="shared" si="28"/>
        <v/>
      </c>
      <c r="N37" s="295" t="str">
        <f t="shared" si="29"/>
        <v/>
      </c>
      <c r="O37" s="7" t="str">
        <f t="shared" si="30"/>
        <v/>
      </c>
      <c r="P37" s="291" t="str">
        <f t="shared" si="31"/>
        <v/>
      </c>
      <c r="Q37" s="293"/>
      <c r="R37" s="293"/>
      <c r="S37" s="60" t="str">
        <f t="shared" si="32"/>
        <v/>
      </c>
      <c r="T37" s="60" t="str">
        <f t="shared" si="33"/>
        <v/>
      </c>
      <c r="U37" s="296"/>
      <c r="V37" s="293"/>
      <c r="W37" s="60" t="str">
        <f t="shared" si="22"/>
        <v/>
      </c>
      <c r="X37" s="60" t="str">
        <f t="shared" si="23"/>
        <v/>
      </c>
      <c r="Y37" s="7" t="str">
        <f t="shared" si="34"/>
        <v/>
      </c>
      <c r="Z37" s="297" t="str">
        <f t="shared" si="35"/>
        <v/>
      </c>
      <c r="AA37" s="298"/>
      <c r="AB37" s="60" t="str">
        <f t="shared" si="36"/>
        <v/>
      </c>
      <c r="AC37" s="59" t="str">
        <f t="shared" si="37"/>
        <v/>
      </c>
      <c r="AD37" s="299" t="str">
        <f t="shared" si="38"/>
        <v/>
      </c>
      <c r="AE37" s="304" t="str">
        <f t="shared" si="39"/>
        <v/>
      </c>
      <c r="AF37" s="370" t="str">
        <f t="shared" ca="1" si="21"/>
        <v/>
      </c>
      <c r="AG37" s="291" t="str">
        <f t="shared" si="40"/>
        <v/>
      </c>
      <c r="AH37" s="301" t="str">
        <f t="shared" si="17"/>
        <v/>
      </c>
      <c r="AI37" s="301" t="str">
        <f t="shared" si="18"/>
        <v/>
      </c>
      <c r="AJ37" s="7" t="str">
        <f t="shared" si="19"/>
        <v/>
      </c>
      <c r="AK37" s="366" t="str">
        <f t="shared" si="20"/>
        <v/>
      </c>
    </row>
    <row r="38" spans="1:37">
      <c r="A38" s="307"/>
      <c r="B38" s="288"/>
      <c r="C38" s="288"/>
      <c r="D38" s="289" t="str">
        <f t="shared" si="24"/>
        <v/>
      </c>
      <c r="E38" s="290"/>
      <c r="F38" s="290"/>
      <c r="G38" s="290"/>
      <c r="H38" s="290"/>
      <c r="I38" s="291" t="str">
        <f t="shared" si="25"/>
        <v/>
      </c>
      <c r="J38" s="291">
        <f t="shared" si="26"/>
        <v>0</v>
      </c>
      <c r="K38" s="292" t="str">
        <f t="shared" si="27"/>
        <v/>
      </c>
      <c r="L38" s="293"/>
      <c r="M38" s="294" t="str">
        <f t="shared" si="28"/>
        <v/>
      </c>
      <c r="N38" s="295" t="str">
        <f t="shared" si="29"/>
        <v/>
      </c>
      <c r="O38" s="7" t="str">
        <f t="shared" si="30"/>
        <v/>
      </c>
      <c r="P38" s="291" t="str">
        <f t="shared" si="31"/>
        <v/>
      </c>
      <c r="Q38" s="293"/>
      <c r="R38" s="293"/>
      <c r="S38" s="60" t="str">
        <f t="shared" si="32"/>
        <v/>
      </c>
      <c r="T38" s="60" t="str">
        <f t="shared" si="33"/>
        <v/>
      </c>
      <c r="U38" s="296"/>
      <c r="V38" s="293"/>
      <c r="W38" s="60" t="str">
        <f>IF($U38="","",VLOOKUP($U38,Tarifs,2,FALSE))</f>
        <v/>
      </c>
      <c r="X38" s="60" t="str">
        <f>IF($U38="","",VLOOKUP($U38,Tarifs,3,FALSE))</f>
        <v/>
      </c>
      <c r="Y38" s="7" t="str">
        <f t="shared" si="34"/>
        <v/>
      </c>
      <c r="Z38" s="297" t="str">
        <f t="shared" si="35"/>
        <v/>
      </c>
      <c r="AA38" s="298"/>
      <c r="AB38" s="60" t="str">
        <f t="shared" si="36"/>
        <v/>
      </c>
      <c r="AC38" s="59" t="str">
        <f t="shared" si="37"/>
        <v/>
      </c>
      <c r="AD38" s="299" t="str">
        <f t="shared" si="38"/>
        <v/>
      </c>
      <c r="AE38" s="300" t="str">
        <f t="shared" si="39"/>
        <v/>
      </c>
      <c r="AF38" s="370" t="str">
        <f t="shared" ca="1" si="21"/>
        <v/>
      </c>
      <c r="AG38" s="291" t="str">
        <f t="shared" si="40"/>
        <v/>
      </c>
      <c r="AH38" s="301" t="str">
        <f t="shared" si="17"/>
        <v/>
      </c>
      <c r="AI38" s="301" t="str">
        <f t="shared" si="18"/>
        <v/>
      </c>
      <c r="AJ38" s="7" t="str">
        <f t="shared" si="19"/>
        <v/>
      </c>
      <c r="AK38" s="366" t="str">
        <f t="shared" si="20"/>
        <v/>
      </c>
    </row>
    <row r="39" spans="1:37">
      <c r="A39" s="302"/>
      <c r="B39" s="288"/>
      <c r="C39" s="288"/>
      <c r="D39" s="289" t="str">
        <f t="shared" si="24"/>
        <v/>
      </c>
      <c r="E39" s="305"/>
      <c r="F39" s="305"/>
      <c r="G39" s="305"/>
      <c r="H39" s="305"/>
      <c r="I39" s="291" t="str">
        <f t="shared" si="25"/>
        <v/>
      </c>
      <c r="J39" s="291">
        <f t="shared" si="26"/>
        <v>0</v>
      </c>
      <c r="K39" s="292" t="str">
        <f t="shared" si="27"/>
        <v/>
      </c>
      <c r="L39" s="293"/>
      <c r="M39" s="294" t="str">
        <f t="shared" si="28"/>
        <v/>
      </c>
      <c r="N39" s="295" t="str">
        <f t="shared" si="29"/>
        <v/>
      </c>
      <c r="O39" s="7" t="str">
        <f t="shared" si="30"/>
        <v/>
      </c>
      <c r="P39" s="291" t="str">
        <f t="shared" si="31"/>
        <v/>
      </c>
      <c r="Q39" s="293"/>
      <c r="R39" s="293"/>
      <c r="S39" s="60" t="str">
        <f t="shared" si="32"/>
        <v/>
      </c>
      <c r="T39" s="60" t="str">
        <f t="shared" si="33"/>
        <v/>
      </c>
      <c r="U39" s="296"/>
      <c r="V39" s="293"/>
      <c r="W39" s="60" t="str">
        <f>IF($U39="","",VLOOKUP($U39,Tarifs,2,FALSE))</f>
        <v/>
      </c>
      <c r="X39" s="60" t="str">
        <f>IF($U39="","",VLOOKUP($U39,Tarifs,3,FALSE))</f>
        <v/>
      </c>
      <c r="Y39" s="7" t="str">
        <f t="shared" si="34"/>
        <v/>
      </c>
      <c r="Z39" s="297" t="str">
        <f t="shared" si="35"/>
        <v/>
      </c>
      <c r="AA39" s="298"/>
      <c r="AB39" s="60" t="str">
        <f t="shared" si="36"/>
        <v/>
      </c>
      <c r="AC39" s="59" t="str">
        <f t="shared" si="37"/>
        <v/>
      </c>
      <c r="AD39" s="299" t="str">
        <f t="shared" si="38"/>
        <v/>
      </c>
      <c r="AE39" s="304" t="str">
        <f t="shared" si="39"/>
        <v/>
      </c>
      <c r="AF39" s="370" t="str">
        <f t="shared" ca="1" si="21"/>
        <v/>
      </c>
      <c r="AG39" s="291" t="str">
        <f t="shared" si="40"/>
        <v/>
      </c>
      <c r="AH39" s="301" t="str">
        <f t="shared" si="17"/>
        <v/>
      </c>
      <c r="AI39" s="301" t="str">
        <f t="shared" si="18"/>
        <v/>
      </c>
      <c r="AJ39" s="7" t="str">
        <f t="shared" si="19"/>
        <v/>
      </c>
      <c r="AK39" s="366" t="str">
        <f t="shared" si="20"/>
        <v/>
      </c>
    </row>
    <row r="40" spans="1:37" ht="13.5" thickBot="1">
      <c r="A40" s="302"/>
      <c r="B40" s="288"/>
      <c r="C40" s="288"/>
      <c r="D40" s="289" t="str">
        <f t="shared" si="24"/>
        <v/>
      </c>
      <c r="E40" s="305"/>
      <c r="F40" s="305"/>
      <c r="G40" s="305"/>
      <c r="H40" s="305"/>
      <c r="I40" s="291" t="str">
        <f t="shared" si="25"/>
        <v/>
      </c>
      <c r="J40" s="291">
        <f t="shared" si="26"/>
        <v>0</v>
      </c>
      <c r="K40" s="292" t="str">
        <f t="shared" si="27"/>
        <v/>
      </c>
      <c r="L40" s="293"/>
      <c r="M40" s="294" t="str">
        <f t="shared" si="28"/>
        <v/>
      </c>
      <c r="N40" s="295" t="str">
        <f t="shared" si="29"/>
        <v/>
      </c>
      <c r="O40" s="7" t="str">
        <f t="shared" si="30"/>
        <v/>
      </c>
      <c r="P40" s="291" t="str">
        <f t="shared" si="31"/>
        <v/>
      </c>
      <c r="Q40" s="293"/>
      <c r="R40" s="293"/>
      <c r="S40" s="60" t="str">
        <f t="shared" si="32"/>
        <v/>
      </c>
      <c r="T40" s="60" t="str">
        <f t="shared" si="33"/>
        <v/>
      </c>
      <c r="U40" s="296"/>
      <c r="V40" s="293"/>
      <c r="W40" s="60" t="str">
        <f>IF($U40="","",VLOOKUP($U40,Tarifs,2,FALSE))</f>
        <v/>
      </c>
      <c r="X40" s="60" t="str">
        <f>IF($U40="","",VLOOKUP($U40,Tarifs,3,FALSE))</f>
        <v/>
      </c>
      <c r="Y40" s="7" t="str">
        <f t="shared" si="34"/>
        <v/>
      </c>
      <c r="Z40" s="297" t="str">
        <f t="shared" si="35"/>
        <v/>
      </c>
      <c r="AA40" s="298"/>
      <c r="AB40" s="60" t="str">
        <f t="shared" si="36"/>
        <v/>
      </c>
      <c r="AC40" s="59" t="str">
        <f t="shared" si="37"/>
        <v/>
      </c>
      <c r="AD40" s="299" t="str">
        <f t="shared" si="38"/>
        <v/>
      </c>
      <c r="AE40" s="304" t="str">
        <f t="shared" si="39"/>
        <v/>
      </c>
      <c r="AF40" s="370" t="str">
        <f t="shared" ca="1" si="21"/>
        <v/>
      </c>
      <c r="AG40" s="291" t="str">
        <f t="shared" si="40"/>
        <v/>
      </c>
      <c r="AH40" s="301" t="str">
        <f t="shared" si="17"/>
        <v/>
      </c>
      <c r="AI40" s="301" t="str">
        <f t="shared" si="18"/>
        <v/>
      </c>
      <c r="AJ40" s="7" t="str">
        <f t="shared" si="19"/>
        <v/>
      </c>
      <c r="AK40" s="366" t="str">
        <f t="shared" si="20"/>
        <v/>
      </c>
    </row>
    <row r="41" spans="1:37" ht="45" customHeight="1" thickBot="1">
      <c r="A41" s="309" t="s">
        <v>26</v>
      </c>
      <c r="B41" s="310" t="s">
        <v>88</v>
      </c>
      <c r="C41" s="310" t="s">
        <v>87</v>
      </c>
      <c r="D41" s="311" t="s">
        <v>86</v>
      </c>
      <c r="E41" s="312" t="s">
        <v>89</v>
      </c>
      <c r="F41" s="312" t="s">
        <v>90</v>
      </c>
      <c r="G41" s="312" t="s">
        <v>91</v>
      </c>
      <c r="H41" s="312" t="s">
        <v>92</v>
      </c>
      <c r="I41" s="313" t="s">
        <v>93</v>
      </c>
      <c r="J41" s="311" t="s">
        <v>94</v>
      </c>
      <c r="K41" s="311" t="s">
        <v>75</v>
      </c>
      <c r="L41" s="314" t="s">
        <v>29</v>
      </c>
      <c r="M41" s="315" t="s">
        <v>48</v>
      </c>
      <c r="N41" s="315" t="s">
        <v>49</v>
      </c>
      <c r="O41" s="316" t="s">
        <v>194</v>
      </c>
      <c r="P41" s="316" t="s">
        <v>195</v>
      </c>
      <c r="Q41" s="317" t="s">
        <v>193</v>
      </c>
      <c r="R41" s="316" t="s">
        <v>197</v>
      </c>
      <c r="S41" s="316" t="s">
        <v>198</v>
      </c>
      <c r="T41" s="318" t="s">
        <v>196</v>
      </c>
      <c r="U41" s="316" t="s">
        <v>200</v>
      </c>
      <c r="V41" s="319" t="s">
        <v>201</v>
      </c>
      <c r="W41" s="318" t="s">
        <v>199</v>
      </c>
      <c r="X41" s="316" t="s">
        <v>203</v>
      </c>
      <c r="Y41" s="319" t="s">
        <v>204</v>
      </c>
      <c r="Z41" s="318" t="s">
        <v>202</v>
      </c>
      <c r="AA41" s="171" t="s">
        <v>77</v>
      </c>
      <c r="AB41" s="75" t="s">
        <v>102</v>
      </c>
      <c r="AC41" s="74" t="s">
        <v>141</v>
      </c>
      <c r="AD41" s="320" t="s">
        <v>142</v>
      </c>
      <c r="AE41" s="321" t="s">
        <v>133</v>
      </c>
      <c r="AF41" s="322" t="s">
        <v>122</v>
      </c>
      <c r="AG41" s="313" t="s">
        <v>123</v>
      </c>
      <c r="AH41" s="313" t="s">
        <v>124</v>
      </c>
      <c r="AI41" s="313" t="s">
        <v>125</v>
      </c>
      <c r="AJ41" s="313" t="s">
        <v>178</v>
      </c>
      <c r="AK41" s="323" t="s">
        <v>179</v>
      </c>
    </row>
    <row r="42" spans="1:37">
      <c r="A42" s="325" t="s">
        <v>207</v>
      </c>
      <c r="B42" s="326">
        <v>43101</v>
      </c>
      <c r="C42" s="326">
        <v>43103</v>
      </c>
      <c r="D42" s="327">
        <f>IF($B42="","",IF($C42="","",DATEDIF($B42,$C42,"D")))</f>
        <v>2</v>
      </c>
      <c r="E42" s="328">
        <v>14</v>
      </c>
      <c r="F42" s="329">
        <v>36</v>
      </c>
      <c r="G42" s="328"/>
      <c r="H42" s="328"/>
      <c r="I42" s="330" t="str">
        <f>IF($G42&amp;$H42="","",IF($E42="","",IF($G42="","0",SUMPRODUCT($G42,$D42))+IF($F42="","0",IF($H42="","0",SUMPRODUCT($H42,$D42)))))</f>
        <v/>
      </c>
      <c r="J42" s="330">
        <f>IF($E42&amp;$F42="0","",SUM($E42:$F42))</f>
        <v>50</v>
      </c>
      <c r="K42" s="331">
        <f>IF($D42="","",IF($J42="","",$D42*$J42))</f>
        <v>100</v>
      </c>
      <c r="L42" s="328" t="s">
        <v>27</v>
      </c>
      <c r="M42" s="332" t="str">
        <f ca="1">IF($A42="","",IF(VLOOKUP($A42,Données,5,FALSE)="","",VLOOKUP($A42,Données,5,FALSE)))</f>
        <v>RAND</v>
      </c>
      <c r="N42" s="333">
        <f ca="1">IF($A42="","",IF(VLOOKUP($A42,Données,6,FALSE)="","",VLOOKUP($A42,Données,6,FALSE)))</f>
        <v>61</v>
      </c>
      <c r="O42" s="328" t="s">
        <v>70</v>
      </c>
      <c r="P42" s="372">
        <v>7</v>
      </c>
      <c r="Q42" s="334">
        <f t="shared" ref="Q42:Q73" si="41">IF($O42="","",VLOOKUP($O42,Tarifs_2018,2,FALSE))</f>
        <v>102</v>
      </c>
      <c r="R42" s="335" t="s">
        <v>190</v>
      </c>
      <c r="S42" s="328">
        <v>4</v>
      </c>
      <c r="T42" s="335">
        <f t="shared" ref="T42:T73" si="42">IF($R42="","",VLOOKUP($R42,Tarifs_2018,3,FALSE))</f>
        <v>126</v>
      </c>
      <c r="U42" s="335" t="s">
        <v>190</v>
      </c>
      <c r="V42" s="332">
        <v>6</v>
      </c>
      <c r="W42" s="334">
        <f t="shared" ref="W42:W73" si="43">IF($U42="","",VLOOKUP($U42,Tarifs_2018,4,FALSE))</f>
        <v>168</v>
      </c>
      <c r="X42" s="328" t="s">
        <v>73</v>
      </c>
      <c r="Y42" s="332">
        <v>1</v>
      </c>
      <c r="Z42" s="334">
        <f t="shared" ref="Z42:Z73" si="44">IF($X42="","",VLOOKUP($X42,Tarifs_2018,5,FALSE))</f>
        <v>64</v>
      </c>
      <c r="AA42" s="357">
        <v>6</v>
      </c>
      <c r="AB42" s="359">
        <f t="shared" ref="AB42:AB73" si="45">IF($D42="","",IF($AA42="","",SUMPRODUCT($AA42,$D42,Taxe)))</f>
        <v>6</v>
      </c>
      <c r="AC42" s="336">
        <f t="shared" ref="AC42:AC73" si="46">IF($A42="","",IF($O42="",0,IF($P42="",0,SUMPRODUCT($D42,$P42,$Q42)))+IF($R42="",0,IF($S42="",0,SUMPRODUCT($D42,$S42,$T42)))+IF($U42="",0,IF($V42="",0,SUMPRODUCT($D42,$V42,$W42)))+IF($X42="",0,IF($Y42="",0,SUMPRODUCT($D42,$Y42,$Z42)))-IF($AD42="",0,$AD42)+IF($AB42="",0,$AB42))</f>
        <v>4502</v>
      </c>
      <c r="AD42" s="362">
        <f t="shared" ref="AD42:AD73" si="47">IF($L42="Annulé","",IF($V42&gt;=1,IF($J42&gt;40,IF($W42="","",$W42*0.5),""),""))</f>
        <v>84</v>
      </c>
      <c r="AE42" s="337" t="str">
        <f>IF($A42="","",$A42)</f>
        <v>Client 3</v>
      </c>
      <c r="AF42" s="369">
        <f ca="1">IF(MONTH($C42)=MONTH($B42),$D42,SUMPRODUCT(--(MONTH(ROW(INDIRECT($B42&amp;":"&amp;$C42)))=MONTH($B42))))</f>
        <v>2</v>
      </c>
      <c r="AG42" s="330">
        <f ca="1">IF($D42="","",IF($AF42="","",+$D42-$AF42))</f>
        <v>0</v>
      </c>
      <c r="AH42" s="338">
        <f t="shared" ref="AH42:AH73" ca="1" si="48">IF($AC42="","",IF($AG42=0,$AC42,($AC42/$D42)*$AF42))</f>
        <v>4502</v>
      </c>
      <c r="AI42" s="338">
        <f t="shared" ref="AI42:AI73" ca="1" si="49">IF($AC42="","",(IF(AG42=0,0,(AC42/D42)*AG42)))</f>
        <v>0</v>
      </c>
      <c r="AJ42" s="339" t="str">
        <f t="shared" ref="AJ42:AJ73" si="50">IF($L42="Annulé",IF($V42&gt;=1,IF($J42&gt;40,1,""),""),"")</f>
        <v/>
      </c>
      <c r="AK42" s="367" t="str">
        <f t="shared" ref="AK42:AK73" si="51">IF($L42="Annulé",IF($V42&gt;=1,IF($J42&gt;=40,IF($W42="","",$W42*0.5),""),""),"")</f>
        <v/>
      </c>
    </row>
    <row r="43" spans="1:37">
      <c r="A43" s="307" t="s">
        <v>208</v>
      </c>
      <c r="B43" s="288">
        <v>43131</v>
      </c>
      <c r="C43" s="288">
        <v>43134</v>
      </c>
      <c r="D43" s="289">
        <f t="shared" si="24"/>
        <v>3</v>
      </c>
      <c r="E43" s="290">
        <v>12</v>
      </c>
      <c r="F43" s="290"/>
      <c r="G43" s="290"/>
      <c r="H43" s="290"/>
      <c r="I43" s="291" t="str">
        <f t="shared" si="25"/>
        <v/>
      </c>
      <c r="J43" s="291">
        <f t="shared" si="26"/>
        <v>12</v>
      </c>
      <c r="K43" s="292">
        <f t="shared" si="27"/>
        <v>36</v>
      </c>
      <c r="L43" s="293" t="s">
        <v>163</v>
      </c>
      <c r="M43" s="294" t="str">
        <f t="shared" ca="1" si="28"/>
        <v>RAND</v>
      </c>
      <c r="N43" s="295">
        <f t="shared" ca="1" si="29"/>
        <v>76</v>
      </c>
      <c r="O43" s="293"/>
      <c r="P43" s="291" t="str">
        <f t="shared" si="31"/>
        <v/>
      </c>
      <c r="Q43" s="60" t="str">
        <f t="shared" si="41"/>
        <v/>
      </c>
      <c r="R43" s="296"/>
      <c r="S43" s="60"/>
      <c r="T43" s="296" t="str">
        <f t="shared" si="42"/>
        <v/>
      </c>
      <c r="U43" s="296" t="s">
        <v>71</v>
      </c>
      <c r="V43" s="293">
        <v>3</v>
      </c>
      <c r="W43" s="60">
        <f t="shared" si="43"/>
        <v>216</v>
      </c>
      <c r="X43" s="293"/>
      <c r="Y43" s="294"/>
      <c r="Z43" s="297" t="str">
        <f t="shared" si="44"/>
        <v/>
      </c>
      <c r="AA43" s="358">
        <v>6</v>
      </c>
      <c r="AB43" s="360">
        <f t="shared" si="45"/>
        <v>9</v>
      </c>
      <c r="AC43" s="59">
        <f t="shared" si="46"/>
        <v>1953</v>
      </c>
      <c r="AD43" s="363" t="str">
        <f t="shared" si="47"/>
        <v/>
      </c>
      <c r="AE43" s="300" t="str">
        <f t="shared" si="39"/>
        <v>Client 4</v>
      </c>
      <c r="AF43" s="370">
        <f t="shared" ca="1" si="21"/>
        <v>1</v>
      </c>
      <c r="AG43" s="291">
        <f t="shared" ca="1" si="40"/>
        <v>2</v>
      </c>
      <c r="AH43" s="301">
        <f t="shared" ca="1" si="48"/>
        <v>651</v>
      </c>
      <c r="AI43" s="301">
        <f t="shared" ca="1" si="49"/>
        <v>1302</v>
      </c>
      <c r="AJ43" s="7" t="str">
        <f t="shared" si="50"/>
        <v/>
      </c>
      <c r="AK43" s="366" t="str">
        <f t="shared" si="51"/>
        <v/>
      </c>
    </row>
    <row r="44" spans="1:37">
      <c r="A44" s="307"/>
      <c r="B44" s="288"/>
      <c r="C44" s="288"/>
      <c r="D44" s="289" t="str">
        <f t="shared" si="24"/>
        <v/>
      </c>
      <c r="E44" s="290"/>
      <c r="F44" s="290"/>
      <c r="G44" s="290"/>
      <c r="H44" s="290"/>
      <c r="I44" s="291" t="str">
        <f t="shared" si="25"/>
        <v/>
      </c>
      <c r="J44" s="291">
        <f t="shared" si="26"/>
        <v>0</v>
      </c>
      <c r="K44" s="292" t="str">
        <f t="shared" si="27"/>
        <v/>
      </c>
      <c r="L44" s="293"/>
      <c r="M44" s="294" t="str">
        <f t="shared" si="28"/>
        <v/>
      </c>
      <c r="N44" s="295" t="str">
        <f t="shared" si="29"/>
        <v/>
      </c>
      <c r="O44" s="293"/>
      <c r="P44" s="291" t="str">
        <f t="shared" si="31"/>
        <v/>
      </c>
      <c r="Q44" s="60" t="str">
        <f t="shared" si="41"/>
        <v/>
      </c>
      <c r="R44" s="296"/>
      <c r="S44" s="60"/>
      <c r="T44" s="296" t="str">
        <f t="shared" si="42"/>
        <v/>
      </c>
      <c r="U44" s="296"/>
      <c r="V44" s="293"/>
      <c r="W44" s="60" t="str">
        <f t="shared" si="43"/>
        <v/>
      </c>
      <c r="X44" s="293"/>
      <c r="Y44" s="294"/>
      <c r="Z44" s="297" t="str">
        <f t="shared" si="44"/>
        <v/>
      </c>
      <c r="AA44" s="324"/>
      <c r="AB44" s="360" t="str">
        <f t="shared" si="45"/>
        <v/>
      </c>
      <c r="AC44" s="59" t="str">
        <f t="shared" si="46"/>
        <v/>
      </c>
      <c r="AD44" s="363" t="str">
        <f t="shared" si="47"/>
        <v/>
      </c>
      <c r="AE44" s="300" t="str">
        <f t="shared" si="39"/>
        <v/>
      </c>
      <c r="AF44" s="370" t="str">
        <f t="shared" ca="1" si="21"/>
        <v/>
      </c>
      <c r="AG44" s="291" t="str">
        <f t="shared" si="40"/>
        <v/>
      </c>
      <c r="AH44" s="301" t="str">
        <f t="shared" si="48"/>
        <v/>
      </c>
      <c r="AI44" s="301" t="str">
        <f t="shared" si="49"/>
        <v/>
      </c>
      <c r="AJ44" s="7" t="str">
        <f t="shared" si="50"/>
        <v/>
      </c>
      <c r="AK44" s="366" t="str">
        <f t="shared" si="51"/>
        <v/>
      </c>
    </row>
    <row r="45" spans="1:37">
      <c r="A45" s="307"/>
      <c r="B45" s="288"/>
      <c r="C45" s="288"/>
      <c r="D45" s="289" t="str">
        <f t="shared" si="24"/>
        <v/>
      </c>
      <c r="E45" s="290"/>
      <c r="F45" s="290"/>
      <c r="G45" s="290"/>
      <c r="H45" s="290"/>
      <c r="I45" s="291" t="str">
        <f t="shared" si="25"/>
        <v/>
      </c>
      <c r="J45" s="291">
        <f t="shared" si="26"/>
        <v>0</v>
      </c>
      <c r="K45" s="292" t="str">
        <f t="shared" si="27"/>
        <v/>
      </c>
      <c r="L45" s="293"/>
      <c r="M45" s="294" t="str">
        <f t="shared" si="28"/>
        <v/>
      </c>
      <c r="N45" s="295" t="str">
        <f t="shared" si="29"/>
        <v/>
      </c>
      <c r="O45" s="293"/>
      <c r="P45" s="291" t="str">
        <f t="shared" si="31"/>
        <v/>
      </c>
      <c r="Q45" s="60" t="str">
        <f t="shared" si="41"/>
        <v/>
      </c>
      <c r="R45" s="296"/>
      <c r="S45" s="60"/>
      <c r="T45" s="296" t="str">
        <f t="shared" si="42"/>
        <v/>
      </c>
      <c r="U45" s="296"/>
      <c r="V45" s="293"/>
      <c r="W45" s="60" t="str">
        <f t="shared" si="43"/>
        <v/>
      </c>
      <c r="X45" s="293"/>
      <c r="Y45" s="294"/>
      <c r="Z45" s="297" t="str">
        <f t="shared" si="44"/>
        <v/>
      </c>
      <c r="AA45" s="324"/>
      <c r="AB45" s="360" t="str">
        <f t="shared" si="45"/>
        <v/>
      </c>
      <c r="AC45" s="59" t="str">
        <f t="shared" si="46"/>
        <v/>
      </c>
      <c r="AD45" s="363" t="str">
        <f t="shared" si="47"/>
        <v/>
      </c>
      <c r="AE45" s="300" t="str">
        <f t="shared" si="39"/>
        <v/>
      </c>
      <c r="AF45" s="370" t="str">
        <f t="shared" ca="1" si="21"/>
        <v/>
      </c>
      <c r="AG45" s="291" t="str">
        <f t="shared" si="40"/>
        <v/>
      </c>
      <c r="AH45" s="301" t="str">
        <f t="shared" si="48"/>
        <v/>
      </c>
      <c r="AI45" s="301" t="str">
        <f t="shared" si="49"/>
        <v/>
      </c>
      <c r="AJ45" s="7" t="str">
        <f t="shared" si="50"/>
        <v/>
      </c>
      <c r="AK45" s="366" t="str">
        <f t="shared" si="51"/>
        <v/>
      </c>
    </row>
    <row r="46" spans="1:37">
      <c r="A46" s="307"/>
      <c r="B46" s="288"/>
      <c r="C46" s="288"/>
      <c r="D46" s="289" t="str">
        <f t="shared" si="24"/>
        <v/>
      </c>
      <c r="E46" s="290"/>
      <c r="F46" s="290"/>
      <c r="G46" s="290"/>
      <c r="H46" s="290"/>
      <c r="I46" s="291" t="str">
        <f t="shared" si="25"/>
        <v/>
      </c>
      <c r="J46" s="291">
        <f t="shared" si="26"/>
        <v>0</v>
      </c>
      <c r="K46" s="292" t="str">
        <f t="shared" si="27"/>
        <v/>
      </c>
      <c r="L46" s="293"/>
      <c r="M46" s="294" t="str">
        <f t="shared" si="28"/>
        <v/>
      </c>
      <c r="N46" s="295" t="str">
        <f t="shared" si="29"/>
        <v/>
      </c>
      <c r="O46" s="293"/>
      <c r="P46" s="291" t="str">
        <f t="shared" si="31"/>
        <v/>
      </c>
      <c r="Q46" s="60" t="str">
        <f t="shared" si="41"/>
        <v/>
      </c>
      <c r="R46" s="296"/>
      <c r="S46" s="60"/>
      <c r="T46" s="296" t="str">
        <f t="shared" si="42"/>
        <v/>
      </c>
      <c r="U46" s="296"/>
      <c r="V46" s="293"/>
      <c r="W46" s="60" t="str">
        <f t="shared" si="43"/>
        <v/>
      </c>
      <c r="X46" s="293"/>
      <c r="Y46" s="294"/>
      <c r="Z46" s="297" t="str">
        <f t="shared" si="44"/>
        <v/>
      </c>
      <c r="AA46" s="324"/>
      <c r="AB46" s="360" t="str">
        <f t="shared" si="45"/>
        <v/>
      </c>
      <c r="AC46" s="59" t="str">
        <f t="shared" si="46"/>
        <v/>
      </c>
      <c r="AD46" s="363" t="str">
        <f t="shared" si="47"/>
        <v/>
      </c>
      <c r="AE46" s="300" t="str">
        <f t="shared" si="39"/>
        <v/>
      </c>
      <c r="AF46" s="370" t="str">
        <f t="shared" ca="1" si="21"/>
        <v/>
      </c>
      <c r="AG46" s="291" t="str">
        <f t="shared" si="40"/>
        <v/>
      </c>
      <c r="AH46" s="301" t="str">
        <f t="shared" si="48"/>
        <v/>
      </c>
      <c r="AI46" s="301" t="str">
        <f t="shared" si="49"/>
        <v/>
      </c>
      <c r="AJ46" s="7" t="str">
        <f t="shared" si="50"/>
        <v/>
      </c>
      <c r="AK46" s="366" t="str">
        <f t="shared" si="51"/>
        <v/>
      </c>
    </row>
    <row r="47" spans="1:37">
      <c r="A47" s="307"/>
      <c r="B47" s="288"/>
      <c r="C47" s="288"/>
      <c r="D47" s="289" t="str">
        <f t="shared" si="24"/>
        <v/>
      </c>
      <c r="E47" s="290"/>
      <c r="F47" s="290"/>
      <c r="G47" s="290"/>
      <c r="H47" s="290"/>
      <c r="I47" s="291" t="str">
        <f t="shared" si="25"/>
        <v/>
      </c>
      <c r="J47" s="291">
        <f t="shared" si="26"/>
        <v>0</v>
      </c>
      <c r="K47" s="292" t="str">
        <f t="shared" si="27"/>
        <v/>
      </c>
      <c r="L47" s="293"/>
      <c r="M47" s="294" t="str">
        <f t="shared" si="28"/>
        <v/>
      </c>
      <c r="N47" s="295" t="str">
        <f t="shared" si="29"/>
        <v/>
      </c>
      <c r="O47" s="293"/>
      <c r="P47" s="291" t="str">
        <f t="shared" si="31"/>
        <v/>
      </c>
      <c r="Q47" s="60" t="str">
        <f t="shared" si="41"/>
        <v/>
      </c>
      <c r="R47" s="296"/>
      <c r="S47" s="60"/>
      <c r="T47" s="296" t="str">
        <f t="shared" si="42"/>
        <v/>
      </c>
      <c r="U47" s="296"/>
      <c r="V47" s="293"/>
      <c r="W47" s="60" t="str">
        <f t="shared" si="43"/>
        <v/>
      </c>
      <c r="X47" s="293"/>
      <c r="Y47" s="294"/>
      <c r="Z47" s="297" t="str">
        <f t="shared" si="44"/>
        <v/>
      </c>
      <c r="AA47" s="324"/>
      <c r="AB47" s="360" t="str">
        <f t="shared" si="45"/>
        <v/>
      </c>
      <c r="AC47" s="59" t="str">
        <f t="shared" si="46"/>
        <v/>
      </c>
      <c r="AD47" s="363" t="str">
        <f t="shared" si="47"/>
        <v/>
      </c>
      <c r="AE47" s="300" t="str">
        <f t="shared" si="39"/>
        <v/>
      </c>
      <c r="AF47" s="370" t="str">
        <f t="shared" ca="1" si="21"/>
        <v/>
      </c>
      <c r="AG47" s="291" t="str">
        <f t="shared" si="40"/>
        <v/>
      </c>
      <c r="AH47" s="301" t="str">
        <f t="shared" si="48"/>
        <v/>
      </c>
      <c r="AI47" s="301" t="str">
        <f t="shared" si="49"/>
        <v/>
      </c>
      <c r="AJ47" s="7" t="str">
        <f t="shared" si="50"/>
        <v/>
      </c>
      <c r="AK47" s="366" t="str">
        <f t="shared" si="51"/>
        <v/>
      </c>
    </row>
    <row r="48" spans="1:37">
      <c r="A48" s="307"/>
      <c r="B48" s="288"/>
      <c r="C48" s="288"/>
      <c r="D48" s="289" t="str">
        <f t="shared" si="24"/>
        <v/>
      </c>
      <c r="E48" s="290"/>
      <c r="F48" s="290"/>
      <c r="G48" s="290"/>
      <c r="H48" s="290"/>
      <c r="I48" s="291" t="str">
        <f t="shared" si="25"/>
        <v/>
      </c>
      <c r="J48" s="291">
        <f t="shared" si="26"/>
        <v>0</v>
      </c>
      <c r="K48" s="292" t="str">
        <f t="shared" si="27"/>
        <v/>
      </c>
      <c r="L48" s="293"/>
      <c r="M48" s="294" t="str">
        <f t="shared" si="28"/>
        <v/>
      </c>
      <c r="N48" s="295" t="str">
        <f t="shared" si="29"/>
        <v/>
      </c>
      <c r="O48" s="293"/>
      <c r="P48" s="291" t="str">
        <f t="shared" si="31"/>
        <v/>
      </c>
      <c r="Q48" s="60" t="str">
        <f t="shared" si="41"/>
        <v/>
      </c>
      <c r="R48" s="296"/>
      <c r="S48" s="60"/>
      <c r="T48" s="296" t="str">
        <f t="shared" si="42"/>
        <v/>
      </c>
      <c r="U48" s="296"/>
      <c r="V48" s="293"/>
      <c r="W48" s="60" t="str">
        <f t="shared" si="43"/>
        <v/>
      </c>
      <c r="X48" s="293"/>
      <c r="Y48" s="294"/>
      <c r="Z48" s="297" t="str">
        <f t="shared" si="44"/>
        <v/>
      </c>
      <c r="AA48" s="324"/>
      <c r="AB48" s="360" t="str">
        <f t="shared" si="45"/>
        <v/>
      </c>
      <c r="AC48" s="59" t="str">
        <f t="shared" si="46"/>
        <v/>
      </c>
      <c r="AD48" s="363" t="str">
        <f t="shared" si="47"/>
        <v/>
      </c>
      <c r="AE48" s="300" t="str">
        <f t="shared" si="39"/>
        <v/>
      </c>
      <c r="AF48" s="370" t="str">
        <f t="shared" ca="1" si="21"/>
        <v/>
      </c>
      <c r="AG48" s="291" t="str">
        <f t="shared" si="40"/>
        <v/>
      </c>
      <c r="AH48" s="301" t="str">
        <f t="shared" si="48"/>
        <v/>
      </c>
      <c r="AI48" s="301" t="str">
        <f t="shared" si="49"/>
        <v/>
      </c>
      <c r="AJ48" s="7" t="str">
        <f t="shared" si="50"/>
        <v/>
      </c>
      <c r="AK48" s="366" t="str">
        <f t="shared" si="51"/>
        <v/>
      </c>
    </row>
    <row r="49" spans="1:37">
      <c r="A49" s="307"/>
      <c r="B49" s="288"/>
      <c r="C49" s="288"/>
      <c r="D49" s="289" t="str">
        <f t="shared" si="24"/>
        <v/>
      </c>
      <c r="E49" s="290"/>
      <c r="F49" s="290"/>
      <c r="G49" s="290"/>
      <c r="H49" s="290"/>
      <c r="I49" s="291" t="str">
        <f t="shared" si="25"/>
        <v/>
      </c>
      <c r="J49" s="291">
        <f t="shared" si="26"/>
        <v>0</v>
      </c>
      <c r="K49" s="292" t="str">
        <f t="shared" si="27"/>
        <v/>
      </c>
      <c r="L49" s="293"/>
      <c r="M49" s="294" t="str">
        <f t="shared" si="28"/>
        <v/>
      </c>
      <c r="N49" s="295" t="str">
        <f t="shared" si="29"/>
        <v/>
      </c>
      <c r="O49" s="293"/>
      <c r="P49" s="291" t="str">
        <f t="shared" si="31"/>
        <v/>
      </c>
      <c r="Q49" s="60" t="str">
        <f t="shared" si="41"/>
        <v/>
      </c>
      <c r="R49" s="296"/>
      <c r="S49" s="60"/>
      <c r="T49" s="296" t="str">
        <f t="shared" si="42"/>
        <v/>
      </c>
      <c r="U49" s="296"/>
      <c r="V49" s="293"/>
      <c r="W49" s="60" t="str">
        <f t="shared" si="43"/>
        <v/>
      </c>
      <c r="X49" s="293"/>
      <c r="Y49" s="294"/>
      <c r="Z49" s="297" t="str">
        <f t="shared" si="44"/>
        <v/>
      </c>
      <c r="AA49" s="324"/>
      <c r="AB49" s="360" t="str">
        <f t="shared" si="45"/>
        <v/>
      </c>
      <c r="AC49" s="59" t="str">
        <f t="shared" si="46"/>
        <v/>
      </c>
      <c r="AD49" s="363" t="str">
        <f t="shared" si="47"/>
        <v/>
      </c>
      <c r="AE49" s="300" t="str">
        <f t="shared" si="39"/>
        <v/>
      </c>
      <c r="AF49" s="370" t="str">
        <f t="shared" ca="1" si="21"/>
        <v/>
      </c>
      <c r="AG49" s="291" t="str">
        <f t="shared" si="40"/>
        <v/>
      </c>
      <c r="AH49" s="301" t="str">
        <f t="shared" si="48"/>
        <v/>
      </c>
      <c r="AI49" s="301" t="str">
        <f t="shared" si="49"/>
        <v/>
      </c>
      <c r="AJ49" s="7" t="str">
        <f t="shared" si="50"/>
        <v/>
      </c>
      <c r="AK49" s="366" t="str">
        <f t="shared" si="51"/>
        <v/>
      </c>
    </row>
    <row r="50" spans="1:37">
      <c r="A50" s="307"/>
      <c r="B50" s="288"/>
      <c r="C50" s="288"/>
      <c r="D50" s="289" t="str">
        <f t="shared" si="24"/>
        <v/>
      </c>
      <c r="E50" s="290"/>
      <c r="F50" s="290"/>
      <c r="G50" s="290"/>
      <c r="H50" s="290"/>
      <c r="I50" s="291" t="str">
        <f t="shared" si="25"/>
        <v/>
      </c>
      <c r="J50" s="291">
        <f t="shared" si="26"/>
        <v>0</v>
      </c>
      <c r="K50" s="292" t="str">
        <f t="shared" si="27"/>
        <v/>
      </c>
      <c r="L50" s="293"/>
      <c r="M50" s="294" t="str">
        <f t="shared" si="28"/>
        <v/>
      </c>
      <c r="N50" s="295" t="str">
        <f t="shared" si="29"/>
        <v/>
      </c>
      <c r="O50" s="293"/>
      <c r="P50" s="291" t="str">
        <f t="shared" si="31"/>
        <v/>
      </c>
      <c r="Q50" s="60" t="str">
        <f t="shared" si="41"/>
        <v/>
      </c>
      <c r="R50" s="296"/>
      <c r="S50" s="60"/>
      <c r="T50" s="296" t="str">
        <f t="shared" si="42"/>
        <v/>
      </c>
      <c r="U50" s="296"/>
      <c r="V50" s="293"/>
      <c r="W50" s="60" t="str">
        <f t="shared" si="43"/>
        <v/>
      </c>
      <c r="X50" s="293"/>
      <c r="Y50" s="294"/>
      <c r="Z50" s="297" t="str">
        <f t="shared" si="44"/>
        <v/>
      </c>
      <c r="AA50" s="324"/>
      <c r="AB50" s="360" t="str">
        <f t="shared" si="45"/>
        <v/>
      </c>
      <c r="AC50" s="59" t="str">
        <f t="shared" si="46"/>
        <v/>
      </c>
      <c r="AD50" s="363" t="str">
        <f t="shared" si="47"/>
        <v/>
      </c>
      <c r="AE50" s="300" t="str">
        <f t="shared" si="39"/>
        <v/>
      </c>
      <c r="AF50" s="370" t="str">
        <f t="shared" ca="1" si="21"/>
        <v/>
      </c>
      <c r="AG50" s="291" t="str">
        <f t="shared" si="40"/>
        <v/>
      </c>
      <c r="AH50" s="301" t="str">
        <f t="shared" si="48"/>
        <v/>
      </c>
      <c r="AI50" s="301" t="str">
        <f t="shared" si="49"/>
        <v/>
      </c>
      <c r="AJ50" s="7" t="str">
        <f t="shared" si="50"/>
        <v/>
      </c>
      <c r="AK50" s="366" t="str">
        <f t="shared" si="51"/>
        <v/>
      </c>
    </row>
    <row r="51" spans="1:37">
      <c r="A51" s="307"/>
      <c r="B51" s="288"/>
      <c r="C51" s="288"/>
      <c r="D51" s="289" t="str">
        <f t="shared" si="24"/>
        <v/>
      </c>
      <c r="E51" s="290"/>
      <c r="F51" s="290"/>
      <c r="G51" s="290"/>
      <c r="H51" s="290"/>
      <c r="I51" s="291" t="str">
        <f t="shared" si="25"/>
        <v/>
      </c>
      <c r="J51" s="291">
        <f t="shared" si="26"/>
        <v>0</v>
      </c>
      <c r="K51" s="292" t="str">
        <f t="shared" si="27"/>
        <v/>
      </c>
      <c r="L51" s="293"/>
      <c r="M51" s="294" t="str">
        <f t="shared" si="28"/>
        <v/>
      </c>
      <c r="N51" s="295" t="str">
        <f t="shared" si="29"/>
        <v/>
      </c>
      <c r="O51" s="293"/>
      <c r="P51" s="291" t="str">
        <f t="shared" si="31"/>
        <v/>
      </c>
      <c r="Q51" s="60" t="str">
        <f t="shared" si="41"/>
        <v/>
      </c>
      <c r="R51" s="296"/>
      <c r="S51" s="60"/>
      <c r="T51" s="296" t="str">
        <f t="shared" si="42"/>
        <v/>
      </c>
      <c r="U51" s="296"/>
      <c r="V51" s="293"/>
      <c r="W51" s="60" t="str">
        <f t="shared" si="43"/>
        <v/>
      </c>
      <c r="X51" s="293"/>
      <c r="Y51" s="294"/>
      <c r="Z51" s="297" t="str">
        <f t="shared" si="44"/>
        <v/>
      </c>
      <c r="AA51" s="324"/>
      <c r="AB51" s="360" t="str">
        <f t="shared" si="45"/>
        <v/>
      </c>
      <c r="AC51" s="59" t="str">
        <f t="shared" si="46"/>
        <v/>
      </c>
      <c r="AD51" s="363" t="str">
        <f t="shared" si="47"/>
        <v/>
      </c>
      <c r="AE51" s="300" t="str">
        <f t="shared" si="39"/>
        <v/>
      </c>
      <c r="AF51" s="370" t="str">
        <f t="shared" ca="1" si="21"/>
        <v/>
      </c>
      <c r="AG51" s="291" t="str">
        <f t="shared" si="40"/>
        <v/>
      </c>
      <c r="AH51" s="301" t="str">
        <f t="shared" si="48"/>
        <v/>
      </c>
      <c r="AI51" s="301" t="str">
        <f t="shared" si="49"/>
        <v/>
      </c>
      <c r="AJ51" s="7" t="str">
        <f t="shared" si="50"/>
        <v/>
      </c>
      <c r="AK51" s="366" t="str">
        <f t="shared" si="51"/>
        <v/>
      </c>
    </row>
    <row r="52" spans="1:37">
      <c r="A52" s="307"/>
      <c r="B52" s="288"/>
      <c r="C52" s="288"/>
      <c r="D52" s="289" t="str">
        <f t="shared" si="24"/>
        <v/>
      </c>
      <c r="E52" s="290"/>
      <c r="F52" s="290"/>
      <c r="G52" s="290"/>
      <c r="H52" s="290"/>
      <c r="I52" s="291" t="str">
        <f t="shared" si="25"/>
        <v/>
      </c>
      <c r="J52" s="291">
        <f t="shared" si="26"/>
        <v>0</v>
      </c>
      <c r="K52" s="292" t="str">
        <f t="shared" si="27"/>
        <v/>
      </c>
      <c r="L52" s="293"/>
      <c r="M52" s="294" t="str">
        <f t="shared" si="28"/>
        <v/>
      </c>
      <c r="N52" s="295" t="str">
        <f t="shared" si="29"/>
        <v/>
      </c>
      <c r="O52" s="293"/>
      <c r="P52" s="291" t="str">
        <f t="shared" si="31"/>
        <v/>
      </c>
      <c r="Q52" s="60" t="str">
        <f t="shared" si="41"/>
        <v/>
      </c>
      <c r="R52" s="296"/>
      <c r="S52" s="60"/>
      <c r="T52" s="296" t="str">
        <f t="shared" si="42"/>
        <v/>
      </c>
      <c r="U52" s="296"/>
      <c r="V52" s="293"/>
      <c r="W52" s="60" t="str">
        <f t="shared" si="43"/>
        <v/>
      </c>
      <c r="X52" s="293"/>
      <c r="Y52" s="294"/>
      <c r="Z52" s="297" t="str">
        <f t="shared" si="44"/>
        <v/>
      </c>
      <c r="AA52" s="324"/>
      <c r="AB52" s="360" t="str">
        <f t="shared" si="45"/>
        <v/>
      </c>
      <c r="AC52" s="59" t="str">
        <f t="shared" si="46"/>
        <v/>
      </c>
      <c r="AD52" s="363" t="str">
        <f t="shared" si="47"/>
        <v/>
      </c>
      <c r="AE52" s="300" t="str">
        <f t="shared" si="39"/>
        <v/>
      </c>
      <c r="AF52" s="370" t="str">
        <f t="shared" ca="1" si="21"/>
        <v/>
      </c>
      <c r="AG52" s="291" t="str">
        <f t="shared" si="40"/>
        <v/>
      </c>
      <c r="AH52" s="301" t="str">
        <f t="shared" si="48"/>
        <v/>
      </c>
      <c r="AI52" s="301" t="str">
        <f t="shared" si="49"/>
        <v/>
      </c>
      <c r="AJ52" s="7" t="str">
        <f t="shared" si="50"/>
        <v/>
      </c>
      <c r="AK52" s="366" t="str">
        <f t="shared" si="51"/>
        <v/>
      </c>
    </row>
    <row r="53" spans="1:37">
      <c r="A53" s="307"/>
      <c r="B53" s="288"/>
      <c r="C53" s="288"/>
      <c r="D53" s="289" t="str">
        <f t="shared" si="24"/>
        <v/>
      </c>
      <c r="E53" s="290"/>
      <c r="F53" s="290"/>
      <c r="G53" s="290"/>
      <c r="H53" s="290"/>
      <c r="I53" s="291" t="str">
        <f t="shared" si="25"/>
        <v/>
      </c>
      <c r="J53" s="291">
        <f t="shared" si="26"/>
        <v>0</v>
      </c>
      <c r="K53" s="292" t="str">
        <f t="shared" si="27"/>
        <v/>
      </c>
      <c r="L53" s="293"/>
      <c r="M53" s="294" t="str">
        <f t="shared" si="28"/>
        <v/>
      </c>
      <c r="N53" s="295" t="str">
        <f t="shared" si="29"/>
        <v/>
      </c>
      <c r="O53" s="293"/>
      <c r="P53" s="291" t="str">
        <f t="shared" si="31"/>
        <v/>
      </c>
      <c r="Q53" s="60" t="str">
        <f t="shared" si="41"/>
        <v/>
      </c>
      <c r="R53" s="296"/>
      <c r="S53" s="60"/>
      <c r="T53" s="296" t="str">
        <f t="shared" si="42"/>
        <v/>
      </c>
      <c r="U53" s="296"/>
      <c r="V53" s="293"/>
      <c r="W53" s="60" t="str">
        <f t="shared" si="43"/>
        <v/>
      </c>
      <c r="X53" s="293"/>
      <c r="Y53" s="294"/>
      <c r="Z53" s="297" t="str">
        <f t="shared" si="44"/>
        <v/>
      </c>
      <c r="AA53" s="324"/>
      <c r="AB53" s="360" t="str">
        <f t="shared" si="45"/>
        <v/>
      </c>
      <c r="AC53" s="59" t="str">
        <f t="shared" si="46"/>
        <v/>
      </c>
      <c r="AD53" s="363" t="str">
        <f t="shared" si="47"/>
        <v/>
      </c>
      <c r="AE53" s="300" t="str">
        <f t="shared" si="39"/>
        <v/>
      </c>
      <c r="AF53" s="370" t="str">
        <f t="shared" ca="1" si="21"/>
        <v/>
      </c>
      <c r="AG53" s="291" t="str">
        <f t="shared" si="40"/>
        <v/>
      </c>
      <c r="AH53" s="301" t="str">
        <f t="shared" si="48"/>
        <v/>
      </c>
      <c r="AI53" s="301" t="str">
        <f t="shared" si="49"/>
        <v/>
      </c>
      <c r="AJ53" s="7" t="str">
        <f t="shared" si="50"/>
        <v/>
      </c>
      <c r="AK53" s="366" t="str">
        <f t="shared" si="51"/>
        <v/>
      </c>
    </row>
    <row r="54" spans="1:37">
      <c r="A54" s="307"/>
      <c r="B54" s="288"/>
      <c r="C54" s="288"/>
      <c r="D54" s="289" t="str">
        <f t="shared" si="24"/>
        <v/>
      </c>
      <c r="E54" s="290"/>
      <c r="F54" s="290"/>
      <c r="G54" s="290"/>
      <c r="H54" s="290"/>
      <c r="I54" s="291" t="str">
        <f t="shared" si="25"/>
        <v/>
      </c>
      <c r="J54" s="291">
        <f t="shared" si="26"/>
        <v>0</v>
      </c>
      <c r="K54" s="292" t="str">
        <f t="shared" si="27"/>
        <v/>
      </c>
      <c r="L54" s="293"/>
      <c r="M54" s="294" t="str">
        <f t="shared" si="28"/>
        <v/>
      </c>
      <c r="N54" s="295" t="str">
        <f t="shared" si="29"/>
        <v/>
      </c>
      <c r="O54" s="293"/>
      <c r="P54" s="291" t="str">
        <f t="shared" si="31"/>
        <v/>
      </c>
      <c r="Q54" s="60" t="str">
        <f t="shared" si="41"/>
        <v/>
      </c>
      <c r="R54" s="296"/>
      <c r="S54" s="60"/>
      <c r="T54" s="296" t="str">
        <f t="shared" si="42"/>
        <v/>
      </c>
      <c r="U54" s="296"/>
      <c r="V54" s="293"/>
      <c r="W54" s="60" t="str">
        <f t="shared" si="43"/>
        <v/>
      </c>
      <c r="X54" s="293"/>
      <c r="Y54" s="294"/>
      <c r="Z54" s="297" t="str">
        <f t="shared" si="44"/>
        <v/>
      </c>
      <c r="AA54" s="324"/>
      <c r="AB54" s="360" t="str">
        <f t="shared" si="45"/>
        <v/>
      </c>
      <c r="AC54" s="59" t="str">
        <f t="shared" si="46"/>
        <v/>
      </c>
      <c r="AD54" s="363" t="str">
        <f t="shared" si="47"/>
        <v/>
      </c>
      <c r="AE54" s="300" t="str">
        <f t="shared" si="39"/>
        <v/>
      </c>
      <c r="AF54" s="370" t="str">
        <f t="shared" ca="1" si="21"/>
        <v/>
      </c>
      <c r="AG54" s="291" t="str">
        <f t="shared" si="40"/>
        <v/>
      </c>
      <c r="AH54" s="301" t="str">
        <f t="shared" si="48"/>
        <v/>
      </c>
      <c r="AI54" s="301" t="str">
        <f t="shared" si="49"/>
        <v/>
      </c>
      <c r="AJ54" s="7" t="str">
        <f t="shared" si="50"/>
        <v/>
      </c>
      <c r="AK54" s="366" t="str">
        <f t="shared" si="51"/>
        <v/>
      </c>
    </row>
    <row r="55" spans="1:37">
      <c r="A55" s="307"/>
      <c r="B55" s="288"/>
      <c r="C55" s="288"/>
      <c r="D55" s="289" t="str">
        <f t="shared" si="24"/>
        <v/>
      </c>
      <c r="E55" s="290"/>
      <c r="F55" s="290"/>
      <c r="G55" s="290"/>
      <c r="H55" s="290"/>
      <c r="I55" s="291" t="str">
        <f t="shared" si="25"/>
        <v/>
      </c>
      <c r="J55" s="291">
        <f t="shared" si="26"/>
        <v>0</v>
      </c>
      <c r="K55" s="292" t="str">
        <f t="shared" si="27"/>
        <v/>
      </c>
      <c r="L55" s="293"/>
      <c r="M55" s="294" t="str">
        <f t="shared" si="28"/>
        <v/>
      </c>
      <c r="N55" s="295" t="str">
        <f t="shared" si="29"/>
        <v/>
      </c>
      <c r="O55" s="293"/>
      <c r="P55" s="291" t="str">
        <f t="shared" si="31"/>
        <v/>
      </c>
      <c r="Q55" s="60" t="str">
        <f t="shared" si="41"/>
        <v/>
      </c>
      <c r="R55" s="296"/>
      <c r="S55" s="60"/>
      <c r="T55" s="296" t="str">
        <f t="shared" si="42"/>
        <v/>
      </c>
      <c r="U55" s="296"/>
      <c r="V55" s="293"/>
      <c r="W55" s="60" t="str">
        <f t="shared" si="43"/>
        <v/>
      </c>
      <c r="X55" s="293"/>
      <c r="Y55" s="294"/>
      <c r="Z55" s="297" t="str">
        <f t="shared" si="44"/>
        <v/>
      </c>
      <c r="AA55" s="324"/>
      <c r="AB55" s="360" t="str">
        <f t="shared" si="45"/>
        <v/>
      </c>
      <c r="AC55" s="59" t="str">
        <f t="shared" si="46"/>
        <v/>
      </c>
      <c r="AD55" s="363" t="str">
        <f t="shared" si="47"/>
        <v/>
      </c>
      <c r="AE55" s="300" t="str">
        <f t="shared" si="39"/>
        <v/>
      </c>
      <c r="AF55" s="370" t="str">
        <f t="shared" ca="1" si="21"/>
        <v/>
      </c>
      <c r="AG55" s="291" t="str">
        <f t="shared" si="40"/>
        <v/>
      </c>
      <c r="AH55" s="301" t="str">
        <f t="shared" si="48"/>
        <v/>
      </c>
      <c r="AI55" s="301" t="str">
        <f t="shared" si="49"/>
        <v/>
      </c>
      <c r="AJ55" s="7" t="str">
        <f t="shared" si="50"/>
        <v/>
      </c>
      <c r="AK55" s="366" t="str">
        <f t="shared" si="51"/>
        <v/>
      </c>
    </row>
    <row r="56" spans="1:37">
      <c r="A56" s="307"/>
      <c r="B56" s="288"/>
      <c r="C56" s="288"/>
      <c r="D56" s="289" t="str">
        <f t="shared" si="24"/>
        <v/>
      </c>
      <c r="E56" s="290"/>
      <c r="F56" s="290"/>
      <c r="G56" s="290"/>
      <c r="H56" s="290"/>
      <c r="I56" s="291" t="str">
        <f t="shared" si="25"/>
        <v/>
      </c>
      <c r="J56" s="291">
        <f t="shared" si="26"/>
        <v>0</v>
      </c>
      <c r="K56" s="292" t="str">
        <f t="shared" si="27"/>
        <v/>
      </c>
      <c r="L56" s="293"/>
      <c r="M56" s="294" t="str">
        <f t="shared" si="28"/>
        <v/>
      </c>
      <c r="N56" s="295" t="str">
        <f t="shared" si="29"/>
        <v/>
      </c>
      <c r="O56" s="293"/>
      <c r="P56" s="291" t="str">
        <f t="shared" si="31"/>
        <v/>
      </c>
      <c r="Q56" s="60" t="str">
        <f t="shared" si="41"/>
        <v/>
      </c>
      <c r="R56" s="296"/>
      <c r="S56" s="60"/>
      <c r="T56" s="296" t="str">
        <f t="shared" si="42"/>
        <v/>
      </c>
      <c r="U56" s="296"/>
      <c r="V56" s="293"/>
      <c r="W56" s="60" t="str">
        <f t="shared" si="43"/>
        <v/>
      </c>
      <c r="X56" s="293"/>
      <c r="Y56" s="294"/>
      <c r="Z56" s="297" t="str">
        <f t="shared" si="44"/>
        <v/>
      </c>
      <c r="AA56" s="324"/>
      <c r="AB56" s="360" t="str">
        <f t="shared" si="45"/>
        <v/>
      </c>
      <c r="AC56" s="59" t="str">
        <f t="shared" si="46"/>
        <v/>
      </c>
      <c r="AD56" s="363" t="str">
        <f t="shared" si="47"/>
        <v/>
      </c>
      <c r="AE56" s="300" t="str">
        <f t="shared" si="39"/>
        <v/>
      </c>
      <c r="AF56" s="370" t="str">
        <f t="shared" ca="1" si="21"/>
        <v/>
      </c>
      <c r="AG56" s="291" t="str">
        <f t="shared" si="40"/>
        <v/>
      </c>
      <c r="AH56" s="301" t="str">
        <f t="shared" si="48"/>
        <v/>
      </c>
      <c r="AI56" s="301" t="str">
        <f t="shared" si="49"/>
        <v/>
      </c>
      <c r="AJ56" s="7" t="str">
        <f t="shared" si="50"/>
        <v/>
      </c>
      <c r="AK56" s="366" t="str">
        <f t="shared" si="51"/>
        <v/>
      </c>
    </row>
    <row r="57" spans="1:37">
      <c r="A57" s="307"/>
      <c r="B57" s="288"/>
      <c r="C57" s="288"/>
      <c r="D57" s="289" t="str">
        <f t="shared" si="24"/>
        <v/>
      </c>
      <c r="E57" s="290"/>
      <c r="F57" s="290"/>
      <c r="G57" s="290"/>
      <c r="H57" s="290"/>
      <c r="I57" s="291" t="str">
        <f t="shared" si="25"/>
        <v/>
      </c>
      <c r="J57" s="291">
        <f t="shared" si="26"/>
        <v>0</v>
      </c>
      <c r="K57" s="292" t="str">
        <f t="shared" si="27"/>
        <v/>
      </c>
      <c r="L57" s="293"/>
      <c r="M57" s="294" t="str">
        <f t="shared" si="28"/>
        <v/>
      </c>
      <c r="N57" s="295" t="str">
        <f t="shared" si="29"/>
        <v/>
      </c>
      <c r="O57" s="293"/>
      <c r="P57" s="291" t="str">
        <f t="shared" si="31"/>
        <v/>
      </c>
      <c r="Q57" s="60" t="str">
        <f t="shared" si="41"/>
        <v/>
      </c>
      <c r="R57" s="296"/>
      <c r="S57" s="60"/>
      <c r="T57" s="296" t="str">
        <f t="shared" si="42"/>
        <v/>
      </c>
      <c r="U57" s="296"/>
      <c r="V57" s="293"/>
      <c r="W57" s="60" t="str">
        <f t="shared" si="43"/>
        <v/>
      </c>
      <c r="X57" s="293"/>
      <c r="Y57" s="294"/>
      <c r="Z57" s="297" t="str">
        <f t="shared" si="44"/>
        <v/>
      </c>
      <c r="AA57" s="324"/>
      <c r="AB57" s="360" t="str">
        <f t="shared" si="45"/>
        <v/>
      </c>
      <c r="AC57" s="59" t="str">
        <f t="shared" si="46"/>
        <v/>
      </c>
      <c r="AD57" s="363" t="str">
        <f t="shared" si="47"/>
        <v/>
      </c>
      <c r="AE57" s="300" t="str">
        <f t="shared" si="39"/>
        <v/>
      </c>
      <c r="AF57" s="370" t="str">
        <f t="shared" ca="1" si="21"/>
        <v/>
      </c>
      <c r="AG57" s="291" t="str">
        <f t="shared" si="40"/>
        <v/>
      </c>
      <c r="AH57" s="301" t="str">
        <f t="shared" si="48"/>
        <v/>
      </c>
      <c r="AI57" s="301" t="str">
        <f t="shared" si="49"/>
        <v/>
      </c>
      <c r="AJ57" s="7" t="str">
        <f t="shared" si="50"/>
        <v/>
      </c>
      <c r="AK57" s="366" t="str">
        <f t="shared" si="51"/>
        <v/>
      </c>
    </row>
    <row r="58" spans="1:37">
      <c r="A58" s="307"/>
      <c r="B58" s="288"/>
      <c r="C58" s="288"/>
      <c r="D58" s="289" t="str">
        <f t="shared" si="24"/>
        <v/>
      </c>
      <c r="E58" s="290"/>
      <c r="F58" s="290"/>
      <c r="G58" s="290"/>
      <c r="H58" s="290"/>
      <c r="I58" s="291" t="str">
        <f t="shared" si="25"/>
        <v/>
      </c>
      <c r="J58" s="291">
        <f t="shared" si="26"/>
        <v>0</v>
      </c>
      <c r="K58" s="292" t="str">
        <f t="shared" si="27"/>
        <v/>
      </c>
      <c r="L58" s="293"/>
      <c r="M58" s="294" t="str">
        <f t="shared" si="28"/>
        <v/>
      </c>
      <c r="N58" s="295" t="str">
        <f t="shared" si="29"/>
        <v/>
      </c>
      <c r="O58" s="293"/>
      <c r="P58" s="291" t="str">
        <f t="shared" si="31"/>
        <v/>
      </c>
      <c r="Q58" s="60" t="str">
        <f t="shared" si="41"/>
        <v/>
      </c>
      <c r="R58" s="296"/>
      <c r="S58" s="60"/>
      <c r="T58" s="296" t="str">
        <f t="shared" si="42"/>
        <v/>
      </c>
      <c r="U58" s="296"/>
      <c r="V58" s="293"/>
      <c r="W58" s="60" t="str">
        <f t="shared" si="43"/>
        <v/>
      </c>
      <c r="X58" s="293"/>
      <c r="Y58" s="294"/>
      <c r="Z58" s="297" t="str">
        <f t="shared" si="44"/>
        <v/>
      </c>
      <c r="AA58" s="324"/>
      <c r="AB58" s="360" t="str">
        <f t="shared" si="45"/>
        <v/>
      </c>
      <c r="AC58" s="59" t="str">
        <f t="shared" si="46"/>
        <v/>
      </c>
      <c r="AD58" s="363" t="str">
        <f t="shared" si="47"/>
        <v/>
      </c>
      <c r="AE58" s="300" t="str">
        <f t="shared" si="39"/>
        <v/>
      </c>
      <c r="AF58" s="370" t="str">
        <f t="shared" ca="1" si="21"/>
        <v/>
      </c>
      <c r="AG58" s="291" t="str">
        <f t="shared" si="40"/>
        <v/>
      </c>
      <c r="AH58" s="301" t="str">
        <f t="shared" si="48"/>
        <v/>
      </c>
      <c r="AI58" s="301" t="str">
        <f t="shared" si="49"/>
        <v/>
      </c>
      <c r="AJ58" s="7" t="str">
        <f t="shared" si="50"/>
        <v/>
      </c>
      <c r="AK58" s="366" t="str">
        <f t="shared" si="51"/>
        <v/>
      </c>
    </row>
    <row r="59" spans="1:37">
      <c r="A59" s="307"/>
      <c r="B59" s="288"/>
      <c r="C59" s="288"/>
      <c r="D59" s="289" t="str">
        <f t="shared" si="24"/>
        <v/>
      </c>
      <c r="E59" s="290"/>
      <c r="F59" s="290"/>
      <c r="G59" s="290"/>
      <c r="H59" s="290"/>
      <c r="I59" s="291" t="str">
        <f t="shared" si="25"/>
        <v/>
      </c>
      <c r="J59" s="291">
        <f t="shared" si="26"/>
        <v>0</v>
      </c>
      <c r="K59" s="292" t="str">
        <f t="shared" si="27"/>
        <v/>
      </c>
      <c r="L59" s="293"/>
      <c r="M59" s="294" t="str">
        <f t="shared" si="28"/>
        <v/>
      </c>
      <c r="N59" s="295" t="str">
        <f t="shared" si="29"/>
        <v/>
      </c>
      <c r="O59" s="293"/>
      <c r="P59" s="291" t="str">
        <f t="shared" si="31"/>
        <v/>
      </c>
      <c r="Q59" s="60" t="str">
        <f t="shared" si="41"/>
        <v/>
      </c>
      <c r="R59" s="296"/>
      <c r="S59" s="60"/>
      <c r="T59" s="296" t="str">
        <f t="shared" si="42"/>
        <v/>
      </c>
      <c r="U59" s="296"/>
      <c r="V59" s="293"/>
      <c r="W59" s="60" t="str">
        <f t="shared" si="43"/>
        <v/>
      </c>
      <c r="X59" s="293"/>
      <c r="Y59" s="294"/>
      <c r="Z59" s="297" t="str">
        <f t="shared" si="44"/>
        <v/>
      </c>
      <c r="AA59" s="324"/>
      <c r="AB59" s="360" t="str">
        <f t="shared" si="45"/>
        <v/>
      </c>
      <c r="AC59" s="59" t="str">
        <f t="shared" si="46"/>
        <v/>
      </c>
      <c r="AD59" s="363" t="str">
        <f t="shared" si="47"/>
        <v/>
      </c>
      <c r="AE59" s="300" t="str">
        <f t="shared" si="39"/>
        <v/>
      </c>
      <c r="AF59" s="370" t="str">
        <f t="shared" ca="1" si="21"/>
        <v/>
      </c>
      <c r="AG59" s="291" t="str">
        <f t="shared" si="40"/>
        <v/>
      </c>
      <c r="AH59" s="301" t="str">
        <f t="shared" si="48"/>
        <v/>
      </c>
      <c r="AI59" s="301" t="str">
        <f t="shared" si="49"/>
        <v/>
      </c>
      <c r="AJ59" s="7" t="str">
        <f t="shared" si="50"/>
        <v/>
      </c>
      <c r="AK59" s="366" t="str">
        <f t="shared" si="51"/>
        <v/>
      </c>
    </row>
    <row r="60" spans="1:37">
      <c r="A60" s="307"/>
      <c r="B60" s="288"/>
      <c r="C60" s="288"/>
      <c r="D60" s="289" t="str">
        <f t="shared" si="24"/>
        <v/>
      </c>
      <c r="E60" s="290"/>
      <c r="F60" s="290"/>
      <c r="G60" s="290"/>
      <c r="H60" s="290"/>
      <c r="I60" s="291" t="str">
        <f t="shared" si="25"/>
        <v/>
      </c>
      <c r="J60" s="291">
        <f t="shared" si="26"/>
        <v>0</v>
      </c>
      <c r="K60" s="292" t="str">
        <f t="shared" si="27"/>
        <v/>
      </c>
      <c r="L60" s="293"/>
      <c r="M60" s="294" t="str">
        <f t="shared" si="28"/>
        <v/>
      </c>
      <c r="N60" s="295" t="str">
        <f t="shared" si="29"/>
        <v/>
      </c>
      <c r="O60" s="293"/>
      <c r="P60" s="291" t="str">
        <f t="shared" si="31"/>
        <v/>
      </c>
      <c r="Q60" s="60" t="str">
        <f t="shared" si="41"/>
        <v/>
      </c>
      <c r="R60" s="296"/>
      <c r="S60" s="60"/>
      <c r="T60" s="296" t="str">
        <f t="shared" si="42"/>
        <v/>
      </c>
      <c r="U60" s="296"/>
      <c r="V60" s="293"/>
      <c r="W60" s="60" t="str">
        <f t="shared" si="43"/>
        <v/>
      </c>
      <c r="X60" s="293"/>
      <c r="Y60" s="294"/>
      <c r="Z60" s="297" t="str">
        <f t="shared" si="44"/>
        <v/>
      </c>
      <c r="AA60" s="324"/>
      <c r="AB60" s="360" t="str">
        <f t="shared" si="45"/>
        <v/>
      </c>
      <c r="AC60" s="59" t="str">
        <f t="shared" si="46"/>
        <v/>
      </c>
      <c r="AD60" s="363" t="str">
        <f t="shared" si="47"/>
        <v/>
      </c>
      <c r="AE60" s="300" t="str">
        <f t="shared" si="39"/>
        <v/>
      </c>
      <c r="AF60" s="370" t="str">
        <f t="shared" ca="1" si="21"/>
        <v/>
      </c>
      <c r="AG60" s="291" t="str">
        <f t="shared" si="40"/>
        <v/>
      </c>
      <c r="AH60" s="301" t="str">
        <f t="shared" si="48"/>
        <v/>
      </c>
      <c r="AI60" s="301" t="str">
        <f t="shared" si="49"/>
        <v/>
      </c>
      <c r="AJ60" s="7" t="str">
        <f t="shared" si="50"/>
        <v/>
      </c>
      <c r="AK60" s="366" t="str">
        <f t="shared" si="51"/>
        <v/>
      </c>
    </row>
    <row r="61" spans="1:37">
      <c r="A61" s="307"/>
      <c r="B61" s="288"/>
      <c r="C61" s="288"/>
      <c r="D61" s="289" t="str">
        <f t="shared" si="24"/>
        <v/>
      </c>
      <c r="E61" s="290"/>
      <c r="F61" s="290"/>
      <c r="G61" s="290"/>
      <c r="H61" s="290"/>
      <c r="I61" s="291" t="str">
        <f t="shared" si="25"/>
        <v/>
      </c>
      <c r="J61" s="291">
        <f t="shared" si="26"/>
        <v>0</v>
      </c>
      <c r="K61" s="292" t="str">
        <f t="shared" si="27"/>
        <v/>
      </c>
      <c r="L61" s="293"/>
      <c r="M61" s="294" t="str">
        <f t="shared" si="28"/>
        <v/>
      </c>
      <c r="N61" s="295" t="str">
        <f t="shared" si="29"/>
        <v/>
      </c>
      <c r="O61" s="293"/>
      <c r="P61" s="291" t="str">
        <f t="shared" si="31"/>
        <v/>
      </c>
      <c r="Q61" s="60" t="str">
        <f t="shared" si="41"/>
        <v/>
      </c>
      <c r="R61" s="296"/>
      <c r="S61" s="60"/>
      <c r="T61" s="296" t="str">
        <f t="shared" si="42"/>
        <v/>
      </c>
      <c r="U61" s="296"/>
      <c r="V61" s="293"/>
      <c r="W61" s="60" t="str">
        <f t="shared" si="43"/>
        <v/>
      </c>
      <c r="X61" s="293"/>
      <c r="Y61" s="294"/>
      <c r="Z61" s="297" t="str">
        <f t="shared" si="44"/>
        <v/>
      </c>
      <c r="AA61" s="324"/>
      <c r="AB61" s="360" t="str">
        <f t="shared" si="45"/>
        <v/>
      </c>
      <c r="AC61" s="59" t="str">
        <f t="shared" si="46"/>
        <v/>
      </c>
      <c r="AD61" s="363" t="str">
        <f t="shared" si="47"/>
        <v/>
      </c>
      <c r="AE61" s="300" t="str">
        <f t="shared" si="39"/>
        <v/>
      </c>
      <c r="AF61" s="370" t="str">
        <f t="shared" ca="1" si="21"/>
        <v/>
      </c>
      <c r="AG61" s="291" t="str">
        <f t="shared" si="40"/>
        <v/>
      </c>
      <c r="AH61" s="301" t="str">
        <f t="shared" si="48"/>
        <v/>
      </c>
      <c r="AI61" s="301" t="str">
        <f t="shared" si="49"/>
        <v/>
      </c>
      <c r="AJ61" s="7" t="str">
        <f t="shared" si="50"/>
        <v/>
      </c>
      <c r="AK61" s="366" t="str">
        <f t="shared" si="51"/>
        <v/>
      </c>
    </row>
    <row r="62" spans="1:37">
      <c r="A62" s="307"/>
      <c r="B62" s="288"/>
      <c r="C62" s="288"/>
      <c r="D62" s="289" t="str">
        <f t="shared" si="24"/>
        <v/>
      </c>
      <c r="E62" s="290"/>
      <c r="F62" s="290"/>
      <c r="G62" s="290"/>
      <c r="H62" s="290"/>
      <c r="I62" s="291" t="str">
        <f t="shared" si="25"/>
        <v/>
      </c>
      <c r="J62" s="291">
        <f t="shared" si="26"/>
        <v>0</v>
      </c>
      <c r="K62" s="292" t="str">
        <f t="shared" si="27"/>
        <v/>
      </c>
      <c r="L62" s="293"/>
      <c r="M62" s="294" t="str">
        <f t="shared" si="28"/>
        <v/>
      </c>
      <c r="N62" s="295" t="str">
        <f t="shared" si="29"/>
        <v/>
      </c>
      <c r="O62" s="293"/>
      <c r="P62" s="291" t="str">
        <f t="shared" si="31"/>
        <v/>
      </c>
      <c r="Q62" s="60" t="str">
        <f t="shared" si="41"/>
        <v/>
      </c>
      <c r="R62" s="296"/>
      <c r="S62" s="60"/>
      <c r="T62" s="296" t="str">
        <f t="shared" si="42"/>
        <v/>
      </c>
      <c r="U62" s="296"/>
      <c r="V62" s="293"/>
      <c r="W62" s="60" t="str">
        <f t="shared" si="43"/>
        <v/>
      </c>
      <c r="X62" s="293"/>
      <c r="Y62" s="294"/>
      <c r="Z62" s="297" t="str">
        <f t="shared" si="44"/>
        <v/>
      </c>
      <c r="AA62" s="324"/>
      <c r="AB62" s="360" t="str">
        <f t="shared" si="45"/>
        <v/>
      </c>
      <c r="AC62" s="59" t="str">
        <f t="shared" si="46"/>
        <v/>
      </c>
      <c r="AD62" s="363" t="str">
        <f t="shared" si="47"/>
        <v/>
      </c>
      <c r="AE62" s="300" t="str">
        <f t="shared" si="39"/>
        <v/>
      </c>
      <c r="AF62" s="370" t="str">
        <f t="shared" ca="1" si="21"/>
        <v/>
      </c>
      <c r="AG62" s="291" t="str">
        <f t="shared" si="40"/>
        <v/>
      </c>
      <c r="AH62" s="301" t="str">
        <f t="shared" si="48"/>
        <v/>
      </c>
      <c r="AI62" s="301" t="str">
        <f t="shared" si="49"/>
        <v/>
      </c>
      <c r="AJ62" s="7" t="str">
        <f t="shared" si="50"/>
        <v/>
      </c>
      <c r="AK62" s="366" t="str">
        <f t="shared" si="51"/>
        <v/>
      </c>
    </row>
    <row r="63" spans="1:37">
      <c r="A63" s="307"/>
      <c r="B63" s="288"/>
      <c r="C63" s="288"/>
      <c r="D63" s="289" t="str">
        <f t="shared" si="24"/>
        <v/>
      </c>
      <c r="E63" s="290"/>
      <c r="F63" s="290"/>
      <c r="G63" s="290"/>
      <c r="H63" s="290"/>
      <c r="I63" s="291" t="str">
        <f t="shared" si="25"/>
        <v/>
      </c>
      <c r="J63" s="291">
        <f t="shared" si="26"/>
        <v>0</v>
      </c>
      <c r="K63" s="292" t="str">
        <f t="shared" si="27"/>
        <v/>
      </c>
      <c r="L63" s="293"/>
      <c r="M63" s="294" t="str">
        <f t="shared" si="28"/>
        <v/>
      </c>
      <c r="N63" s="295" t="str">
        <f t="shared" si="29"/>
        <v/>
      </c>
      <c r="O63" s="293"/>
      <c r="P63" s="291" t="str">
        <f t="shared" si="31"/>
        <v/>
      </c>
      <c r="Q63" s="60" t="str">
        <f t="shared" si="41"/>
        <v/>
      </c>
      <c r="R63" s="296"/>
      <c r="S63" s="60"/>
      <c r="T63" s="296" t="str">
        <f t="shared" si="42"/>
        <v/>
      </c>
      <c r="U63" s="296"/>
      <c r="V63" s="293"/>
      <c r="W63" s="60" t="str">
        <f t="shared" si="43"/>
        <v/>
      </c>
      <c r="X63" s="293"/>
      <c r="Y63" s="294"/>
      <c r="Z63" s="297" t="str">
        <f t="shared" si="44"/>
        <v/>
      </c>
      <c r="AA63" s="324"/>
      <c r="AB63" s="360" t="str">
        <f t="shared" si="45"/>
        <v/>
      </c>
      <c r="AC63" s="59" t="str">
        <f t="shared" si="46"/>
        <v/>
      </c>
      <c r="AD63" s="363" t="str">
        <f t="shared" si="47"/>
        <v/>
      </c>
      <c r="AE63" s="300" t="str">
        <f t="shared" si="39"/>
        <v/>
      </c>
      <c r="AF63" s="370" t="str">
        <f t="shared" ca="1" si="21"/>
        <v/>
      </c>
      <c r="AG63" s="291" t="str">
        <f t="shared" si="40"/>
        <v/>
      </c>
      <c r="AH63" s="301" t="str">
        <f t="shared" si="48"/>
        <v/>
      </c>
      <c r="AI63" s="301" t="str">
        <f t="shared" si="49"/>
        <v/>
      </c>
      <c r="AJ63" s="7" t="str">
        <f t="shared" si="50"/>
        <v/>
      </c>
      <c r="AK63" s="366" t="str">
        <f t="shared" si="51"/>
        <v/>
      </c>
    </row>
    <row r="64" spans="1:37">
      <c r="A64" s="307"/>
      <c r="B64" s="288"/>
      <c r="C64" s="288"/>
      <c r="D64" s="289" t="str">
        <f t="shared" si="24"/>
        <v/>
      </c>
      <c r="E64" s="290"/>
      <c r="F64" s="290"/>
      <c r="G64" s="290"/>
      <c r="H64" s="290"/>
      <c r="I64" s="291" t="str">
        <f t="shared" si="25"/>
        <v/>
      </c>
      <c r="J64" s="291">
        <f t="shared" si="26"/>
        <v>0</v>
      </c>
      <c r="K64" s="292" t="str">
        <f t="shared" si="27"/>
        <v/>
      </c>
      <c r="L64" s="293"/>
      <c r="M64" s="294" t="str">
        <f t="shared" si="28"/>
        <v/>
      </c>
      <c r="N64" s="295" t="str">
        <f t="shared" si="29"/>
        <v/>
      </c>
      <c r="O64" s="293"/>
      <c r="P64" s="291" t="str">
        <f t="shared" si="31"/>
        <v/>
      </c>
      <c r="Q64" s="60" t="str">
        <f t="shared" si="41"/>
        <v/>
      </c>
      <c r="R64" s="296"/>
      <c r="S64" s="60"/>
      <c r="T64" s="296" t="str">
        <f t="shared" si="42"/>
        <v/>
      </c>
      <c r="U64" s="296"/>
      <c r="V64" s="293"/>
      <c r="W64" s="60" t="str">
        <f t="shared" si="43"/>
        <v/>
      </c>
      <c r="X64" s="293"/>
      <c r="Y64" s="294"/>
      <c r="Z64" s="297" t="str">
        <f t="shared" si="44"/>
        <v/>
      </c>
      <c r="AA64" s="324"/>
      <c r="AB64" s="360" t="str">
        <f t="shared" si="45"/>
        <v/>
      </c>
      <c r="AC64" s="59" t="str">
        <f t="shared" si="46"/>
        <v/>
      </c>
      <c r="AD64" s="363" t="str">
        <f t="shared" si="47"/>
        <v/>
      </c>
      <c r="AE64" s="300" t="str">
        <f t="shared" si="39"/>
        <v/>
      </c>
      <c r="AF64" s="370" t="str">
        <f t="shared" ca="1" si="21"/>
        <v/>
      </c>
      <c r="AG64" s="291" t="str">
        <f t="shared" si="40"/>
        <v/>
      </c>
      <c r="AH64" s="301" t="str">
        <f t="shared" si="48"/>
        <v/>
      </c>
      <c r="AI64" s="301" t="str">
        <f t="shared" si="49"/>
        <v/>
      </c>
      <c r="AJ64" s="7" t="str">
        <f t="shared" si="50"/>
        <v/>
      </c>
      <c r="AK64" s="366" t="str">
        <f t="shared" si="51"/>
        <v/>
      </c>
    </row>
    <row r="65" spans="1:37">
      <c r="A65" s="307"/>
      <c r="B65" s="288"/>
      <c r="C65" s="288"/>
      <c r="D65" s="289" t="str">
        <f t="shared" si="24"/>
        <v/>
      </c>
      <c r="E65" s="290"/>
      <c r="F65" s="290"/>
      <c r="G65" s="290"/>
      <c r="H65" s="290"/>
      <c r="I65" s="291" t="str">
        <f t="shared" si="25"/>
        <v/>
      </c>
      <c r="J65" s="291">
        <f t="shared" si="26"/>
        <v>0</v>
      </c>
      <c r="K65" s="292" t="str">
        <f t="shared" si="27"/>
        <v/>
      </c>
      <c r="L65" s="293"/>
      <c r="M65" s="294" t="str">
        <f t="shared" si="28"/>
        <v/>
      </c>
      <c r="N65" s="295" t="str">
        <f t="shared" si="29"/>
        <v/>
      </c>
      <c r="O65" s="293"/>
      <c r="P65" s="291" t="str">
        <f t="shared" si="31"/>
        <v/>
      </c>
      <c r="Q65" s="60" t="str">
        <f t="shared" si="41"/>
        <v/>
      </c>
      <c r="R65" s="296"/>
      <c r="S65" s="60"/>
      <c r="T65" s="296" t="str">
        <f t="shared" si="42"/>
        <v/>
      </c>
      <c r="U65" s="296"/>
      <c r="V65" s="293"/>
      <c r="W65" s="60" t="str">
        <f t="shared" si="43"/>
        <v/>
      </c>
      <c r="X65" s="293"/>
      <c r="Y65" s="294"/>
      <c r="Z65" s="297" t="str">
        <f t="shared" si="44"/>
        <v/>
      </c>
      <c r="AA65" s="324"/>
      <c r="AB65" s="360" t="str">
        <f t="shared" si="45"/>
        <v/>
      </c>
      <c r="AC65" s="59" t="str">
        <f t="shared" si="46"/>
        <v/>
      </c>
      <c r="AD65" s="363" t="str">
        <f t="shared" si="47"/>
        <v/>
      </c>
      <c r="AE65" s="300" t="str">
        <f t="shared" si="39"/>
        <v/>
      </c>
      <c r="AF65" s="370" t="str">
        <f t="shared" ca="1" si="21"/>
        <v/>
      </c>
      <c r="AG65" s="291" t="str">
        <f t="shared" si="40"/>
        <v/>
      </c>
      <c r="AH65" s="301" t="str">
        <f t="shared" si="48"/>
        <v/>
      </c>
      <c r="AI65" s="301" t="str">
        <f t="shared" si="49"/>
        <v/>
      </c>
      <c r="AJ65" s="7" t="str">
        <f t="shared" si="50"/>
        <v/>
      </c>
      <c r="AK65" s="366" t="str">
        <f t="shared" si="51"/>
        <v/>
      </c>
    </row>
    <row r="66" spans="1:37">
      <c r="A66" s="307"/>
      <c r="B66" s="288"/>
      <c r="C66" s="288"/>
      <c r="D66" s="289" t="str">
        <f t="shared" si="24"/>
        <v/>
      </c>
      <c r="E66" s="290"/>
      <c r="F66" s="290"/>
      <c r="G66" s="290"/>
      <c r="H66" s="290"/>
      <c r="I66" s="291" t="str">
        <f t="shared" si="25"/>
        <v/>
      </c>
      <c r="J66" s="291">
        <f t="shared" si="26"/>
        <v>0</v>
      </c>
      <c r="K66" s="292" t="str">
        <f t="shared" si="27"/>
        <v/>
      </c>
      <c r="L66" s="293"/>
      <c r="M66" s="294" t="str">
        <f t="shared" si="28"/>
        <v/>
      </c>
      <c r="N66" s="295" t="str">
        <f t="shared" si="29"/>
        <v/>
      </c>
      <c r="O66" s="293"/>
      <c r="P66" s="291" t="str">
        <f t="shared" si="31"/>
        <v/>
      </c>
      <c r="Q66" s="60" t="str">
        <f t="shared" si="41"/>
        <v/>
      </c>
      <c r="R66" s="296"/>
      <c r="S66" s="60"/>
      <c r="T66" s="296" t="str">
        <f t="shared" si="42"/>
        <v/>
      </c>
      <c r="U66" s="296"/>
      <c r="V66" s="293"/>
      <c r="W66" s="60" t="str">
        <f t="shared" si="43"/>
        <v/>
      </c>
      <c r="X66" s="293"/>
      <c r="Y66" s="294"/>
      <c r="Z66" s="297" t="str">
        <f t="shared" si="44"/>
        <v/>
      </c>
      <c r="AA66" s="324"/>
      <c r="AB66" s="360" t="str">
        <f t="shared" si="45"/>
        <v/>
      </c>
      <c r="AC66" s="59" t="str">
        <f t="shared" si="46"/>
        <v/>
      </c>
      <c r="AD66" s="363" t="str">
        <f t="shared" si="47"/>
        <v/>
      </c>
      <c r="AE66" s="300" t="str">
        <f t="shared" si="39"/>
        <v/>
      </c>
      <c r="AF66" s="370" t="str">
        <f t="shared" ca="1" si="21"/>
        <v/>
      </c>
      <c r="AG66" s="291" t="str">
        <f t="shared" si="40"/>
        <v/>
      </c>
      <c r="AH66" s="301" t="str">
        <f t="shared" si="48"/>
        <v/>
      </c>
      <c r="AI66" s="301" t="str">
        <f t="shared" si="49"/>
        <v/>
      </c>
      <c r="AJ66" s="7" t="str">
        <f t="shared" si="50"/>
        <v/>
      </c>
      <c r="AK66" s="366" t="str">
        <f t="shared" si="51"/>
        <v/>
      </c>
    </row>
    <row r="67" spans="1:37">
      <c r="A67" s="307"/>
      <c r="B67" s="288"/>
      <c r="C67" s="288"/>
      <c r="D67" s="289" t="str">
        <f t="shared" si="24"/>
        <v/>
      </c>
      <c r="E67" s="290"/>
      <c r="F67" s="290"/>
      <c r="G67" s="290"/>
      <c r="H67" s="290"/>
      <c r="I67" s="291" t="str">
        <f t="shared" si="25"/>
        <v/>
      </c>
      <c r="J67" s="291">
        <f t="shared" si="26"/>
        <v>0</v>
      </c>
      <c r="K67" s="292" t="str">
        <f t="shared" si="27"/>
        <v/>
      </c>
      <c r="L67" s="293"/>
      <c r="M67" s="294" t="str">
        <f t="shared" si="28"/>
        <v/>
      </c>
      <c r="N67" s="295" t="str">
        <f t="shared" si="29"/>
        <v/>
      </c>
      <c r="O67" s="293"/>
      <c r="P67" s="291" t="str">
        <f t="shared" si="31"/>
        <v/>
      </c>
      <c r="Q67" s="60" t="str">
        <f t="shared" si="41"/>
        <v/>
      </c>
      <c r="R67" s="296"/>
      <c r="S67" s="60"/>
      <c r="T67" s="296" t="str">
        <f t="shared" si="42"/>
        <v/>
      </c>
      <c r="U67" s="296"/>
      <c r="V67" s="293"/>
      <c r="W67" s="60" t="str">
        <f t="shared" si="43"/>
        <v/>
      </c>
      <c r="X67" s="293"/>
      <c r="Y67" s="294"/>
      <c r="Z67" s="297" t="str">
        <f t="shared" si="44"/>
        <v/>
      </c>
      <c r="AA67" s="324"/>
      <c r="AB67" s="360" t="str">
        <f t="shared" si="45"/>
        <v/>
      </c>
      <c r="AC67" s="59" t="str">
        <f t="shared" si="46"/>
        <v/>
      </c>
      <c r="AD67" s="363" t="str">
        <f t="shared" si="47"/>
        <v/>
      </c>
      <c r="AE67" s="300" t="str">
        <f t="shared" si="39"/>
        <v/>
      </c>
      <c r="AF67" s="370" t="str">
        <f t="shared" ref="AF67:AF130" ca="1" si="52">IF(MONTH($C67)=MONTH($B67),$D67,SUMPRODUCT(--(MONTH(ROW(INDIRECT($B67&amp;":"&amp;$C67)))=MONTH($B67))))</f>
        <v/>
      </c>
      <c r="AG67" s="291" t="str">
        <f t="shared" si="40"/>
        <v/>
      </c>
      <c r="AH67" s="301" t="str">
        <f t="shared" si="48"/>
        <v/>
      </c>
      <c r="AI67" s="301" t="str">
        <f t="shared" si="49"/>
        <v/>
      </c>
      <c r="AJ67" s="7" t="str">
        <f t="shared" si="50"/>
        <v/>
      </c>
      <c r="AK67" s="366" t="str">
        <f t="shared" si="51"/>
        <v/>
      </c>
    </row>
    <row r="68" spans="1:37">
      <c r="A68" s="307"/>
      <c r="B68" s="288"/>
      <c r="C68" s="288"/>
      <c r="D68" s="289" t="str">
        <f t="shared" si="24"/>
        <v/>
      </c>
      <c r="E68" s="290"/>
      <c r="F68" s="290"/>
      <c r="G68" s="290"/>
      <c r="H68" s="290"/>
      <c r="I68" s="291" t="str">
        <f t="shared" si="25"/>
        <v/>
      </c>
      <c r="J68" s="291">
        <f t="shared" si="26"/>
        <v>0</v>
      </c>
      <c r="K68" s="292" t="str">
        <f t="shared" si="27"/>
        <v/>
      </c>
      <c r="L68" s="293"/>
      <c r="M68" s="294" t="str">
        <f t="shared" si="28"/>
        <v/>
      </c>
      <c r="N68" s="295" t="str">
        <f t="shared" si="29"/>
        <v/>
      </c>
      <c r="O68" s="293"/>
      <c r="P68" s="291" t="str">
        <f t="shared" si="31"/>
        <v/>
      </c>
      <c r="Q68" s="60" t="str">
        <f t="shared" si="41"/>
        <v/>
      </c>
      <c r="R68" s="296"/>
      <c r="S68" s="60"/>
      <c r="T68" s="296" t="str">
        <f t="shared" si="42"/>
        <v/>
      </c>
      <c r="U68" s="296"/>
      <c r="V68" s="293"/>
      <c r="W68" s="60" t="str">
        <f t="shared" si="43"/>
        <v/>
      </c>
      <c r="X68" s="293"/>
      <c r="Y68" s="294"/>
      <c r="Z68" s="297" t="str">
        <f t="shared" si="44"/>
        <v/>
      </c>
      <c r="AA68" s="324"/>
      <c r="AB68" s="360" t="str">
        <f t="shared" si="45"/>
        <v/>
      </c>
      <c r="AC68" s="59" t="str">
        <f t="shared" si="46"/>
        <v/>
      </c>
      <c r="AD68" s="363" t="str">
        <f t="shared" si="47"/>
        <v/>
      </c>
      <c r="AE68" s="300" t="str">
        <f t="shared" si="39"/>
        <v/>
      </c>
      <c r="AF68" s="370" t="str">
        <f t="shared" ca="1" si="52"/>
        <v/>
      </c>
      <c r="AG68" s="291" t="str">
        <f t="shared" si="40"/>
        <v/>
      </c>
      <c r="AH68" s="301" t="str">
        <f t="shared" si="48"/>
        <v/>
      </c>
      <c r="AI68" s="301" t="str">
        <f t="shared" si="49"/>
        <v/>
      </c>
      <c r="AJ68" s="7" t="str">
        <f t="shared" si="50"/>
        <v/>
      </c>
      <c r="AK68" s="366" t="str">
        <f t="shared" si="51"/>
        <v/>
      </c>
    </row>
    <row r="69" spans="1:37">
      <c r="A69" s="307"/>
      <c r="B69" s="288"/>
      <c r="C69" s="288"/>
      <c r="D69" s="289" t="str">
        <f t="shared" si="24"/>
        <v/>
      </c>
      <c r="E69" s="290"/>
      <c r="F69" s="290"/>
      <c r="G69" s="290"/>
      <c r="H69" s="290"/>
      <c r="I69" s="291" t="str">
        <f t="shared" si="25"/>
        <v/>
      </c>
      <c r="J69" s="291">
        <f t="shared" si="26"/>
        <v>0</v>
      </c>
      <c r="K69" s="292" t="str">
        <f t="shared" si="27"/>
        <v/>
      </c>
      <c r="L69" s="293"/>
      <c r="M69" s="294" t="str">
        <f t="shared" si="28"/>
        <v/>
      </c>
      <c r="N69" s="295" t="str">
        <f t="shared" si="29"/>
        <v/>
      </c>
      <c r="O69" s="293"/>
      <c r="P69" s="291" t="str">
        <f t="shared" si="31"/>
        <v/>
      </c>
      <c r="Q69" s="60" t="str">
        <f t="shared" si="41"/>
        <v/>
      </c>
      <c r="R69" s="296"/>
      <c r="S69" s="60"/>
      <c r="T69" s="296" t="str">
        <f t="shared" si="42"/>
        <v/>
      </c>
      <c r="U69" s="296"/>
      <c r="V69" s="293"/>
      <c r="W69" s="60" t="str">
        <f t="shared" si="43"/>
        <v/>
      </c>
      <c r="X69" s="293"/>
      <c r="Y69" s="294"/>
      <c r="Z69" s="297" t="str">
        <f t="shared" si="44"/>
        <v/>
      </c>
      <c r="AA69" s="324"/>
      <c r="AB69" s="360" t="str">
        <f t="shared" si="45"/>
        <v/>
      </c>
      <c r="AC69" s="59" t="str">
        <f t="shared" si="46"/>
        <v/>
      </c>
      <c r="AD69" s="363" t="str">
        <f t="shared" si="47"/>
        <v/>
      </c>
      <c r="AE69" s="300" t="str">
        <f t="shared" si="39"/>
        <v/>
      </c>
      <c r="AF69" s="370" t="str">
        <f t="shared" ca="1" si="52"/>
        <v/>
      </c>
      <c r="AG69" s="291" t="str">
        <f t="shared" si="40"/>
        <v/>
      </c>
      <c r="AH69" s="301" t="str">
        <f t="shared" si="48"/>
        <v/>
      </c>
      <c r="AI69" s="301" t="str">
        <f t="shared" si="49"/>
        <v/>
      </c>
      <c r="AJ69" s="7" t="str">
        <f t="shared" si="50"/>
        <v/>
      </c>
      <c r="AK69" s="366" t="str">
        <f t="shared" si="51"/>
        <v/>
      </c>
    </row>
    <row r="70" spans="1:37">
      <c r="A70" s="307"/>
      <c r="B70" s="288"/>
      <c r="C70" s="288"/>
      <c r="D70" s="289" t="str">
        <f t="shared" si="24"/>
        <v/>
      </c>
      <c r="E70" s="290"/>
      <c r="F70" s="290"/>
      <c r="G70" s="290"/>
      <c r="H70" s="290"/>
      <c r="I70" s="291" t="str">
        <f t="shared" si="25"/>
        <v/>
      </c>
      <c r="J70" s="291">
        <f t="shared" si="26"/>
        <v>0</v>
      </c>
      <c r="K70" s="292" t="str">
        <f t="shared" si="27"/>
        <v/>
      </c>
      <c r="L70" s="293"/>
      <c r="M70" s="294" t="str">
        <f t="shared" si="28"/>
        <v/>
      </c>
      <c r="N70" s="295" t="str">
        <f t="shared" si="29"/>
        <v/>
      </c>
      <c r="O70" s="293"/>
      <c r="P70" s="291" t="str">
        <f t="shared" si="31"/>
        <v/>
      </c>
      <c r="Q70" s="60" t="str">
        <f t="shared" si="41"/>
        <v/>
      </c>
      <c r="R70" s="296"/>
      <c r="S70" s="60"/>
      <c r="T70" s="296" t="str">
        <f t="shared" si="42"/>
        <v/>
      </c>
      <c r="U70" s="296"/>
      <c r="V70" s="293"/>
      <c r="W70" s="60" t="str">
        <f t="shared" si="43"/>
        <v/>
      </c>
      <c r="X70" s="293"/>
      <c r="Y70" s="294"/>
      <c r="Z70" s="297" t="str">
        <f t="shared" si="44"/>
        <v/>
      </c>
      <c r="AA70" s="324"/>
      <c r="AB70" s="360" t="str">
        <f t="shared" si="45"/>
        <v/>
      </c>
      <c r="AC70" s="59" t="str">
        <f t="shared" si="46"/>
        <v/>
      </c>
      <c r="AD70" s="363" t="str">
        <f t="shared" si="47"/>
        <v/>
      </c>
      <c r="AE70" s="300" t="str">
        <f t="shared" si="39"/>
        <v/>
      </c>
      <c r="AF70" s="370" t="str">
        <f t="shared" ca="1" si="52"/>
        <v/>
      </c>
      <c r="AG70" s="291" t="str">
        <f t="shared" si="40"/>
        <v/>
      </c>
      <c r="AH70" s="301" t="str">
        <f t="shared" si="48"/>
        <v/>
      </c>
      <c r="AI70" s="301" t="str">
        <f t="shared" si="49"/>
        <v/>
      </c>
      <c r="AJ70" s="7" t="str">
        <f t="shared" si="50"/>
        <v/>
      </c>
      <c r="AK70" s="366" t="str">
        <f t="shared" si="51"/>
        <v/>
      </c>
    </row>
    <row r="71" spans="1:37">
      <c r="A71" s="307"/>
      <c r="B71" s="288"/>
      <c r="C71" s="288"/>
      <c r="D71" s="289" t="str">
        <f t="shared" si="24"/>
        <v/>
      </c>
      <c r="E71" s="290"/>
      <c r="F71" s="290"/>
      <c r="G71" s="290"/>
      <c r="H71" s="290"/>
      <c r="I71" s="291" t="str">
        <f t="shared" si="25"/>
        <v/>
      </c>
      <c r="J71" s="291">
        <f t="shared" si="26"/>
        <v>0</v>
      </c>
      <c r="K71" s="292" t="str">
        <f t="shared" si="27"/>
        <v/>
      </c>
      <c r="L71" s="293"/>
      <c r="M71" s="294" t="str">
        <f t="shared" si="28"/>
        <v/>
      </c>
      <c r="N71" s="295" t="str">
        <f t="shared" si="29"/>
        <v/>
      </c>
      <c r="O71" s="293"/>
      <c r="P71" s="291" t="str">
        <f t="shared" si="31"/>
        <v/>
      </c>
      <c r="Q71" s="60" t="str">
        <f t="shared" si="41"/>
        <v/>
      </c>
      <c r="R71" s="296"/>
      <c r="S71" s="60"/>
      <c r="T71" s="296" t="str">
        <f t="shared" si="42"/>
        <v/>
      </c>
      <c r="U71" s="296"/>
      <c r="V71" s="293"/>
      <c r="W71" s="60" t="str">
        <f t="shared" si="43"/>
        <v/>
      </c>
      <c r="X71" s="293"/>
      <c r="Y71" s="294"/>
      <c r="Z71" s="297" t="str">
        <f t="shared" si="44"/>
        <v/>
      </c>
      <c r="AA71" s="324"/>
      <c r="AB71" s="360" t="str">
        <f t="shared" si="45"/>
        <v/>
      </c>
      <c r="AC71" s="59" t="str">
        <f t="shared" si="46"/>
        <v/>
      </c>
      <c r="AD71" s="363" t="str">
        <f t="shared" si="47"/>
        <v/>
      </c>
      <c r="AE71" s="300" t="str">
        <f t="shared" si="39"/>
        <v/>
      </c>
      <c r="AF71" s="370" t="str">
        <f t="shared" ca="1" si="52"/>
        <v/>
      </c>
      <c r="AG71" s="291" t="str">
        <f t="shared" si="40"/>
        <v/>
      </c>
      <c r="AH71" s="301" t="str">
        <f t="shared" si="48"/>
        <v/>
      </c>
      <c r="AI71" s="301" t="str">
        <f t="shared" si="49"/>
        <v/>
      </c>
      <c r="AJ71" s="7" t="str">
        <f t="shared" si="50"/>
        <v/>
      </c>
      <c r="AK71" s="366" t="str">
        <f t="shared" si="51"/>
        <v/>
      </c>
    </row>
    <row r="72" spans="1:37">
      <c r="A72" s="307"/>
      <c r="B72" s="288"/>
      <c r="C72" s="288"/>
      <c r="D72" s="289" t="str">
        <f t="shared" si="24"/>
        <v/>
      </c>
      <c r="E72" s="290"/>
      <c r="F72" s="290"/>
      <c r="G72" s="290"/>
      <c r="H72" s="290"/>
      <c r="I72" s="291" t="str">
        <f t="shared" si="25"/>
        <v/>
      </c>
      <c r="J72" s="291">
        <f t="shared" si="26"/>
        <v>0</v>
      </c>
      <c r="K72" s="292" t="str">
        <f t="shared" si="27"/>
        <v/>
      </c>
      <c r="L72" s="293"/>
      <c r="M72" s="294" t="str">
        <f t="shared" si="28"/>
        <v/>
      </c>
      <c r="N72" s="295" t="str">
        <f t="shared" si="29"/>
        <v/>
      </c>
      <c r="O72" s="293"/>
      <c r="P72" s="291" t="str">
        <f t="shared" si="31"/>
        <v/>
      </c>
      <c r="Q72" s="60" t="str">
        <f t="shared" si="41"/>
        <v/>
      </c>
      <c r="R72" s="296"/>
      <c r="S72" s="60"/>
      <c r="T72" s="296" t="str">
        <f t="shared" si="42"/>
        <v/>
      </c>
      <c r="U72" s="296"/>
      <c r="V72" s="293"/>
      <c r="W72" s="60" t="str">
        <f t="shared" si="43"/>
        <v/>
      </c>
      <c r="X72" s="293"/>
      <c r="Y72" s="294"/>
      <c r="Z72" s="297" t="str">
        <f t="shared" si="44"/>
        <v/>
      </c>
      <c r="AA72" s="324"/>
      <c r="AB72" s="360" t="str">
        <f t="shared" si="45"/>
        <v/>
      </c>
      <c r="AC72" s="59" t="str">
        <f t="shared" si="46"/>
        <v/>
      </c>
      <c r="AD72" s="363" t="str">
        <f t="shared" si="47"/>
        <v/>
      </c>
      <c r="AE72" s="300" t="str">
        <f t="shared" si="39"/>
        <v/>
      </c>
      <c r="AF72" s="370" t="str">
        <f t="shared" ca="1" si="52"/>
        <v/>
      </c>
      <c r="AG72" s="291" t="str">
        <f t="shared" si="40"/>
        <v/>
      </c>
      <c r="AH72" s="301" t="str">
        <f t="shared" si="48"/>
        <v/>
      </c>
      <c r="AI72" s="301" t="str">
        <f t="shared" si="49"/>
        <v/>
      </c>
      <c r="AJ72" s="7" t="str">
        <f t="shared" si="50"/>
        <v/>
      </c>
      <c r="AK72" s="366" t="str">
        <f t="shared" si="51"/>
        <v/>
      </c>
    </row>
    <row r="73" spans="1:37">
      <c r="A73" s="307"/>
      <c r="B73" s="288"/>
      <c r="C73" s="288"/>
      <c r="D73" s="289" t="str">
        <f t="shared" si="24"/>
        <v/>
      </c>
      <c r="E73" s="290"/>
      <c r="F73" s="290"/>
      <c r="G73" s="290"/>
      <c r="H73" s="290"/>
      <c r="I73" s="291" t="str">
        <f t="shared" si="25"/>
        <v/>
      </c>
      <c r="J73" s="291">
        <f t="shared" si="26"/>
        <v>0</v>
      </c>
      <c r="K73" s="292" t="str">
        <f t="shared" si="27"/>
        <v/>
      </c>
      <c r="L73" s="293"/>
      <c r="M73" s="294" t="str">
        <f t="shared" si="28"/>
        <v/>
      </c>
      <c r="N73" s="295" t="str">
        <f t="shared" si="29"/>
        <v/>
      </c>
      <c r="O73" s="293"/>
      <c r="P73" s="291" t="str">
        <f t="shared" si="31"/>
        <v/>
      </c>
      <c r="Q73" s="60" t="str">
        <f t="shared" si="41"/>
        <v/>
      </c>
      <c r="R73" s="296"/>
      <c r="S73" s="60"/>
      <c r="T73" s="296" t="str">
        <f t="shared" si="42"/>
        <v/>
      </c>
      <c r="U73" s="296"/>
      <c r="V73" s="293"/>
      <c r="W73" s="60" t="str">
        <f t="shared" si="43"/>
        <v/>
      </c>
      <c r="X73" s="293"/>
      <c r="Y73" s="294"/>
      <c r="Z73" s="297" t="str">
        <f t="shared" si="44"/>
        <v/>
      </c>
      <c r="AA73" s="324"/>
      <c r="AB73" s="360" t="str">
        <f t="shared" si="45"/>
        <v/>
      </c>
      <c r="AC73" s="59" t="str">
        <f t="shared" si="46"/>
        <v/>
      </c>
      <c r="AD73" s="363" t="str">
        <f t="shared" si="47"/>
        <v/>
      </c>
      <c r="AE73" s="300" t="str">
        <f t="shared" si="39"/>
        <v/>
      </c>
      <c r="AF73" s="370" t="str">
        <f t="shared" ca="1" si="52"/>
        <v/>
      </c>
      <c r="AG73" s="291" t="str">
        <f t="shared" si="40"/>
        <v/>
      </c>
      <c r="AH73" s="301" t="str">
        <f t="shared" si="48"/>
        <v/>
      </c>
      <c r="AI73" s="301" t="str">
        <f t="shared" si="49"/>
        <v/>
      </c>
      <c r="AJ73" s="7" t="str">
        <f t="shared" si="50"/>
        <v/>
      </c>
      <c r="AK73" s="366" t="str">
        <f t="shared" si="51"/>
        <v/>
      </c>
    </row>
    <row r="74" spans="1:37">
      <c r="A74" s="307"/>
      <c r="B74" s="288"/>
      <c r="C74" s="288"/>
      <c r="D74" s="289" t="str">
        <f t="shared" si="24"/>
        <v/>
      </c>
      <c r="E74" s="290"/>
      <c r="F74" s="290"/>
      <c r="G74" s="290"/>
      <c r="H74" s="290"/>
      <c r="I74" s="291" t="str">
        <f t="shared" si="25"/>
        <v/>
      </c>
      <c r="J74" s="291">
        <f t="shared" si="26"/>
        <v>0</v>
      </c>
      <c r="K74" s="292" t="str">
        <f t="shared" si="27"/>
        <v/>
      </c>
      <c r="L74" s="293"/>
      <c r="M74" s="294" t="str">
        <f t="shared" si="28"/>
        <v/>
      </c>
      <c r="N74" s="295" t="str">
        <f t="shared" si="29"/>
        <v/>
      </c>
      <c r="O74" s="293"/>
      <c r="P74" s="291" t="str">
        <f t="shared" si="31"/>
        <v/>
      </c>
      <c r="Q74" s="60" t="str">
        <f t="shared" ref="Q74:Q105" si="53">IF($O74="","",VLOOKUP($O74,Tarifs_2018,2,FALSE))</f>
        <v/>
      </c>
      <c r="R74" s="296"/>
      <c r="S74" s="60"/>
      <c r="T74" s="296" t="str">
        <f t="shared" ref="T74:T105" si="54">IF($R74="","",VLOOKUP($R74,Tarifs_2018,3,FALSE))</f>
        <v/>
      </c>
      <c r="U74" s="296"/>
      <c r="V74" s="293"/>
      <c r="W74" s="60" t="str">
        <f t="shared" ref="W74:W105" si="55">IF($U74="","",VLOOKUP($U74,Tarifs_2018,4,FALSE))</f>
        <v/>
      </c>
      <c r="X74" s="293"/>
      <c r="Y74" s="294"/>
      <c r="Z74" s="297" t="str">
        <f t="shared" ref="Z74:Z105" si="56">IF($X74="","",VLOOKUP($X74,Tarifs_2018,5,FALSE))</f>
        <v/>
      </c>
      <c r="AA74" s="324"/>
      <c r="AB74" s="360" t="str">
        <f t="shared" ref="AB74:AB105" si="57">IF($D74="","",IF($AA74="","",SUMPRODUCT($AA74,$D74,Taxe)))</f>
        <v/>
      </c>
      <c r="AC74" s="59" t="str">
        <f t="shared" ref="AC74:AC105" si="58">IF($A74="","",IF($O74="",0,IF($P74="",0,SUMPRODUCT($D74,$P74,$Q74)))+IF($R74="",0,IF($S74="",0,SUMPRODUCT($D74,$S74,$T74)))+IF($U74="",0,IF($V74="",0,SUMPRODUCT($D74,$V74,$W74)))+IF($X74="",0,IF($Y74="",0,SUMPRODUCT($D74,$Y74,$Z74)))-IF($AD74="",0,$AD74)+IF($AB74="",0,$AB74))</f>
        <v/>
      </c>
      <c r="AD74" s="363" t="str">
        <f t="shared" ref="AD74:AD105" si="59">IF($L74="Annulé","",IF($V74&gt;=1,IF($J74&gt;40,IF($W74="","",$W74*0.5),""),""))</f>
        <v/>
      </c>
      <c r="AE74" s="300" t="str">
        <f t="shared" si="39"/>
        <v/>
      </c>
      <c r="AF74" s="370" t="str">
        <f t="shared" ca="1" si="52"/>
        <v/>
      </c>
      <c r="AG74" s="291" t="str">
        <f t="shared" si="40"/>
        <v/>
      </c>
      <c r="AH74" s="301" t="str">
        <f t="shared" ref="AH74:AH105" si="60">IF($AC74="","",IF($AG74=0,$AC74,($AC74/$D74)*$AF74))</f>
        <v/>
      </c>
      <c r="AI74" s="301" t="str">
        <f t="shared" ref="AI74:AI105" si="61">IF($AC74="","",(IF(AG74=0,0,(AC74/D74)*AG74)))</f>
        <v/>
      </c>
      <c r="AJ74" s="7" t="str">
        <f t="shared" ref="AJ74:AJ105" si="62">IF($L74="Annulé",IF($V74&gt;=1,IF($J74&gt;40,1,""),""),"")</f>
        <v/>
      </c>
      <c r="AK74" s="366" t="str">
        <f t="shared" ref="AK74:AK105" si="63">IF($L74="Annulé",IF($V74&gt;=1,IF($J74&gt;=40,IF($W74="","",$W74*0.5),""),""),"")</f>
        <v/>
      </c>
    </row>
    <row r="75" spans="1:37">
      <c r="A75" s="307"/>
      <c r="B75" s="288"/>
      <c r="C75" s="288"/>
      <c r="D75" s="289" t="str">
        <f t="shared" si="24"/>
        <v/>
      </c>
      <c r="E75" s="290"/>
      <c r="F75" s="290"/>
      <c r="G75" s="290"/>
      <c r="H75" s="290"/>
      <c r="I75" s="291" t="str">
        <f t="shared" si="25"/>
        <v/>
      </c>
      <c r="J75" s="291">
        <f t="shared" si="26"/>
        <v>0</v>
      </c>
      <c r="K75" s="292" t="str">
        <f t="shared" si="27"/>
        <v/>
      </c>
      <c r="L75" s="293"/>
      <c r="M75" s="294" t="str">
        <f t="shared" si="28"/>
        <v/>
      </c>
      <c r="N75" s="295" t="str">
        <f t="shared" si="29"/>
        <v/>
      </c>
      <c r="O75" s="293"/>
      <c r="P75" s="291" t="str">
        <f t="shared" si="31"/>
        <v/>
      </c>
      <c r="Q75" s="60" t="str">
        <f t="shared" si="53"/>
        <v/>
      </c>
      <c r="R75" s="296"/>
      <c r="S75" s="60"/>
      <c r="T75" s="296" t="str">
        <f t="shared" si="54"/>
        <v/>
      </c>
      <c r="U75" s="296"/>
      <c r="V75" s="293"/>
      <c r="W75" s="60" t="str">
        <f t="shared" si="55"/>
        <v/>
      </c>
      <c r="X75" s="293"/>
      <c r="Y75" s="294"/>
      <c r="Z75" s="297" t="str">
        <f t="shared" si="56"/>
        <v/>
      </c>
      <c r="AA75" s="324"/>
      <c r="AB75" s="360" t="str">
        <f t="shared" si="57"/>
        <v/>
      </c>
      <c r="AC75" s="59" t="str">
        <f t="shared" si="58"/>
        <v/>
      </c>
      <c r="AD75" s="363" t="str">
        <f t="shared" si="59"/>
        <v/>
      </c>
      <c r="AE75" s="300" t="str">
        <f t="shared" si="39"/>
        <v/>
      </c>
      <c r="AF75" s="370" t="str">
        <f t="shared" ca="1" si="52"/>
        <v/>
      </c>
      <c r="AG75" s="291" t="str">
        <f t="shared" si="40"/>
        <v/>
      </c>
      <c r="AH75" s="301" t="str">
        <f t="shared" si="60"/>
        <v/>
      </c>
      <c r="AI75" s="301" t="str">
        <f t="shared" si="61"/>
        <v/>
      </c>
      <c r="AJ75" s="7" t="str">
        <f t="shared" si="62"/>
        <v/>
      </c>
      <c r="AK75" s="366" t="str">
        <f t="shared" si="63"/>
        <v/>
      </c>
    </row>
    <row r="76" spans="1:37">
      <c r="A76" s="307"/>
      <c r="B76" s="288"/>
      <c r="C76" s="288"/>
      <c r="D76" s="289" t="str">
        <f t="shared" si="24"/>
        <v/>
      </c>
      <c r="E76" s="290"/>
      <c r="F76" s="290"/>
      <c r="G76" s="290"/>
      <c r="H76" s="290"/>
      <c r="I76" s="291" t="str">
        <f t="shared" si="25"/>
        <v/>
      </c>
      <c r="J76" s="291">
        <f t="shared" si="26"/>
        <v>0</v>
      </c>
      <c r="K76" s="292" t="str">
        <f t="shared" si="27"/>
        <v/>
      </c>
      <c r="L76" s="293"/>
      <c r="M76" s="294" t="str">
        <f t="shared" si="28"/>
        <v/>
      </c>
      <c r="N76" s="295" t="str">
        <f t="shared" si="29"/>
        <v/>
      </c>
      <c r="O76" s="293"/>
      <c r="P76" s="291" t="str">
        <f t="shared" si="31"/>
        <v/>
      </c>
      <c r="Q76" s="60" t="str">
        <f t="shared" si="53"/>
        <v/>
      </c>
      <c r="R76" s="296"/>
      <c r="S76" s="60"/>
      <c r="T76" s="296" t="str">
        <f t="shared" si="54"/>
        <v/>
      </c>
      <c r="U76" s="296"/>
      <c r="V76" s="293"/>
      <c r="W76" s="60" t="str">
        <f t="shared" si="55"/>
        <v/>
      </c>
      <c r="X76" s="293"/>
      <c r="Y76" s="294"/>
      <c r="Z76" s="297" t="str">
        <f t="shared" si="56"/>
        <v/>
      </c>
      <c r="AA76" s="324"/>
      <c r="AB76" s="360" t="str">
        <f t="shared" si="57"/>
        <v/>
      </c>
      <c r="AC76" s="59" t="str">
        <f t="shared" si="58"/>
        <v/>
      </c>
      <c r="AD76" s="363" t="str">
        <f t="shared" si="59"/>
        <v/>
      </c>
      <c r="AE76" s="300" t="str">
        <f t="shared" si="39"/>
        <v/>
      </c>
      <c r="AF76" s="370" t="str">
        <f t="shared" ca="1" si="52"/>
        <v/>
      </c>
      <c r="AG76" s="291" t="str">
        <f t="shared" si="40"/>
        <v/>
      </c>
      <c r="AH76" s="301" t="str">
        <f t="shared" si="60"/>
        <v/>
      </c>
      <c r="AI76" s="301" t="str">
        <f t="shared" si="61"/>
        <v/>
      </c>
      <c r="AJ76" s="7" t="str">
        <f t="shared" si="62"/>
        <v/>
      </c>
      <c r="AK76" s="366" t="str">
        <f t="shared" si="63"/>
        <v/>
      </c>
    </row>
    <row r="77" spans="1:37">
      <c r="A77" s="307"/>
      <c r="B77" s="288"/>
      <c r="C77" s="288"/>
      <c r="D77" s="289" t="str">
        <f t="shared" si="24"/>
        <v/>
      </c>
      <c r="E77" s="290"/>
      <c r="F77" s="290"/>
      <c r="G77" s="290"/>
      <c r="H77" s="290"/>
      <c r="I77" s="291" t="str">
        <f t="shared" si="25"/>
        <v/>
      </c>
      <c r="J77" s="291">
        <f t="shared" si="26"/>
        <v>0</v>
      </c>
      <c r="K77" s="292" t="str">
        <f t="shared" si="27"/>
        <v/>
      </c>
      <c r="L77" s="293"/>
      <c r="M77" s="294" t="str">
        <f t="shared" si="28"/>
        <v/>
      </c>
      <c r="N77" s="295" t="str">
        <f t="shared" si="29"/>
        <v/>
      </c>
      <c r="O77" s="293"/>
      <c r="P77" s="291" t="str">
        <f t="shared" si="31"/>
        <v/>
      </c>
      <c r="Q77" s="60" t="str">
        <f t="shared" si="53"/>
        <v/>
      </c>
      <c r="R77" s="296"/>
      <c r="S77" s="60"/>
      <c r="T77" s="296" t="str">
        <f t="shared" si="54"/>
        <v/>
      </c>
      <c r="U77" s="296"/>
      <c r="V77" s="293"/>
      <c r="W77" s="60" t="str">
        <f t="shared" si="55"/>
        <v/>
      </c>
      <c r="X77" s="293"/>
      <c r="Y77" s="294"/>
      <c r="Z77" s="297" t="str">
        <f t="shared" si="56"/>
        <v/>
      </c>
      <c r="AA77" s="324"/>
      <c r="AB77" s="360" t="str">
        <f t="shared" si="57"/>
        <v/>
      </c>
      <c r="AC77" s="59" t="str">
        <f t="shared" si="58"/>
        <v/>
      </c>
      <c r="AD77" s="363" t="str">
        <f t="shared" si="59"/>
        <v/>
      </c>
      <c r="AE77" s="300" t="str">
        <f t="shared" si="39"/>
        <v/>
      </c>
      <c r="AF77" s="370" t="str">
        <f t="shared" ca="1" si="52"/>
        <v/>
      </c>
      <c r="AG77" s="291" t="str">
        <f t="shared" si="40"/>
        <v/>
      </c>
      <c r="AH77" s="301" t="str">
        <f t="shared" si="60"/>
        <v/>
      </c>
      <c r="AI77" s="301" t="str">
        <f t="shared" si="61"/>
        <v/>
      </c>
      <c r="AJ77" s="7" t="str">
        <f t="shared" si="62"/>
        <v/>
      </c>
      <c r="AK77" s="366" t="str">
        <f t="shared" si="63"/>
        <v/>
      </c>
    </row>
    <row r="78" spans="1:37">
      <c r="A78" s="307"/>
      <c r="B78" s="288"/>
      <c r="C78" s="288"/>
      <c r="D78" s="289" t="str">
        <f t="shared" si="24"/>
        <v/>
      </c>
      <c r="E78" s="290"/>
      <c r="F78" s="290"/>
      <c r="G78" s="290"/>
      <c r="H78" s="290"/>
      <c r="I78" s="291" t="str">
        <f t="shared" si="25"/>
        <v/>
      </c>
      <c r="J78" s="291">
        <f t="shared" si="26"/>
        <v>0</v>
      </c>
      <c r="K78" s="292" t="str">
        <f t="shared" si="27"/>
        <v/>
      </c>
      <c r="L78" s="293"/>
      <c r="M78" s="294" t="str">
        <f t="shared" si="28"/>
        <v/>
      </c>
      <c r="N78" s="295" t="str">
        <f t="shared" si="29"/>
        <v/>
      </c>
      <c r="O78" s="293"/>
      <c r="P78" s="291" t="str">
        <f t="shared" si="31"/>
        <v/>
      </c>
      <c r="Q78" s="60" t="str">
        <f t="shared" si="53"/>
        <v/>
      </c>
      <c r="R78" s="296"/>
      <c r="S78" s="60"/>
      <c r="T78" s="296" t="str">
        <f t="shared" si="54"/>
        <v/>
      </c>
      <c r="U78" s="296"/>
      <c r="V78" s="293"/>
      <c r="W78" s="60" t="str">
        <f t="shared" si="55"/>
        <v/>
      </c>
      <c r="X78" s="293"/>
      <c r="Y78" s="294"/>
      <c r="Z78" s="297" t="str">
        <f t="shared" si="56"/>
        <v/>
      </c>
      <c r="AA78" s="324"/>
      <c r="AB78" s="360" t="str">
        <f t="shared" si="57"/>
        <v/>
      </c>
      <c r="AC78" s="59" t="str">
        <f t="shared" si="58"/>
        <v/>
      </c>
      <c r="AD78" s="363" t="str">
        <f t="shared" si="59"/>
        <v/>
      </c>
      <c r="AE78" s="300" t="str">
        <f t="shared" si="39"/>
        <v/>
      </c>
      <c r="AF78" s="370" t="str">
        <f t="shared" ca="1" si="52"/>
        <v/>
      </c>
      <c r="AG78" s="291" t="str">
        <f t="shared" si="40"/>
        <v/>
      </c>
      <c r="AH78" s="301" t="str">
        <f t="shared" si="60"/>
        <v/>
      </c>
      <c r="AI78" s="301" t="str">
        <f t="shared" si="61"/>
        <v/>
      </c>
      <c r="AJ78" s="7" t="str">
        <f t="shared" si="62"/>
        <v/>
      </c>
      <c r="AK78" s="366" t="str">
        <f t="shared" si="63"/>
        <v/>
      </c>
    </row>
    <row r="79" spans="1:37">
      <c r="A79" s="307"/>
      <c r="B79" s="288"/>
      <c r="C79" s="288"/>
      <c r="D79" s="289" t="str">
        <f t="shared" si="24"/>
        <v/>
      </c>
      <c r="E79" s="290"/>
      <c r="F79" s="290"/>
      <c r="G79" s="290"/>
      <c r="H79" s="290"/>
      <c r="I79" s="291" t="str">
        <f t="shared" si="25"/>
        <v/>
      </c>
      <c r="J79" s="291">
        <f t="shared" si="26"/>
        <v>0</v>
      </c>
      <c r="K79" s="292" t="str">
        <f t="shared" si="27"/>
        <v/>
      </c>
      <c r="L79" s="293"/>
      <c r="M79" s="294" t="str">
        <f t="shared" si="28"/>
        <v/>
      </c>
      <c r="N79" s="295" t="str">
        <f t="shared" si="29"/>
        <v/>
      </c>
      <c r="O79" s="293"/>
      <c r="P79" s="291" t="str">
        <f t="shared" si="31"/>
        <v/>
      </c>
      <c r="Q79" s="60" t="str">
        <f t="shared" si="53"/>
        <v/>
      </c>
      <c r="R79" s="296"/>
      <c r="S79" s="60"/>
      <c r="T79" s="296" t="str">
        <f t="shared" si="54"/>
        <v/>
      </c>
      <c r="U79" s="296"/>
      <c r="V79" s="293"/>
      <c r="W79" s="60" t="str">
        <f t="shared" si="55"/>
        <v/>
      </c>
      <c r="X79" s="293"/>
      <c r="Y79" s="294"/>
      <c r="Z79" s="297" t="str">
        <f t="shared" si="56"/>
        <v/>
      </c>
      <c r="AA79" s="324"/>
      <c r="AB79" s="360" t="str">
        <f t="shared" si="57"/>
        <v/>
      </c>
      <c r="AC79" s="59" t="str">
        <f t="shared" si="58"/>
        <v/>
      </c>
      <c r="AD79" s="363" t="str">
        <f t="shared" si="59"/>
        <v/>
      </c>
      <c r="AE79" s="300" t="str">
        <f t="shared" si="39"/>
        <v/>
      </c>
      <c r="AF79" s="370" t="str">
        <f t="shared" ca="1" si="52"/>
        <v/>
      </c>
      <c r="AG79" s="291" t="str">
        <f t="shared" si="40"/>
        <v/>
      </c>
      <c r="AH79" s="301" t="str">
        <f t="shared" si="60"/>
        <v/>
      </c>
      <c r="AI79" s="301" t="str">
        <f t="shared" si="61"/>
        <v/>
      </c>
      <c r="AJ79" s="7" t="str">
        <f t="shared" si="62"/>
        <v/>
      </c>
      <c r="AK79" s="366" t="str">
        <f t="shared" si="63"/>
        <v/>
      </c>
    </row>
    <row r="80" spans="1:37">
      <c r="A80" s="307"/>
      <c r="B80" s="288"/>
      <c r="C80" s="288"/>
      <c r="D80" s="289" t="str">
        <f t="shared" si="24"/>
        <v/>
      </c>
      <c r="E80" s="290"/>
      <c r="F80" s="290"/>
      <c r="G80" s="290"/>
      <c r="H80" s="290"/>
      <c r="I80" s="291" t="str">
        <f t="shared" si="25"/>
        <v/>
      </c>
      <c r="J80" s="291">
        <f t="shared" si="26"/>
        <v>0</v>
      </c>
      <c r="K80" s="292" t="str">
        <f t="shared" si="27"/>
        <v/>
      </c>
      <c r="L80" s="293"/>
      <c r="M80" s="294" t="str">
        <f t="shared" si="28"/>
        <v/>
      </c>
      <c r="N80" s="295" t="str">
        <f t="shared" si="29"/>
        <v/>
      </c>
      <c r="O80" s="293"/>
      <c r="P80" s="291" t="str">
        <f t="shared" si="31"/>
        <v/>
      </c>
      <c r="Q80" s="60" t="str">
        <f t="shared" si="53"/>
        <v/>
      </c>
      <c r="R80" s="296"/>
      <c r="S80" s="60"/>
      <c r="T80" s="296" t="str">
        <f t="shared" si="54"/>
        <v/>
      </c>
      <c r="U80" s="296"/>
      <c r="V80" s="293"/>
      <c r="W80" s="60" t="str">
        <f t="shared" si="55"/>
        <v/>
      </c>
      <c r="X80" s="293"/>
      <c r="Y80" s="294"/>
      <c r="Z80" s="297" t="str">
        <f t="shared" si="56"/>
        <v/>
      </c>
      <c r="AA80" s="324"/>
      <c r="AB80" s="360" t="str">
        <f t="shared" si="57"/>
        <v/>
      </c>
      <c r="AC80" s="59" t="str">
        <f t="shared" si="58"/>
        <v/>
      </c>
      <c r="AD80" s="363" t="str">
        <f t="shared" si="59"/>
        <v/>
      </c>
      <c r="AE80" s="300" t="str">
        <f t="shared" si="39"/>
        <v/>
      </c>
      <c r="AF80" s="370" t="str">
        <f t="shared" ca="1" si="52"/>
        <v/>
      </c>
      <c r="AG80" s="291" t="str">
        <f t="shared" si="40"/>
        <v/>
      </c>
      <c r="AH80" s="301" t="str">
        <f t="shared" si="60"/>
        <v/>
      </c>
      <c r="AI80" s="301" t="str">
        <f t="shared" si="61"/>
        <v/>
      </c>
      <c r="AJ80" s="7" t="str">
        <f t="shared" si="62"/>
        <v/>
      </c>
      <c r="AK80" s="366" t="str">
        <f t="shared" si="63"/>
        <v/>
      </c>
    </row>
    <row r="81" spans="1:37">
      <c r="A81" s="307"/>
      <c r="B81" s="288"/>
      <c r="C81" s="288"/>
      <c r="D81" s="289" t="str">
        <f t="shared" si="24"/>
        <v/>
      </c>
      <c r="E81" s="290"/>
      <c r="F81" s="290"/>
      <c r="G81" s="290"/>
      <c r="H81" s="290"/>
      <c r="I81" s="291" t="str">
        <f t="shared" si="25"/>
        <v/>
      </c>
      <c r="J81" s="291">
        <f t="shared" si="26"/>
        <v>0</v>
      </c>
      <c r="K81" s="292" t="str">
        <f t="shared" si="27"/>
        <v/>
      </c>
      <c r="L81" s="293"/>
      <c r="M81" s="294" t="str">
        <f t="shared" si="28"/>
        <v/>
      </c>
      <c r="N81" s="295" t="str">
        <f t="shared" si="29"/>
        <v/>
      </c>
      <c r="O81" s="293"/>
      <c r="P81" s="291" t="str">
        <f t="shared" si="31"/>
        <v/>
      </c>
      <c r="Q81" s="60" t="str">
        <f t="shared" si="53"/>
        <v/>
      </c>
      <c r="R81" s="296"/>
      <c r="S81" s="60"/>
      <c r="T81" s="296" t="str">
        <f t="shared" si="54"/>
        <v/>
      </c>
      <c r="U81" s="296"/>
      <c r="V81" s="293"/>
      <c r="W81" s="60" t="str">
        <f t="shared" si="55"/>
        <v/>
      </c>
      <c r="X81" s="293"/>
      <c r="Y81" s="294"/>
      <c r="Z81" s="297" t="str">
        <f t="shared" si="56"/>
        <v/>
      </c>
      <c r="AA81" s="324"/>
      <c r="AB81" s="360" t="str">
        <f t="shared" si="57"/>
        <v/>
      </c>
      <c r="AC81" s="59" t="str">
        <f t="shared" si="58"/>
        <v/>
      </c>
      <c r="AD81" s="363" t="str">
        <f t="shared" si="59"/>
        <v/>
      </c>
      <c r="AE81" s="300" t="str">
        <f t="shared" si="39"/>
        <v/>
      </c>
      <c r="AF81" s="370" t="str">
        <f t="shared" ca="1" si="52"/>
        <v/>
      </c>
      <c r="AG81" s="291" t="str">
        <f t="shared" si="40"/>
        <v/>
      </c>
      <c r="AH81" s="301" t="str">
        <f t="shared" si="60"/>
        <v/>
      </c>
      <c r="AI81" s="301" t="str">
        <f t="shared" si="61"/>
        <v/>
      </c>
      <c r="AJ81" s="7" t="str">
        <f t="shared" si="62"/>
        <v/>
      </c>
      <c r="AK81" s="366" t="str">
        <f t="shared" si="63"/>
        <v/>
      </c>
    </row>
    <row r="82" spans="1:37">
      <c r="A82" s="307"/>
      <c r="B82" s="288"/>
      <c r="C82" s="288"/>
      <c r="D82" s="289" t="str">
        <f t="shared" si="24"/>
        <v/>
      </c>
      <c r="E82" s="290"/>
      <c r="F82" s="290"/>
      <c r="G82" s="290"/>
      <c r="H82" s="290"/>
      <c r="I82" s="291" t="str">
        <f t="shared" si="25"/>
        <v/>
      </c>
      <c r="J82" s="291">
        <f t="shared" si="26"/>
        <v>0</v>
      </c>
      <c r="K82" s="292" t="str">
        <f t="shared" si="27"/>
        <v/>
      </c>
      <c r="L82" s="293"/>
      <c r="M82" s="294" t="str">
        <f t="shared" si="28"/>
        <v/>
      </c>
      <c r="N82" s="295" t="str">
        <f t="shared" si="29"/>
        <v/>
      </c>
      <c r="O82" s="293"/>
      <c r="P82" s="291" t="str">
        <f t="shared" si="31"/>
        <v/>
      </c>
      <c r="Q82" s="60" t="str">
        <f t="shared" si="53"/>
        <v/>
      </c>
      <c r="R82" s="296"/>
      <c r="S82" s="60"/>
      <c r="T82" s="296" t="str">
        <f t="shared" si="54"/>
        <v/>
      </c>
      <c r="U82" s="296"/>
      <c r="V82" s="293"/>
      <c r="W82" s="60" t="str">
        <f t="shared" si="55"/>
        <v/>
      </c>
      <c r="X82" s="293"/>
      <c r="Y82" s="294"/>
      <c r="Z82" s="297" t="str">
        <f t="shared" si="56"/>
        <v/>
      </c>
      <c r="AA82" s="324"/>
      <c r="AB82" s="360" t="str">
        <f t="shared" si="57"/>
        <v/>
      </c>
      <c r="AC82" s="59" t="str">
        <f t="shared" si="58"/>
        <v/>
      </c>
      <c r="AD82" s="363" t="str">
        <f t="shared" si="59"/>
        <v/>
      </c>
      <c r="AE82" s="300" t="str">
        <f t="shared" si="39"/>
        <v/>
      </c>
      <c r="AF82" s="370" t="str">
        <f t="shared" ca="1" si="52"/>
        <v/>
      </c>
      <c r="AG82" s="291" t="str">
        <f t="shared" si="40"/>
        <v/>
      </c>
      <c r="AH82" s="301" t="str">
        <f t="shared" si="60"/>
        <v/>
      </c>
      <c r="AI82" s="301" t="str">
        <f t="shared" si="61"/>
        <v/>
      </c>
      <c r="AJ82" s="7" t="str">
        <f t="shared" si="62"/>
        <v/>
      </c>
      <c r="AK82" s="366" t="str">
        <f t="shared" si="63"/>
        <v/>
      </c>
    </row>
    <row r="83" spans="1:37">
      <c r="A83" s="307"/>
      <c r="B83" s="288"/>
      <c r="C83" s="288"/>
      <c r="D83" s="289" t="str">
        <f t="shared" si="24"/>
        <v/>
      </c>
      <c r="E83" s="290"/>
      <c r="F83" s="290"/>
      <c r="G83" s="290"/>
      <c r="H83" s="290"/>
      <c r="I83" s="291" t="str">
        <f t="shared" si="25"/>
        <v/>
      </c>
      <c r="J83" s="291">
        <f t="shared" si="26"/>
        <v>0</v>
      </c>
      <c r="K83" s="292" t="str">
        <f t="shared" si="27"/>
        <v/>
      </c>
      <c r="L83" s="293"/>
      <c r="M83" s="294" t="str">
        <f t="shared" si="28"/>
        <v/>
      </c>
      <c r="N83" s="295" t="str">
        <f t="shared" si="29"/>
        <v/>
      </c>
      <c r="O83" s="293"/>
      <c r="P83" s="291" t="str">
        <f t="shared" si="31"/>
        <v/>
      </c>
      <c r="Q83" s="60" t="str">
        <f t="shared" si="53"/>
        <v/>
      </c>
      <c r="R83" s="296"/>
      <c r="S83" s="60"/>
      <c r="T83" s="296" t="str">
        <f t="shared" si="54"/>
        <v/>
      </c>
      <c r="U83" s="296"/>
      <c r="V83" s="293"/>
      <c r="W83" s="60" t="str">
        <f t="shared" si="55"/>
        <v/>
      </c>
      <c r="X83" s="293"/>
      <c r="Y83" s="294"/>
      <c r="Z83" s="297" t="str">
        <f t="shared" si="56"/>
        <v/>
      </c>
      <c r="AA83" s="324"/>
      <c r="AB83" s="360" t="str">
        <f t="shared" si="57"/>
        <v/>
      </c>
      <c r="AC83" s="59" t="str">
        <f t="shared" si="58"/>
        <v/>
      </c>
      <c r="AD83" s="363" t="str">
        <f t="shared" si="59"/>
        <v/>
      </c>
      <c r="AE83" s="300" t="str">
        <f t="shared" si="39"/>
        <v/>
      </c>
      <c r="AF83" s="370" t="str">
        <f t="shared" ca="1" si="52"/>
        <v/>
      </c>
      <c r="AG83" s="291" t="str">
        <f t="shared" si="40"/>
        <v/>
      </c>
      <c r="AH83" s="301" t="str">
        <f t="shared" si="60"/>
        <v/>
      </c>
      <c r="AI83" s="301" t="str">
        <f t="shared" si="61"/>
        <v/>
      </c>
      <c r="AJ83" s="7" t="str">
        <f t="shared" si="62"/>
        <v/>
      </c>
      <c r="AK83" s="366" t="str">
        <f t="shared" si="63"/>
        <v/>
      </c>
    </row>
    <row r="84" spans="1:37">
      <c r="A84" s="307"/>
      <c r="B84" s="288"/>
      <c r="C84" s="288"/>
      <c r="D84" s="289" t="str">
        <f t="shared" si="24"/>
        <v/>
      </c>
      <c r="E84" s="290"/>
      <c r="F84" s="290"/>
      <c r="G84" s="290"/>
      <c r="H84" s="290"/>
      <c r="I84" s="291" t="str">
        <f t="shared" si="25"/>
        <v/>
      </c>
      <c r="J84" s="291">
        <f t="shared" si="26"/>
        <v>0</v>
      </c>
      <c r="K84" s="292" t="str">
        <f t="shared" si="27"/>
        <v/>
      </c>
      <c r="L84" s="293"/>
      <c r="M84" s="294" t="str">
        <f t="shared" si="28"/>
        <v/>
      </c>
      <c r="N84" s="295" t="str">
        <f t="shared" si="29"/>
        <v/>
      </c>
      <c r="O84" s="293"/>
      <c r="P84" s="291" t="str">
        <f t="shared" si="31"/>
        <v/>
      </c>
      <c r="Q84" s="60" t="str">
        <f t="shared" si="53"/>
        <v/>
      </c>
      <c r="R84" s="296"/>
      <c r="S84" s="60"/>
      <c r="T84" s="296" t="str">
        <f t="shared" si="54"/>
        <v/>
      </c>
      <c r="U84" s="296"/>
      <c r="V84" s="293"/>
      <c r="W84" s="60" t="str">
        <f t="shared" si="55"/>
        <v/>
      </c>
      <c r="X84" s="293"/>
      <c r="Y84" s="294"/>
      <c r="Z84" s="297" t="str">
        <f t="shared" si="56"/>
        <v/>
      </c>
      <c r="AA84" s="324"/>
      <c r="AB84" s="360" t="str">
        <f t="shared" si="57"/>
        <v/>
      </c>
      <c r="AC84" s="59" t="str">
        <f t="shared" si="58"/>
        <v/>
      </c>
      <c r="AD84" s="363" t="str">
        <f t="shared" si="59"/>
        <v/>
      </c>
      <c r="AE84" s="300" t="str">
        <f t="shared" si="39"/>
        <v/>
      </c>
      <c r="AF84" s="370" t="str">
        <f t="shared" ca="1" si="52"/>
        <v/>
      </c>
      <c r="AG84" s="291" t="str">
        <f t="shared" si="40"/>
        <v/>
      </c>
      <c r="AH84" s="301" t="str">
        <f t="shared" si="60"/>
        <v/>
      </c>
      <c r="AI84" s="301" t="str">
        <f t="shared" si="61"/>
        <v/>
      </c>
      <c r="AJ84" s="7" t="str">
        <f t="shared" si="62"/>
        <v/>
      </c>
      <c r="AK84" s="366" t="str">
        <f t="shared" si="63"/>
        <v/>
      </c>
    </row>
    <row r="85" spans="1:37">
      <c r="A85" s="307"/>
      <c r="B85" s="288"/>
      <c r="C85" s="288"/>
      <c r="D85" s="289" t="str">
        <f t="shared" si="24"/>
        <v/>
      </c>
      <c r="E85" s="290"/>
      <c r="F85" s="290"/>
      <c r="G85" s="290"/>
      <c r="H85" s="290"/>
      <c r="I85" s="291" t="str">
        <f t="shared" si="25"/>
        <v/>
      </c>
      <c r="J85" s="291">
        <f t="shared" si="26"/>
        <v>0</v>
      </c>
      <c r="K85" s="292" t="str">
        <f t="shared" si="27"/>
        <v/>
      </c>
      <c r="L85" s="293"/>
      <c r="M85" s="294" t="str">
        <f t="shared" si="28"/>
        <v/>
      </c>
      <c r="N85" s="295" t="str">
        <f t="shared" si="29"/>
        <v/>
      </c>
      <c r="O85" s="293"/>
      <c r="P85" s="291" t="str">
        <f t="shared" si="31"/>
        <v/>
      </c>
      <c r="Q85" s="60" t="str">
        <f t="shared" si="53"/>
        <v/>
      </c>
      <c r="R85" s="296"/>
      <c r="S85" s="60"/>
      <c r="T85" s="296" t="str">
        <f t="shared" si="54"/>
        <v/>
      </c>
      <c r="U85" s="296"/>
      <c r="V85" s="293"/>
      <c r="W85" s="60" t="str">
        <f t="shared" si="55"/>
        <v/>
      </c>
      <c r="X85" s="293"/>
      <c r="Y85" s="294"/>
      <c r="Z85" s="297" t="str">
        <f t="shared" si="56"/>
        <v/>
      </c>
      <c r="AA85" s="324"/>
      <c r="AB85" s="360" t="str">
        <f t="shared" si="57"/>
        <v/>
      </c>
      <c r="AC85" s="59" t="str">
        <f t="shared" si="58"/>
        <v/>
      </c>
      <c r="AD85" s="363" t="str">
        <f t="shared" si="59"/>
        <v/>
      </c>
      <c r="AE85" s="300" t="str">
        <f t="shared" si="39"/>
        <v/>
      </c>
      <c r="AF85" s="370" t="str">
        <f t="shared" ca="1" si="52"/>
        <v/>
      </c>
      <c r="AG85" s="291" t="str">
        <f t="shared" si="40"/>
        <v/>
      </c>
      <c r="AH85" s="301" t="str">
        <f t="shared" si="60"/>
        <v/>
      </c>
      <c r="AI85" s="301" t="str">
        <f t="shared" si="61"/>
        <v/>
      </c>
      <c r="AJ85" s="7" t="str">
        <f t="shared" si="62"/>
        <v/>
      </c>
      <c r="AK85" s="366" t="str">
        <f t="shared" si="63"/>
        <v/>
      </c>
    </row>
    <row r="86" spans="1:37">
      <c r="A86" s="307"/>
      <c r="B86" s="288"/>
      <c r="C86" s="288"/>
      <c r="D86" s="289" t="str">
        <f t="shared" si="24"/>
        <v/>
      </c>
      <c r="E86" s="290"/>
      <c r="F86" s="290"/>
      <c r="G86" s="290"/>
      <c r="H86" s="290"/>
      <c r="I86" s="291" t="str">
        <f t="shared" si="25"/>
        <v/>
      </c>
      <c r="J86" s="291">
        <f t="shared" si="26"/>
        <v>0</v>
      </c>
      <c r="K86" s="292" t="str">
        <f t="shared" si="27"/>
        <v/>
      </c>
      <c r="L86" s="293"/>
      <c r="M86" s="294" t="str">
        <f t="shared" si="28"/>
        <v/>
      </c>
      <c r="N86" s="295" t="str">
        <f t="shared" si="29"/>
        <v/>
      </c>
      <c r="O86" s="293"/>
      <c r="P86" s="291" t="str">
        <f t="shared" si="31"/>
        <v/>
      </c>
      <c r="Q86" s="60" t="str">
        <f t="shared" si="53"/>
        <v/>
      </c>
      <c r="R86" s="296"/>
      <c r="S86" s="60"/>
      <c r="T86" s="296" t="str">
        <f t="shared" si="54"/>
        <v/>
      </c>
      <c r="U86" s="296"/>
      <c r="V86" s="293"/>
      <c r="W86" s="60" t="str">
        <f t="shared" si="55"/>
        <v/>
      </c>
      <c r="X86" s="293"/>
      <c r="Y86" s="294"/>
      <c r="Z86" s="297" t="str">
        <f t="shared" si="56"/>
        <v/>
      </c>
      <c r="AA86" s="324"/>
      <c r="AB86" s="360" t="str">
        <f t="shared" si="57"/>
        <v/>
      </c>
      <c r="AC86" s="59" t="str">
        <f t="shared" si="58"/>
        <v/>
      </c>
      <c r="AD86" s="363" t="str">
        <f t="shared" si="59"/>
        <v/>
      </c>
      <c r="AE86" s="300" t="str">
        <f t="shared" si="39"/>
        <v/>
      </c>
      <c r="AF86" s="370" t="str">
        <f t="shared" ca="1" si="52"/>
        <v/>
      </c>
      <c r="AG86" s="291" t="str">
        <f t="shared" si="40"/>
        <v/>
      </c>
      <c r="AH86" s="301" t="str">
        <f t="shared" si="60"/>
        <v/>
      </c>
      <c r="AI86" s="301" t="str">
        <f t="shared" si="61"/>
        <v/>
      </c>
      <c r="AJ86" s="7" t="str">
        <f t="shared" si="62"/>
        <v/>
      </c>
      <c r="AK86" s="366" t="str">
        <f t="shared" si="63"/>
        <v/>
      </c>
    </row>
    <row r="87" spans="1:37">
      <c r="A87" s="307"/>
      <c r="B87" s="288"/>
      <c r="C87" s="288"/>
      <c r="D87" s="289" t="str">
        <f t="shared" si="24"/>
        <v/>
      </c>
      <c r="E87" s="290"/>
      <c r="F87" s="290"/>
      <c r="G87" s="290"/>
      <c r="H87" s="290"/>
      <c r="I87" s="291" t="str">
        <f t="shared" si="25"/>
        <v/>
      </c>
      <c r="J87" s="291">
        <f t="shared" si="26"/>
        <v>0</v>
      </c>
      <c r="K87" s="292" t="str">
        <f t="shared" si="27"/>
        <v/>
      </c>
      <c r="L87" s="293"/>
      <c r="M87" s="294" t="str">
        <f t="shared" si="28"/>
        <v/>
      </c>
      <c r="N87" s="295" t="str">
        <f t="shared" si="29"/>
        <v/>
      </c>
      <c r="O87" s="293"/>
      <c r="P87" s="291" t="str">
        <f t="shared" si="31"/>
        <v/>
      </c>
      <c r="Q87" s="60" t="str">
        <f t="shared" si="53"/>
        <v/>
      </c>
      <c r="R87" s="296"/>
      <c r="S87" s="60"/>
      <c r="T87" s="296" t="str">
        <f t="shared" si="54"/>
        <v/>
      </c>
      <c r="U87" s="296"/>
      <c r="V87" s="293"/>
      <c r="W87" s="60" t="str">
        <f t="shared" si="55"/>
        <v/>
      </c>
      <c r="X87" s="293"/>
      <c r="Y87" s="294"/>
      <c r="Z87" s="297" t="str">
        <f t="shared" si="56"/>
        <v/>
      </c>
      <c r="AA87" s="324"/>
      <c r="AB87" s="360" t="str">
        <f t="shared" si="57"/>
        <v/>
      </c>
      <c r="AC87" s="59" t="str">
        <f t="shared" si="58"/>
        <v/>
      </c>
      <c r="AD87" s="363" t="str">
        <f t="shared" si="59"/>
        <v/>
      </c>
      <c r="AE87" s="300" t="str">
        <f t="shared" si="39"/>
        <v/>
      </c>
      <c r="AF87" s="370" t="str">
        <f t="shared" ca="1" si="52"/>
        <v/>
      </c>
      <c r="AG87" s="291" t="str">
        <f t="shared" si="40"/>
        <v/>
      </c>
      <c r="AH87" s="301" t="str">
        <f t="shared" si="60"/>
        <v/>
      </c>
      <c r="AI87" s="301" t="str">
        <f t="shared" si="61"/>
        <v/>
      </c>
      <c r="AJ87" s="7" t="str">
        <f t="shared" si="62"/>
        <v/>
      </c>
      <c r="AK87" s="366" t="str">
        <f t="shared" si="63"/>
        <v/>
      </c>
    </row>
    <row r="88" spans="1:37">
      <c r="A88" s="307"/>
      <c r="B88" s="288"/>
      <c r="C88" s="288"/>
      <c r="D88" s="289" t="str">
        <f t="shared" si="24"/>
        <v/>
      </c>
      <c r="E88" s="290"/>
      <c r="F88" s="290"/>
      <c r="G88" s="290"/>
      <c r="H88" s="290"/>
      <c r="I88" s="291" t="str">
        <f t="shared" si="25"/>
        <v/>
      </c>
      <c r="J88" s="291">
        <f t="shared" si="26"/>
        <v>0</v>
      </c>
      <c r="K88" s="292" t="str">
        <f t="shared" si="27"/>
        <v/>
      </c>
      <c r="L88" s="293"/>
      <c r="M88" s="294" t="str">
        <f t="shared" si="28"/>
        <v/>
      </c>
      <c r="N88" s="295" t="str">
        <f t="shared" si="29"/>
        <v/>
      </c>
      <c r="O88" s="293"/>
      <c r="P88" s="291" t="str">
        <f t="shared" si="31"/>
        <v/>
      </c>
      <c r="Q88" s="60" t="str">
        <f t="shared" si="53"/>
        <v/>
      </c>
      <c r="R88" s="296"/>
      <c r="S88" s="60"/>
      <c r="T88" s="296" t="str">
        <f t="shared" si="54"/>
        <v/>
      </c>
      <c r="U88" s="296"/>
      <c r="V88" s="293"/>
      <c r="W88" s="60" t="str">
        <f t="shared" si="55"/>
        <v/>
      </c>
      <c r="X88" s="293"/>
      <c r="Y88" s="294"/>
      <c r="Z88" s="297" t="str">
        <f t="shared" si="56"/>
        <v/>
      </c>
      <c r="AA88" s="324"/>
      <c r="AB88" s="360" t="str">
        <f t="shared" si="57"/>
        <v/>
      </c>
      <c r="AC88" s="59" t="str">
        <f t="shared" si="58"/>
        <v/>
      </c>
      <c r="AD88" s="363" t="str">
        <f t="shared" si="59"/>
        <v/>
      </c>
      <c r="AE88" s="300" t="str">
        <f t="shared" si="39"/>
        <v/>
      </c>
      <c r="AF88" s="370" t="str">
        <f t="shared" ca="1" si="52"/>
        <v/>
      </c>
      <c r="AG88" s="291" t="str">
        <f t="shared" si="40"/>
        <v/>
      </c>
      <c r="AH88" s="301" t="str">
        <f t="shared" si="60"/>
        <v/>
      </c>
      <c r="AI88" s="301" t="str">
        <f t="shared" si="61"/>
        <v/>
      </c>
      <c r="AJ88" s="7" t="str">
        <f t="shared" si="62"/>
        <v/>
      </c>
      <c r="AK88" s="366" t="str">
        <f t="shared" si="63"/>
        <v/>
      </c>
    </row>
    <row r="89" spans="1:37">
      <c r="A89" s="307"/>
      <c r="B89" s="288"/>
      <c r="C89" s="288"/>
      <c r="D89" s="289" t="str">
        <f t="shared" si="24"/>
        <v/>
      </c>
      <c r="E89" s="290"/>
      <c r="F89" s="290"/>
      <c r="G89" s="290"/>
      <c r="H89" s="290"/>
      <c r="I89" s="291" t="str">
        <f t="shared" si="25"/>
        <v/>
      </c>
      <c r="J89" s="291">
        <f t="shared" si="26"/>
        <v>0</v>
      </c>
      <c r="K89" s="292" t="str">
        <f t="shared" si="27"/>
        <v/>
      </c>
      <c r="L89" s="293"/>
      <c r="M89" s="294" t="str">
        <f t="shared" si="28"/>
        <v/>
      </c>
      <c r="N89" s="295" t="str">
        <f t="shared" si="29"/>
        <v/>
      </c>
      <c r="O89" s="293"/>
      <c r="P89" s="291" t="str">
        <f t="shared" si="31"/>
        <v/>
      </c>
      <c r="Q89" s="60" t="str">
        <f t="shared" si="53"/>
        <v/>
      </c>
      <c r="R89" s="296"/>
      <c r="S89" s="60"/>
      <c r="T89" s="296" t="str">
        <f t="shared" si="54"/>
        <v/>
      </c>
      <c r="U89" s="296"/>
      <c r="V89" s="293"/>
      <c r="W89" s="60" t="str">
        <f t="shared" si="55"/>
        <v/>
      </c>
      <c r="X89" s="293"/>
      <c r="Y89" s="294"/>
      <c r="Z89" s="297" t="str">
        <f t="shared" si="56"/>
        <v/>
      </c>
      <c r="AA89" s="324"/>
      <c r="AB89" s="360" t="str">
        <f t="shared" si="57"/>
        <v/>
      </c>
      <c r="AC89" s="59" t="str">
        <f t="shared" si="58"/>
        <v/>
      </c>
      <c r="AD89" s="363" t="str">
        <f t="shared" si="59"/>
        <v/>
      </c>
      <c r="AE89" s="300" t="str">
        <f t="shared" si="39"/>
        <v/>
      </c>
      <c r="AF89" s="370" t="str">
        <f t="shared" ca="1" si="52"/>
        <v/>
      </c>
      <c r="AG89" s="291" t="str">
        <f t="shared" si="40"/>
        <v/>
      </c>
      <c r="AH89" s="301" t="str">
        <f t="shared" si="60"/>
        <v/>
      </c>
      <c r="AI89" s="301" t="str">
        <f t="shared" si="61"/>
        <v/>
      </c>
      <c r="AJ89" s="7" t="str">
        <f t="shared" si="62"/>
        <v/>
      </c>
      <c r="AK89" s="366" t="str">
        <f t="shared" si="63"/>
        <v/>
      </c>
    </row>
    <row r="90" spans="1:37">
      <c r="A90" s="307"/>
      <c r="B90" s="288"/>
      <c r="C90" s="288"/>
      <c r="D90" s="289" t="str">
        <f t="shared" si="24"/>
        <v/>
      </c>
      <c r="E90" s="290"/>
      <c r="F90" s="290"/>
      <c r="G90" s="290"/>
      <c r="H90" s="290"/>
      <c r="I90" s="291" t="str">
        <f t="shared" si="25"/>
        <v/>
      </c>
      <c r="J90" s="291">
        <f t="shared" si="26"/>
        <v>0</v>
      </c>
      <c r="K90" s="292" t="str">
        <f t="shared" si="27"/>
        <v/>
      </c>
      <c r="L90" s="293"/>
      <c r="M90" s="294" t="str">
        <f t="shared" si="28"/>
        <v/>
      </c>
      <c r="N90" s="295" t="str">
        <f t="shared" si="29"/>
        <v/>
      </c>
      <c r="O90" s="293"/>
      <c r="P90" s="291" t="str">
        <f t="shared" si="31"/>
        <v/>
      </c>
      <c r="Q90" s="60" t="str">
        <f t="shared" si="53"/>
        <v/>
      </c>
      <c r="R90" s="296"/>
      <c r="S90" s="60"/>
      <c r="T90" s="296" t="str">
        <f t="shared" si="54"/>
        <v/>
      </c>
      <c r="U90" s="296"/>
      <c r="V90" s="293"/>
      <c r="W90" s="60" t="str">
        <f t="shared" si="55"/>
        <v/>
      </c>
      <c r="X90" s="293"/>
      <c r="Y90" s="294"/>
      <c r="Z90" s="297" t="str">
        <f t="shared" si="56"/>
        <v/>
      </c>
      <c r="AA90" s="324"/>
      <c r="AB90" s="360" t="str">
        <f t="shared" si="57"/>
        <v/>
      </c>
      <c r="AC90" s="59" t="str">
        <f t="shared" si="58"/>
        <v/>
      </c>
      <c r="AD90" s="363" t="str">
        <f t="shared" si="59"/>
        <v/>
      </c>
      <c r="AE90" s="300" t="str">
        <f t="shared" si="39"/>
        <v/>
      </c>
      <c r="AF90" s="370" t="str">
        <f t="shared" ca="1" si="52"/>
        <v/>
      </c>
      <c r="AG90" s="291" t="str">
        <f t="shared" si="40"/>
        <v/>
      </c>
      <c r="AH90" s="301" t="str">
        <f t="shared" si="60"/>
        <v/>
      </c>
      <c r="AI90" s="301" t="str">
        <f t="shared" si="61"/>
        <v/>
      </c>
      <c r="AJ90" s="7" t="str">
        <f t="shared" si="62"/>
        <v/>
      </c>
      <c r="AK90" s="366" t="str">
        <f t="shared" si="63"/>
        <v/>
      </c>
    </row>
    <row r="91" spans="1:37">
      <c r="A91" s="307"/>
      <c r="B91" s="288"/>
      <c r="C91" s="288"/>
      <c r="D91" s="289" t="str">
        <f t="shared" si="24"/>
        <v/>
      </c>
      <c r="E91" s="290"/>
      <c r="F91" s="290"/>
      <c r="G91" s="290"/>
      <c r="H91" s="290"/>
      <c r="I91" s="291" t="str">
        <f t="shared" si="25"/>
        <v/>
      </c>
      <c r="J91" s="291">
        <f t="shared" si="26"/>
        <v>0</v>
      </c>
      <c r="K91" s="292" t="str">
        <f t="shared" si="27"/>
        <v/>
      </c>
      <c r="L91" s="293"/>
      <c r="M91" s="294" t="str">
        <f t="shared" si="28"/>
        <v/>
      </c>
      <c r="N91" s="295" t="str">
        <f t="shared" si="29"/>
        <v/>
      </c>
      <c r="O91" s="293"/>
      <c r="P91" s="291" t="str">
        <f t="shared" si="31"/>
        <v/>
      </c>
      <c r="Q91" s="60" t="str">
        <f t="shared" si="53"/>
        <v/>
      </c>
      <c r="R91" s="296"/>
      <c r="S91" s="60"/>
      <c r="T91" s="296" t="str">
        <f t="shared" si="54"/>
        <v/>
      </c>
      <c r="U91" s="296"/>
      <c r="V91" s="293"/>
      <c r="W91" s="60" t="str">
        <f t="shared" si="55"/>
        <v/>
      </c>
      <c r="X91" s="293"/>
      <c r="Y91" s="294"/>
      <c r="Z91" s="297" t="str">
        <f t="shared" si="56"/>
        <v/>
      </c>
      <c r="AA91" s="324"/>
      <c r="AB91" s="360" t="str">
        <f t="shared" si="57"/>
        <v/>
      </c>
      <c r="AC91" s="59" t="str">
        <f t="shared" si="58"/>
        <v/>
      </c>
      <c r="AD91" s="363" t="str">
        <f t="shared" si="59"/>
        <v/>
      </c>
      <c r="AE91" s="300" t="str">
        <f t="shared" si="39"/>
        <v/>
      </c>
      <c r="AF91" s="370" t="str">
        <f t="shared" ca="1" si="52"/>
        <v/>
      </c>
      <c r="AG91" s="291" t="str">
        <f t="shared" si="40"/>
        <v/>
      </c>
      <c r="AH91" s="301" t="str">
        <f t="shared" si="60"/>
        <v/>
      </c>
      <c r="AI91" s="301" t="str">
        <f t="shared" si="61"/>
        <v/>
      </c>
      <c r="AJ91" s="7" t="str">
        <f t="shared" si="62"/>
        <v/>
      </c>
      <c r="AK91" s="366" t="str">
        <f t="shared" si="63"/>
        <v/>
      </c>
    </row>
    <row r="92" spans="1:37">
      <c r="A92" s="307"/>
      <c r="B92" s="288"/>
      <c r="C92" s="288"/>
      <c r="D92" s="289" t="str">
        <f t="shared" si="24"/>
        <v/>
      </c>
      <c r="E92" s="290"/>
      <c r="F92" s="290"/>
      <c r="G92" s="290"/>
      <c r="H92" s="290"/>
      <c r="I92" s="291" t="str">
        <f t="shared" si="25"/>
        <v/>
      </c>
      <c r="J92" s="291">
        <f t="shared" si="26"/>
        <v>0</v>
      </c>
      <c r="K92" s="292" t="str">
        <f t="shared" si="27"/>
        <v/>
      </c>
      <c r="L92" s="293"/>
      <c r="M92" s="294" t="str">
        <f t="shared" si="28"/>
        <v/>
      </c>
      <c r="N92" s="295" t="str">
        <f t="shared" si="29"/>
        <v/>
      </c>
      <c r="O92" s="293"/>
      <c r="P92" s="291" t="str">
        <f t="shared" si="31"/>
        <v/>
      </c>
      <c r="Q92" s="60" t="str">
        <f t="shared" si="53"/>
        <v/>
      </c>
      <c r="R92" s="296"/>
      <c r="S92" s="60"/>
      <c r="T92" s="296" t="str">
        <f t="shared" si="54"/>
        <v/>
      </c>
      <c r="U92" s="296"/>
      <c r="V92" s="293"/>
      <c r="W92" s="60" t="str">
        <f t="shared" si="55"/>
        <v/>
      </c>
      <c r="X92" s="293"/>
      <c r="Y92" s="294"/>
      <c r="Z92" s="297" t="str">
        <f t="shared" si="56"/>
        <v/>
      </c>
      <c r="AA92" s="324"/>
      <c r="AB92" s="360" t="str">
        <f t="shared" si="57"/>
        <v/>
      </c>
      <c r="AC92" s="59" t="str">
        <f t="shared" si="58"/>
        <v/>
      </c>
      <c r="AD92" s="363" t="str">
        <f t="shared" si="59"/>
        <v/>
      </c>
      <c r="AE92" s="300" t="str">
        <f t="shared" si="39"/>
        <v/>
      </c>
      <c r="AF92" s="370" t="str">
        <f t="shared" ca="1" si="52"/>
        <v/>
      </c>
      <c r="AG92" s="291" t="str">
        <f t="shared" si="40"/>
        <v/>
      </c>
      <c r="AH92" s="301" t="str">
        <f t="shared" si="60"/>
        <v/>
      </c>
      <c r="AI92" s="301" t="str">
        <f t="shared" si="61"/>
        <v/>
      </c>
      <c r="AJ92" s="7" t="str">
        <f t="shared" si="62"/>
        <v/>
      </c>
      <c r="AK92" s="366" t="str">
        <f t="shared" si="63"/>
        <v/>
      </c>
    </row>
    <row r="93" spans="1:37">
      <c r="A93" s="307"/>
      <c r="B93" s="288"/>
      <c r="C93" s="288"/>
      <c r="D93" s="289" t="str">
        <f t="shared" si="24"/>
        <v/>
      </c>
      <c r="E93" s="290"/>
      <c r="F93" s="290"/>
      <c r="G93" s="290"/>
      <c r="H93" s="290"/>
      <c r="I93" s="291" t="str">
        <f t="shared" si="25"/>
        <v/>
      </c>
      <c r="J93" s="291">
        <f t="shared" si="26"/>
        <v>0</v>
      </c>
      <c r="K93" s="292" t="str">
        <f t="shared" si="27"/>
        <v/>
      </c>
      <c r="L93" s="293"/>
      <c r="M93" s="294" t="str">
        <f t="shared" si="28"/>
        <v/>
      </c>
      <c r="N93" s="295" t="str">
        <f t="shared" si="29"/>
        <v/>
      </c>
      <c r="O93" s="293"/>
      <c r="P93" s="291" t="str">
        <f t="shared" si="31"/>
        <v/>
      </c>
      <c r="Q93" s="60" t="str">
        <f t="shared" si="53"/>
        <v/>
      </c>
      <c r="R93" s="296"/>
      <c r="S93" s="60"/>
      <c r="T93" s="296" t="str">
        <f t="shared" si="54"/>
        <v/>
      </c>
      <c r="U93" s="296"/>
      <c r="V93" s="293"/>
      <c r="W93" s="60" t="str">
        <f t="shared" si="55"/>
        <v/>
      </c>
      <c r="X93" s="293"/>
      <c r="Y93" s="294"/>
      <c r="Z93" s="297" t="str">
        <f t="shared" si="56"/>
        <v/>
      </c>
      <c r="AA93" s="324"/>
      <c r="AB93" s="360" t="str">
        <f t="shared" si="57"/>
        <v/>
      </c>
      <c r="AC93" s="59" t="str">
        <f t="shared" si="58"/>
        <v/>
      </c>
      <c r="AD93" s="363" t="str">
        <f t="shared" si="59"/>
        <v/>
      </c>
      <c r="AE93" s="300" t="str">
        <f t="shared" si="39"/>
        <v/>
      </c>
      <c r="AF93" s="370" t="str">
        <f t="shared" ca="1" si="52"/>
        <v/>
      </c>
      <c r="AG93" s="291" t="str">
        <f t="shared" si="40"/>
        <v/>
      </c>
      <c r="AH93" s="301" t="str">
        <f t="shared" si="60"/>
        <v/>
      </c>
      <c r="AI93" s="301" t="str">
        <f t="shared" si="61"/>
        <v/>
      </c>
      <c r="AJ93" s="7" t="str">
        <f t="shared" si="62"/>
        <v/>
      </c>
      <c r="AK93" s="366" t="str">
        <f t="shared" si="63"/>
        <v/>
      </c>
    </row>
    <row r="94" spans="1:37">
      <c r="A94" s="307"/>
      <c r="B94" s="288"/>
      <c r="C94" s="288"/>
      <c r="D94" s="289" t="str">
        <f t="shared" si="24"/>
        <v/>
      </c>
      <c r="E94" s="290"/>
      <c r="F94" s="290"/>
      <c r="G94" s="290"/>
      <c r="H94" s="290"/>
      <c r="I94" s="291" t="str">
        <f t="shared" si="25"/>
        <v/>
      </c>
      <c r="J94" s="291">
        <f t="shared" si="26"/>
        <v>0</v>
      </c>
      <c r="K94" s="292" t="str">
        <f t="shared" si="27"/>
        <v/>
      </c>
      <c r="L94" s="293"/>
      <c r="M94" s="294" t="str">
        <f t="shared" si="28"/>
        <v/>
      </c>
      <c r="N94" s="295" t="str">
        <f t="shared" si="29"/>
        <v/>
      </c>
      <c r="O94" s="293"/>
      <c r="P94" s="291" t="str">
        <f t="shared" si="31"/>
        <v/>
      </c>
      <c r="Q94" s="60" t="str">
        <f t="shared" si="53"/>
        <v/>
      </c>
      <c r="R94" s="296"/>
      <c r="S94" s="60"/>
      <c r="T94" s="296" t="str">
        <f t="shared" si="54"/>
        <v/>
      </c>
      <c r="U94" s="296"/>
      <c r="V94" s="293"/>
      <c r="W94" s="60" t="str">
        <f t="shared" si="55"/>
        <v/>
      </c>
      <c r="X94" s="293"/>
      <c r="Y94" s="294"/>
      <c r="Z94" s="297" t="str">
        <f t="shared" si="56"/>
        <v/>
      </c>
      <c r="AA94" s="324"/>
      <c r="AB94" s="360" t="str">
        <f t="shared" si="57"/>
        <v/>
      </c>
      <c r="AC94" s="59" t="str">
        <f t="shared" si="58"/>
        <v/>
      </c>
      <c r="AD94" s="363" t="str">
        <f t="shared" si="59"/>
        <v/>
      </c>
      <c r="AE94" s="300" t="str">
        <f t="shared" si="39"/>
        <v/>
      </c>
      <c r="AF94" s="370" t="str">
        <f t="shared" ca="1" si="52"/>
        <v/>
      </c>
      <c r="AG94" s="291" t="str">
        <f t="shared" si="40"/>
        <v/>
      </c>
      <c r="AH94" s="301" t="str">
        <f t="shared" si="60"/>
        <v/>
      </c>
      <c r="AI94" s="301" t="str">
        <f t="shared" si="61"/>
        <v/>
      </c>
      <c r="AJ94" s="7" t="str">
        <f t="shared" si="62"/>
        <v/>
      </c>
      <c r="AK94" s="366" t="str">
        <f t="shared" si="63"/>
        <v/>
      </c>
    </row>
    <row r="95" spans="1:37">
      <c r="A95" s="307"/>
      <c r="B95" s="288"/>
      <c r="C95" s="288"/>
      <c r="D95" s="289" t="str">
        <f t="shared" si="24"/>
        <v/>
      </c>
      <c r="E95" s="290"/>
      <c r="F95" s="290"/>
      <c r="G95" s="290"/>
      <c r="H95" s="290"/>
      <c r="I95" s="291" t="str">
        <f t="shared" si="25"/>
        <v/>
      </c>
      <c r="J95" s="291">
        <f t="shared" si="26"/>
        <v>0</v>
      </c>
      <c r="K95" s="292" t="str">
        <f t="shared" si="27"/>
        <v/>
      </c>
      <c r="L95" s="293"/>
      <c r="M95" s="294" t="str">
        <f t="shared" si="28"/>
        <v/>
      </c>
      <c r="N95" s="295" t="str">
        <f t="shared" si="29"/>
        <v/>
      </c>
      <c r="O95" s="293"/>
      <c r="P95" s="291" t="str">
        <f t="shared" si="31"/>
        <v/>
      </c>
      <c r="Q95" s="60" t="str">
        <f t="shared" si="53"/>
        <v/>
      </c>
      <c r="R95" s="296"/>
      <c r="S95" s="60"/>
      <c r="T95" s="296" t="str">
        <f t="shared" si="54"/>
        <v/>
      </c>
      <c r="U95" s="296"/>
      <c r="V95" s="293"/>
      <c r="W95" s="60" t="str">
        <f t="shared" si="55"/>
        <v/>
      </c>
      <c r="X95" s="293"/>
      <c r="Y95" s="294"/>
      <c r="Z95" s="297" t="str">
        <f t="shared" si="56"/>
        <v/>
      </c>
      <c r="AA95" s="324"/>
      <c r="AB95" s="360" t="str">
        <f t="shared" si="57"/>
        <v/>
      </c>
      <c r="AC95" s="59" t="str">
        <f t="shared" si="58"/>
        <v/>
      </c>
      <c r="AD95" s="363" t="str">
        <f t="shared" si="59"/>
        <v/>
      </c>
      <c r="AE95" s="300" t="str">
        <f t="shared" si="39"/>
        <v/>
      </c>
      <c r="AF95" s="370" t="str">
        <f t="shared" ca="1" si="52"/>
        <v/>
      </c>
      <c r="AG95" s="291" t="str">
        <f t="shared" si="40"/>
        <v/>
      </c>
      <c r="AH95" s="301" t="str">
        <f t="shared" si="60"/>
        <v/>
      </c>
      <c r="AI95" s="301" t="str">
        <f t="shared" si="61"/>
        <v/>
      </c>
      <c r="AJ95" s="7" t="str">
        <f t="shared" si="62"/>
        <v/>
      </c>
      <c r="AK95" s="366" t="str">
        <f t="shared" si="63"/>
        <v/>
      </c>
    </row>
    <row r="96" spans="1:37">
      <c r="A96" s="307"/>
      <c r="B96" s="288"/>
      <c r="C96" s="288"/>
      <c r="D96" s="289" t="str">
        <f t="shared" si="24"/>
        <v/>
      </c>
      <c r="E96" s="290"/>
      <c r="F96" s="290"/>
      <c r="G96" s="290"/>
      <c r="H96" s="290"/>
      <c r="I96" s="291" t="str">
        <f t="shared" si="25"/>
        <v/>
      </c>
      <c r="J96" s="291">
        <f t="shared" si="26"/>
        <v>0</v>
      </c>
      <c r="K96" s="292" t="str">
        <f t="shared" si="27"/>
        <v/>
      </c>
      <c r="L96" s="293"/>
      <c r="M96" s="294" t="str">
        <f t="shared" si="28"/>
        <v/>
      </c>
      <c r="N96" s="295" t="str">
        <f t="shared" si="29"/>
        <v/>
      </c>
      <c r="O96" s="293"/>
      <c r="P96" s="291" t="str">
        <f t="shared" si="31"/>
        <v/>
      </c>
      <c r="Q96" s="60" t="str">
        <f t="shared" si="53"/>
        <v/>
      </c>
      <c r="R96" s="296"/>
      <c r="S96" s="60"/>
      <c r="T96" s="296" t="str">
        <f t="shared" si="54"/>
        <v/>
      </c>
      <c r="U96" s="296"/>
      <c r="V96" s="293"/>
      <c r="W96" s="60" t="str">
        <f t="shared" si="55"/>
        <v/>
      </c>
      <c r="X96" s="293"/>
      <c r="Y96" s="294"/>
      <c r="Z96" s="297" t="str">
        <f t="shared" si="56"/>
        <v/>
      </c>
      <c r="AA96" s="324"/>
      <c r="AB96" s="360" t="str">
        <f t="shared" si="57"/>
        <v/>
      </c>
      <c r="AC96" s="59" t="str">
        <f t="shared" si="58"/>
        <v/>
      </c>
      <c r="AD96" s="363" t="str">
        <f t="shared" si="59"/>
        <v/>
      </c>
      <c r="AE96" s="300" t="str">
        <f t="shared" si="39"/>
        <v/>
      </c>
      <c r="AF96" s="370" t="str">
        <f t="shared" ca="1" si="52"/>
        <v/>
      </c>
      <c r="AG96" s="291" t="str">
        <f t="shared" si="40"/>
        <v/>
      </c>
      <c r="AH96" s="301" t="str">
        <f t="shared" si="60"/>
        <v/>
      </c>
      <c r="AI96" s="301" t="str">
        <f t="shared" si="61"/>
        <v/>
      </c>
      <c r="AJ96" s="7" t="str">
        <f t="shared" si="62"/>
        <v/>
      </c>
      <c r="AK96" s="366" t="str">
        <f t="shared" si="63"/>
        <v/>
      </c>
    </row>
    <row r="97" spans="1:37">
      <c r="A97" s="307"/>
      <c r="B97" s="288"/>
      <c r="C97" s="288"/>
      <c r="D97" s="289" t="str">
        <f t="shared" ref="D97:D150" si="64">IF($B97="","",IF($C97="","",DATEDIF($B97,$C97,"D")))</f>
        <v/>
      </c>
      <c r="E97" s="290"/>
      <c r="F97" s="290"/>
      <c r="G97" s="290"/>
      <c r="H97" s="290"/>
      <c r="I97" s="291" t="str">
        <f t="shared" ref="I97:I150" si="65">IF($G97&amp;$H97="","",IF($E97="","",IF($G97="","0",SUMPRODUCT($G97,$D97))+IF($F97="","0",IF($H97="","0",SUMPRODUCT($H97,$D97)))))</f>
        <v/>
      </c>
      <c r="J97" s="291">
        <f t="shared" ref="J97:J150" si="66">IF($E97&amp;$F97="0","",SUM($E97:$F97))</f>
        <v>0</v>
      </c>
      <c r="K97" s="292" t="str">
        <f t="shared" ref="K97:K150" si="67">IF($D97="","",IF($J97="","",$D97*$J97))</f>
        <v/>
      </c>
      <c r="L97" s="293"/>
      <c r="M97" s="294" t="str">
        <f t="shared" ref="M97:M150" si="68">IF($A97="","",IF(VLOOKUP($A97,Données,5,FALSE)="","",VLOOKUP($A97,Données,5,FALSE)))</f>
        <v/>
      </c>
      <c r="N97" s="295" t="str">
        <f t="shared" ref="N97:N150" si="69">IF($A97="","",IF(VLOOKUP($A97,Données,6,FALSE)="","",VLOOKUP($A97,Données,6,FALSE)))</f>
        <v/>
      </c>
      <c r="O97" s="293"/>
      <c r="P97" s="291" t="str">
        <f t="shared" ref="P97:P150" si="70">IF($F97="","",$F97)</f>
        <v/>
      </c>
      <c r="Q97" s="60" t="str">
        <f t="shared" si="53"/>
        <v/>
      </c>
      <c r="R97" s="296"/>
      <c r="S97" s="60"/>
      <c r="T97" s="296" t="str">
        <f t="shared" si="54"/>
        <v/>
      </c>
      <c r="U97" s="296"/>
      <c r="V97" s="293"/>
      <c r="W97" s="60" t="str">
        <f t="shared" si="55"/>
        <v/>
      </c>
      <c r="X97" s="293"/>
      <c r="Y97" s="294"/>
      <c r="Z97" s="297" t="str">
        <f t="shared" si="56"/>
        <v/>
      </c>
      <c r="AA97" s="324"/>
      <c r="AB97" s="360" t="str">
        <f t="shared" si="57"/>
        <v/>
      </c>
      <c r="AC97" s="59" t="str">
        <f t="shared" si="58"/>
        <v/>
      </c>
      <c r="AD97" s="363" t="str">
        <f t="shared" si="59"/>
        <v/>
      </c>
      <c r="AE97" s="300" t="str">
        <f t="shared" ref="AE97:AE150" si="71">IF($A97="","",$A97)</f>
        <v/>
      </c>
      <c r="AF97" s="370" t="str">
        <f t="shared" ca="1" si="52"/>
        <v/>
      </c>
      <c r="AG97" s="291" t="str">
        <f t="shared" ref="AG97:AG150" si="72">IF($D97="","",IF($AF97="","",+$D97-$AF97))</f>
        <v/>
      </c>
      <c r="AH97" s="301" t="str">
        <f t="shared" si="60"/>
        <v/>
      </c>
      <c r="AI97" s="301" t="str">
        <f t="shared" si="61"/>
        <v/>
      </c>
      <c r="AJ97" s="7" t="str">
        <f t="shared" si="62"/>
        <v/>
      </c>
      <c r="AK97" s="366" t="str">
        <f t="shared" si="63"/>
        <v/>
      </c>
    </row>
    <row r="98" spans="1:37">
      <c r="A98" s="307"/>
      <c r="B98" s="288"/>
      <c r="C98" s="288"/>
      <c r="D98" s="289" t="str">
        <f t="shared" si="64"/>
        <v/>
      </c>
      <c r="E98" s="290"/>
      <c r="F98" s="290"/>
      <c r="G98" s="290"/>
      <c r="H98" s="290"/>
      <c r="I98" s="291" t="str">
        <f t="shared" si="65"/>
        <v/>
      </c>
      <c r="J98" s="291">
        <f t="shared" si="66"/>
        <v>0</v>
      </c>
      <c r="K98" s="292" t="str">
        <f t="shared" si="67"/>
        <v/>
      </c>
      <c r="L98" s="293"/>
      <c r="M98" s="294" t="str">
        <f t="shared" si="68"/>
        <v/>
      </c>
      <c r="N98" s="295" t="str">
        <f t="shared" si="69"/>
        <v/>
      </c>
      <c r="O98" s="293"/>
      <c r="P98" s="291" t="str">
        <f t="shared" si="70"/>
        <v/>
      </c>
      <c r="Q98" s="60" t="str">
        <f t="shared" si="53"/>
        <v/>
      </c>
      <c r="R98" s="296"/>
      <c r="S98" s="60"/>
      <c r="T98" s="296" t="str">
        <f t="shared" si="54"/>
        <v/>
      </c>
      <c r="U98" s="296"/>
      <c r="V98" s="293"/>
      <c r="W98" s="60" t="str">
        <f t="shared" si="55"/>
        <v/>
      </c>
      <c r="X98" s="293"/>
      <c r="Y98" s="294"/>
      <c r="Z98" s="297" t="str">
        <f t="shared" si="56"/>
        <v/>
      </c>
      <c r="AA98" s="324"/>
      <c r="AB98" s="360" t="str">
        <f t="shared" si="57"/>
        <v/>
      </c>
      <c r="AC98" s="59" t="str">
        <f t="shared" si="58"/>
        <v/>
      </c>
      <c r="AD98" s="363" t="str">
        <f t="shared" si="59"/>
        <v/>
      </c>
      <c r="AE98" s="300" t="str">
        <f t="shared" si="71"/>
        <v/>
      </c>
      <c r="AF98" s="370" t="str">
        <f t="shared" ca="1" si="52"/>
        <v/>
      </c>
      <c r="AG98" s="291" t="str">
        <f t="shared" si="72"/>
        <v/>
      </c>
      <c r="AH98" s="301" t="str">
        <f t="shared" si="60"/>
        <v/>
      </c>
      <c r="AI98" s="301" t="str">
        <f t="shared" si="61"/>
        <v/>
      </c>
      <c r="AJ98" s="7" t="str">
        <f t="shared" si="62"/>
        <v/>
      </c>
      <c r="AK98" s="366" t="str">
        <f t="shared" si="63"/>
        <v/>
      </c>
    </row>
    <row r="99" spans="1:37">
      <c r="A99" s="307"/>
      <c r="B99" s="288"/>
      <c r="C99" s="288"/>
      <c r="D99" s="289" t="str">
        <f t="shared" si="64"/>
        <v/>
      </c>
      <c r="E99" s="290"/>
      <c r="F99" s="290"/>
      <c r="G99" s="290"/>
      <c r="H99" s="290"/>
      <c r="I99" s="291" t="str">
        <f t="shared" si="65"/>
        <v/>
      </c>
      <c r="J99" s="291">
        <f t="shared" si="66"/>
        <v>0</v>
      </c>
      <c r="K99" s="292" t="str">
        <f t="shared" si="67"/>
        <v/>
      </c>
      <c r="L99" s="293"/>
      <c r="M99" s="294" t="str">
        <f t="shared" si="68"/>
        <v/>
      </c>
      <c r="N99" s="295" t="str">
        <f t="shared" si="69"/>
        <v/>
      </c>
      <c r="O99" s="293"/>
      <c r="P99" s="291" t="str">
        <f t="shared" si="70"/>
        <v/>
      </c>
      <c r="Q99" s="60" t="str">
        <f t="shared" si="53"/>
        <v/>
      </c>
      <c r="R99" s="296"/>
      <c r="S99" s="60"/>
      <c r="T99" s="296" t="str">
        <f t="shared" si="54"/>
        <v/>
      </c>
      <c r="U99" s="296"/>
      <c r="V99" s="293"/>
      <c r="W99" s="60" t="str">
        <f t="shared" si="55"/>
        <v/>
      </c>
      <c r="X99" s="293"/>
      <c r="Y99" s="294"/>
      <c r="Z99" s="297" t="str">
        <f t="shared" si="56"/>
        <v/>
      </c>
      <c r="AA99" s="324"/>
      <c r="AB99" s="360" t="str">
        <f t="shared" si="57"/>
        <v/>
      </c>
      <c r="AC99" s="59" t="str">
        <f t="shared" si="58"/>
        <v/>
      </c>
      <c r="AD99" s="363" t="str">
        <f t="shared" si="59"/>
        <v/>
      </c>
      <c r="AE99" s="300" t="str">
        <f t="shared" si="71"/>
        <v/>
      </c>
      <c r="AF99" s="370" t="str">
        <f t="shared" ca="1" si="52"/>
        <v/>
      </c>
      <c r="AG99" s="291" t="str">
        <f t="shared" si="72"/>
        <v/>
      </c>
      <c r="AH99" s="301" t="str">
        <f t="shared" si="60"/>
        <v/>
      </c>
      <c r="AI99" s="301" t="str">
        <f t="shared" si="61"/>
        <v/>
      </c>
      <c r="AJ99" s="7" t="str">
        <f t="shared" si="62"/>
        <v/>
      </c>
      <c r="AK99" s="366" t="str">
        <f t="shared" si="63"/>
        <v/>
      </c>
    </row>
    <row r="100" spans="1:37">
      <c r="A100" s="307"/>
      <c r="B100" s="288"/>
      <c r="C100" s="288"/>
      <c r="D100" s="289" t="str">
        <f t="shared" si="64"/>
        <v/>
      </c>
      <c r="E100" s="290"/>
      <c r="F100" s="290"/>
      <c r="G100" s="290"/>
      <c r="H100" s="290"/>
      <c r="I100" s="291" t="str">
        <f t="shared" si="65"/>
        <v/>
      </c>
      <c r="J100" s="291">
        <f t="shared" si="66"/>
        <v>0</v>
      </c>
      <c r="K100" s="292" t="str">
        <f t="shared" si="67"/>
        <v/>
      </c>
      <c r="L100" s="293"/>
      <c r="M100" s="294" t="str">
        <f t="shared" si="68"/>
        <v/>
      </c>
      <c r="N100" s="295" t="str">
        <f t="shared" si="69"/>
        <v/>
      </c>
      <c r="O100" s="293"/>
      <c r="P100" s="291" t="str">
        <f t="shared" si="70"/>
        <v/>
      </c>
      <c r="Q100" s="60" t="str">
        <f t="shared" si="53"/>
        <v/>
      </c>
      <c r="R100" s="296"/>
      <c r="S100" s="60"/>
      <c r="T100" s="296" t="str">
        <f t="shared" si="54"/>
        <v/>
      </c>
      <c r="U100" s="296"/>
      <c r="V100" s="293"/>
      <c r="W100" s="60" t="str">
        <f t="shared" si="55"/>
        <v/>
      </c>
      <c r="X100" s="293"/>
      <c r="Y100" s="294"/>
      <c r="Z100" s="297" t="str">
        <f t="shared" si="56"/>
        <v/>
      </c>
      <c r="AA100" s="324"/>
      <c r="AB100" s="360" t="str">
        <f t="shared" si="57"/>
        <v/>
      </c>
      <c r="AC100" s="59" t="str">
        <f t="shared" si="58"/>
        <v/>
      </c>
      <c r="AD100" s="363" t="str">
        <f t="shared" si="59"/>
        <v/>
      </c>
      <c r="AE100" s="300" t="str">
        <f t="shared" si="71"/>
        <v/>
      </c>
      <c r="AF100" s="370" t="str">
        <f t="shared" ca="1" si="52"/>
        <v/>
      </c>
      <c r="AG100" s="291" t="str">
        <f t="shared" si="72"/>
        <v/>
      </c>
      <c r="AH100" s="301" t="str">
        <f t="shared" si="60"/>
        <v/>
      </c>
      <c r="AI100" s="301" t="str">
        <f t="shared" si="61"/>
        <v/>
      </c>
      <c r="AJ100" s="7" t="str">
        <f t="shared" si="62"/>
        <v/>
      </c>
      <c r="AK100" s="366" t="str">
        <f t="shared" si="63"/>
        <v/>
      </c>
    </row>
    <row r="101" spans="1:37">
      <c r="A101" s="307"/>
      <c r="B101" s="288"/>
      <c r="C101" s="288"/>
      <c r="D101" s="289" t="str">
        <f t="shared" si="64"/>
        <v/>
      </c>
      <c r="E101" s="290"/>
      <c r="F101" s="290"/>
      <c r="G101" s="290"/>
      <c r="H101" s="290"/>
      <c r="I101" s="291" t="str">
        <f t="shared" si="65"/>
        <v/>
      </c>
      <c r="J101" s="291">
        <f t="shared" si="66"/>
        <v>0</v>
      </c>
      <c r="K101" s="292" t="str">
        <f t="shared" si="67"/>
        <v/>
      </c>
      <c r="L101" s="293"/>
      <c r="M101" s="294" t="str">
        <f t="shared" si="68"/>
        <v/>
      </c>
      <c r="N101" s="295" t="str">
        <f t="shared" si="69"/>
        <v/>
      </c>
      <c r="O101" s="293"/>
      <c r="P101" s="291" t="str">
        <f t="shared" si="70"/>
        <v/>
      </c>
      <c r="Q101" s="60" t="str">
        <f t="shared" si="53"/>
        <v/>
      </c>
      <c r="R101" s="296"/>
      <c r="S101" s="60"/>
      <c r="T101" s="296" t="str">
        <f t="shared" si="54"/>
        <v/>
      </c>
      <c r="U101" s="296"/>
      <c r="V101" s="293"/>
      <c r="W101" s="60" t="str">
        <f t="shared" si="55"/>
        <v/>
      </c>
      <c r="X101" s="293"/>
      <c r="Y101" s="294"/>
      <c r="Z101" s="297" t="str">
        <f t="shared" si="56"/>
        <v/>
      </c>
      <c r="AA101" s="324"/>
      <c r="AB101" s="360" t="str">
        <f t="shared" si="57"/>
        <v/>
      </c>
      <c r="AC101" s="59" t="str">
        <f t="shared" si="58"/>
        <v/>
      </c>
      <c r="AD101" s="363" t="str">
        <f t="shared" si="59"/>
        <v/>
      </c>
      <c r="AE101" s="300" t="str">
        <f t="shared" si="71"/>
        <v/>
      </c>
      <c r="AF101" s="370" t="str">
        <f t="shared" ca="1" si="52"/>
        <v/>
      </c>
      <c r="AG101" s="291" t="str">
        <f t="shared" si="72"/>
        <v/>
      </c>
      <c r="AH101" s="301" t="str">
        <f t="shared" si="60"/>
        <v/>
      </c>
      <c r="AI101" s="301" t="str">
        <f t="shared" si="61"/>
        <v/>
      </c>
      <c r="AJ101" s="7" t="str">
        <f t="shared" si="62"/>
        <v/>
      </c>
      <c r="AK101" s="366" t="str">
        <f t="shared" si="63"/>
        <v/>
      </c>
    </row>
    <row r="102" spans="1:37">
      <c r="A102" s="307"/>
      <c r="B102" s="288"/>
      <c r="C102" s="288"/>
      <c r="D102" s="289" t="str">
        <f t="shared" si="64"/>
        <v/>
      </c>
      <c r="E102" s="290"/>
      <c r="F102" s="290"/>
      <c r="G102" s="290"/>
      <c r="H102" s="290"/>
      <c r="I102" s="291" t="str">
        <f t="shared" si="65"/>
        <v/>
      </c>
      <c r="J102" s="291">
        <f t="shared" si="66"/>
        <v>0</v>
      </c>
      <c r="K102" s="292" t="str">
        <f t="shared" si="67"/>
        <v/>
      </c>
      <c r="L102" s="293"/>
      <c r="M102" s="294" t="str">
        <f t="shared" si="68"/>
        <v/>
      </c>
      <c r="N102" s="295" t="str">
        <f t="shared" si="69"/>
        <v/>
      </c>
      <c r="O102" s="293"/>
      <c r="P102" s="291" t="str">
        <f t="shared" si="70"/>
        <v/>
      </c>
      <c r="Q102" s="60" t="str">
        <f t="shared" si="53"/>
        <v/>
      </c>
      <c r="R102" s="296"/>
      <c r="S102" s="60"/>
      <c r="T102" s="296" t="str">
        <f t="shared" si="54"/>
        <v/>
      </c>
      <c r="U102" s="296"/>
      <c r="V102" s="293"/>
      <c r="W102" s="60" t="str">
        <f t="shared" si="55"/>
        <v/>
      </c>
      <c r="X102" s="293"/>
      <c r="Y102" s="294"/>
      <c r="Z102" s="297" t="str">
        <f t="shared" si="56"/>
        <v/>
      </c>
      <c r="AA102" s="324"/>
      <c r="AB102" s="360" t="str">
        <f t="shared" si="57"/>
        <v/>
      </c>
      <c r="AC102" s="59" t="str">
        <f t="shared" si="58"/>
        <v/>
      </c>
      <c r="AD102" s="363" t="str">
        <f t="shared" si="59"/>
        <v/>
      </c>
      <c r="AE102" s="300" t="str">
        <f t="shared" si="71"/>
        <v/>
      </c>
      <c r="AF102" s="370" t="str">
        <f t="shared" ca="1" si="52"/>
        <v/>
      </c>
      <c r="AG102" s="291" t="str">
        <f t="shared" si="72"/>
        <v/>
      </c>
      <c r="AH102" s="301" t="str">
        <f t="shared" si="60"/>
        <v/>
      </c>
      <c r="AI102" s="301" t="str">
        <f t="shared" si="61"/>
        <v/>
      </c>
      <c r="AJ102" s="7" t="str">
        <f t="shared" si="62"/>
        <v/>
      </c>
      <c r="AK102" s="366" t="str">
        <f t="shared" si="63"/>
        <v/>
      </c>
    </row>
    <row r="103" spans="1:37">
      <c r="A103" s="307"/>
      <c r="B103" s="288"/>
      <c r="C103" s="288"/>
      <c r="D103" s="289" t="str">
        <f t="shared" si="64"/>
        <v/>
      </c>
      <c r="E103" s="290"/>
      <c r="F103" s="290"/>
      <c r="G103" s="290"/>
      <c r="H103" s="290"/>
      <c r="I103" s="291" t="str">
        <f t="shared" si="65"/>
        <v/>
      </c>
      <c r="J103" s="291">
        <f t="shared" si="66"/>
        <v>0</v>
      </c>
      <c r="K103" s="292" t="str">
        <f t="shared" si="67"/>
        <v/>
      </c>
      <c r="L103" s="293"/>
      <c r="M103" s="294" t="str">
        <f t="shared" si="68"/>
        <v/>
      </c>
      <c r="N103" s="295" t="str">
        <f t="shared" si="69"/>
        <v/>
      </c>
      <c r="O103" s="293"/>
      <c r="P103" s="291" t="str">
        <f t="shared" si="70"/>
        <v/>
      </c>
      <c r="Q103" s="60" t="str">
        <f t="shared" si="53"/>
        <v/>
      </c>
      <c r="R103" s="296"/>
      <c r="S103" s="60"/>
      <c r="T103" s="296" t="str">
        <f t="shared" si="54"/>
        <v/>
      </c>
      <c r="U103" s="296"/>
      <c r="V103" s="293"/>
      <c r="W103" s="60" t="str">
        <f t="shared" si="55"/>
        <v/>
      </c>
      <c r="X103" s="293"/>
      <c r="Y103" s="294"/>
      <c r="Z103" s="297" t="str">
        <f t="shared" si="56"/>
        <v/>
      </c>
      <c r="AA103" s="324"/>
      <c r="AB103" s="360" t="str">
        <f t="shared" si="57"/>
        <v/>
      </c>
      <c r="AC103" s="59" t="str">
        <f t="shared" si="58"/>
        <v/>
      </c>
      <c r="AD103" s="363" t="str">
        <f t="shared" si="59"/>
        <v/>
      </c>
      <c r="AE103" s="300" t="str">
        <f t="shared" si="71"/>
        <v/>
      </c>
      <c r="AF103" s="370" t="str">
        <f t="shared" ca="1" si="52"/>
        <v/>
      </c>
      <c r="AG103" s="291" t="str">
        <f t="shared" si="72"/>
        <v/>
      </c>
      <c r="AH103" s="301" t="str">
        <f t="shared" si="60"/>
        <v/>
      </c>
      <c r="AI103" s="301" t="str">
        <f t="shared" si="61"/>
        <v/>
      </c>
      <c r="AJ103" s="7" t="str">
        <f t="shared" si="62"/>
        <v/>
      </c>
      <c r="AK103" s="366" t="str">
        <f t="shared" si="63"/>
        <v/>
      </c>
    </row>
    <row r="104" spans="1:37">
      <c r="A104" s="307"/>
      <c r="B104" s="288"/>
      <c r="C104" s="288"/>
      <c r="D104" s="289" t="str">
        <f t="shared" si="64"/>
        <v/>
      </c>
      <c r="E104" s="290"/>
      <c r="F104" s="290"/>
      <c r="G104" s="290"/>
      <c r="H104" s="290"/>
      <c r="I104" s="291" t="str">
        <f t="shared" si="65"/>
        <v/>
      </c>
      <c r="J104" s="291">
        <f t="shared" si="66"/>
        <v>0</v>
      </c>
      <c r="K104" s="292" t="str">
        <f t="shared" si="67"/>
        <v/>
      </c>
      <c r="L104" s="293"/>
      <c r="M104" s="294" t="str">
        <f t="shared" si="68"/>
        <v/>
      </c>
      <c r="N104" s="295" t="str">
        <f t="shared" si="69"/>
        <v/>
      </c>
      <c r="O104" s="293"/>
      <c r="P104" s="291" t="str">
        <f t="shared" si="70"/>
        <v/>
      </c>
      <c r="Q104" s="60" t="str">
        <f t="shared" si="53"/>
        <v/>
      </c>
      <c r="R104" s="296"/>
      <c r="S104" s="60"/>
      <c r="T104" s="296" t="str">
        <f t="shared" si="54"/>
        <v/>
      </c>
      <c r="U104" s="296"/>
      <c r="V104" s="293"/>
      <c r="W104" s="60" t="str">
        <f t="shared" si="55"/>
        <v/>
      </c>
      <c r="X104" s="293"/>
      <c r="Y104" s="294"/>
      <c r="Z104" s="297" t="str">
        <f t="shared" si="56"/>
        <v/>
      </c>
      <c r="AA104" s="324"/>
      <c r="AB104" s="360" t="str">
        <f t="shared" si="57"/>
        <v/>
      </c>
      <c r="AC104" s="59" t="str">
        <f t="shared" si="58"/>
        <v/>
      </c>
      <c r="AD104" s="363" t="str">
        <f t="shared" si="59"/>
        <v/>
      </c>
      <c r="AE104" s="300" t="str">
        <f t="shared" si="71"/>
        <v/>
      </c>
      <c r="AF104" s="370" t="str">
        <f t="shared" ca="1" si="52"/>
        <v/>
      </c>
      <c r="AG104" s="291" t="str">
        <f t="shared" si="72"/>
        <v/>
      </c>
      <c r="AH104" s="301" t="str">
        <f t="shared" si="60"/>
        <v/>
      </c>
      <c r="AI104" s="301" t="str">
        <f t="shared" si="61"/>
        <v/>
      </c>
      <c r="AJ104" s="7" t="str">
        <f t="shared" si="62"/>
        <v/>
      </c>
      <c r="AK104" s="366" t="str">
        <f t="shared" si="63"/>
        <v/>
      </c>
    </row>
    <row r="105" spans="1:37">
      <c r="A105" s="307"/>
      <c r="B105" s="288"/>
      <c r="C105" s="288"/>
      <c r="D105" s="289" t="str">
        <f t="shared" si="64"/>
        <v/>
      </c>
      <c r="E105" s="290"/>
      <c r="F105" s="290"/>
      <c r="G105" s="290"/>
      <c r="H105" s="290"/>
      <c r="I105" s="291" t="str">
        <f t="shared" si="65"/>
        <v/>
      </c>
      <c r="J105" s="291">
        <f t="shared" si="66"/>
        <v>0</v>
      </c>
      <c r="K105" s="292" t="str">
        <f t="shared" si="67"/>
        <v/>
      </c>
      <c r="L105" s="293"/>
      <c r="M105" s="294" t="str">
        <f t="shared" si="68"/>
        <v/>
      </c>
      <c r="N105" s="295" t="str">
        <f t="shared" si="69"/>
        <v/>
      </c>
      <c r="O105" s="293"/>
      <c r="P105" s="291" t="str">
        <f t="shared" si="70"/>
        <v/>
      </c>
      <c r="Q105" s="60" t="str">
        <f t="shared" si="53"/>
        <v/>
      </c>
      <c r="R105" s="296"/>
      <c r="S105" s="60"/>
      <c r="T105" s="296" t="str">
        <f t="shared" si="54"/>
        <v/>
      </c>
      <c r="U105" s="296"/>
      <c r="V105" s="293"/>
      <c r="W105" s="60" t="str">
        <f t="shared" si="55"/>
        <v/>
      </c>
      <c r="X105" s="293"/>
      <c r="Y105" s="294"/>
      <c r="Z105" s="297" t="str">
        <f t="shared" si="56"/>
        <v/>
      </c>
      <c r="AA105" s="324"/>
      <c r="AB105" s="360" t="str">
        <f t="shared" si="57"/>
        <v/>
      </c>
      <c r="AC105" s="59" t="str">
        <f t="shared" si="58"/>
        <v/>
      </c>
      <c r="AD105" s="363" t="str">
        <f t="shared" si="59"/>
        <v/>
      </c>
      <c r="AE105" s="300" t="str">
        <f t="shared" si="71"/>
        <v/>
      </c>
      <c r="AF105" s="370" t="str">
        <f t="shared" ca="1" si="52"/>
        <v/>
      </c>
      <c r="AG105" s="291" t="str">
        <f t="shared" si="72"/>
        <v/>
      </c>
      <c r="AH105" s="301" t="str">
        <f t="shared" si="60"/>
        <v/>
      </c>
      <c r="AI105" s="301" t="str">
        <f t="shared" si="61"/>
        <v/>
      </c>
      <c r="AJ105" s="7" t="str">
        <f t="shared" si="62"/>
        <v/>
      </c>
      <c r="AK105" s="366" t="str">
        <f t="shared" si="63"/>
        <v/>
      </c>
    </row>
    <row r="106" spans="1:37">
      <c r="A106" s="307"/>
      <c r="B106" s="288"/>
      <c r="C106" s="288"/>
      <c r="D106" s="289" t="str">
        <f t="shared" si="64"/>
        <v/>
      </c>
      <c r="E106" s="290"/>
      <c r="F106" s="290"/>
      <c r="G106" s="290"/>
      <c r="H106" s="290"/>
      <c r="I106" s="291" t="str">
        <f t="shared" si="65"/>
        <v/>
      </c>
      <c r="J106" s="291">
        <f t="shared" si="66"/>
        <v>0</v>
      </c>
      <c r="K106" s="292" t="str">
        <f t="shared" si="67"/>
        <v/>
      </c>
      <c r="L106" s="293"/>
      <c r="M106" s="294" t="str">
        <f t="shared" si="68"/>
        <v/>
      </c>
      <c r="N106" s="295" t="str">
        <f t="shared" si="69"/>
        <v/>
      </c>
      <c r="O106" s="293"/>
      <c r="P106" s="291" t="str">
        <f t="shared" si="70"/>
        <v/>
      </c>
      <c r="Q106" s="60" t="str">
        <f t="shared" ref="Q106:Q137" si="73">IF($O106="","",VLOOKUP($O106,Tarifs_2018,2,FALSE))</f>
        <v/>
      </c>
      <c r="R106" s="296"/>
      <c r="S106" s="60"/>
      <c r="T106" s="296" t="str">
        <f t="shared" ref="T106:T137" si="74">IF($R106="","",VLOOKUP($R106,Tarifs_2018,3,FALSE))</f>
        <v/>
      </c>
      <c r="U106" s="296"/>
      <c r="V106" s="293"/>
      <c r="W106" s="60" t="str">
        <f t="shared" ref="W106:W137" si="75">IF($U106="","",VLOOKUP($U106,Tarifs_2018,4,FALSE))</f>
        <v/>
      </c>
      <c r="X106" s="293"/>
      <c r="Y106" s="294"/>
      <c r="Z106" s="297" t="str">
        <f t="shared" ref="Z106:Z137" si="76">IF($X106="","",VLOOKUP($X106,Tarifs_2018,5,FALSE))</f>
        <v/>
      </c>
      <c r="AA106" s="324"/>
      <c r="AB106" s="360" t="str">
        <f t="shared" ref="AB106:AB137" si="77">IF($D106="","",IF($AA106="","",SUMPRODUCT($AA106,$D106,Taxe)))</f>
        <v/>
      </c>
      <c r="AC106" s="59" t="str">
        <f t="shared" ref="AC106:AC137" si="78">IF($A106="","",IF($O106="",0,IF($P106="",0,SUMPRODUCT($D106,$P106,$Q106)))+IF($R106="",0,IF($S106="",0,SUMPRODUCT($D106,$S106,$T106)))+IF($U106="",0,IF($V106="",0,SUMPRODUCT($D106,$V106,$W106)))+IF($X106="",0,IF($Y106="",0,SUMPRODUCT($D106,$Y106,$Z106)))-IF($AD106="",0,$AD106)+IF($AB106="",0,$AB106))</f>
        <v/>
      </c>
      <c r="AD106" s="363" t="str">
        <f t="shared" ref="AD106:AD137" si="79">IF($L106="Annulé","",IF($V106&gt;=1,IF($J106&gt;40,IF($W106="","",$W106*0.5),""),""))</f>
        <v/>
      </c>
      <c r="AE106" s="300" t="str">
        <f t="shared" si="71"/>
        <v/>
      </c>
      <c r="AF106" s="370" t="str">
        <f t="shared" ca="1" si="52"/>
        <v/>
      </c>
      <c r="AG106" s="291" t="str">
        <f t="shared" si="72"/>
        <v/>
      </c>
      <c r="AH106" s="301" t="str">
        <f t="shared" ref="AH106:AH137" si="80">IF($AC106="","",IF($AG106=0,$AC106,($AC106/$D106)*$AF106))</f>
        <v/>
      </c>
      <c r="AI106" s="301" t="str">
        <f t="shared" ref="AI106:AI137" si="81">IF($AC106="","",(IF(AG106=0,0,(AC106/D106)*AG106)))</f>
        <v/>
      </c>
      <c r="AJ106" s="7" t="str">
        <f t="shared" ref="AJ106:AJ137" si="82">IF($L106="Annulé",IF($V106&gt;=1,IF($J106&gt;40,1,""),""),"")</f>
        <v/>
      </c>
      <c r="AK106" s="366" t="str">
        <f t="shared" ref="AK106:AK137" si="83">IF($L106="Annulé",IF($V106&gt;=1,IF($J106&gt;=40,IF($W106="","",$W106*0.5),""),""),"")</f>
        <v/>
      </c>
    </row>
    <row r="107" spans="1:37">
      <c r="A107" s="307"/>
      <c r="B107" s="288"/>
      <c r="C107" s="288"/>
      <c r="D107" s="289" t="str">
        <f t="shared" si="64"/>
        <v/>
      </c>
      <c r="E107" s="290"/>
      <c r="F107" s="290"/>
      <c r="G107" s="290"/>
      <c r="H107" s="290"/>
      <c r="I107" s="291" t="str">
        <f t="shared" si="65"/>
        <v/>
      </c>
      <c r="J107" s="291">
        <f t="shared" si="66"/>
        <v>0</v>
      </c>
      <c r="K107" s="292" t="str">
        <f t="shared" si="67"/>
        <v/>
      </c>
      <c r="L107" s="293"/>
      <c r="M107" s="294" t="str">
        <f t="shared" si="68"/>
        <v/>
      </c>
      <c r="N107" s="295" t="str">
        <f t="shared" si="69"/>
        <v/>
      </c>
      <c r="O107" s="293"/>
      <c r="P107" s="291" t="str">
        <f t="shared" si="70"/>
        <v/>
      </c>
      <c r="Q107" s="60" t="str">
        <f t="shared" si="73"/>
        <v/>
      </c>
      <c r="R107" s="296"/>
      <c r="S107" s="60"/>
      <c r="T107" s="296" t="str">
        <f t="shared" si="74"/>
        <v/>
      </c>
      <c r="U107" s="296"/>
      <c r="V107" s="293"/>
      <c r="W107" s="60" t="str">
        <f t="shared" si="75"/>
        <v/>
      </c>
      <c r="X107" s="293"/>
      <c r="Y107" s="294"/>
      <c r="Z107" s="297" t="str">
        <f t="shared" si="76"/>
        <v/>
      </c>
      <c r="AA107" s="324"/>
      <c r="AB107" s="360" t="str">
        <f t="shared" si="77"/>
        <v/>
      </c>
      <c r="AC107" s="59" t="str">
        <f t="shared" si="78"/>
        <v/>
      </c>
      <c r="AD107" s="363" t="str">
        <f t="shared" si="79"/>
        <v/>
      </c>
      <c r="AE107" s="300" t="str">
        <f t="shared" si="71"/>
        <v/>
      </c>
      <c r="AF107" s="370" t="str">
        <f t="shared" ca="1" si="52"/>
        <v/>
      </c>
      <c r="AG107" s="291" t="str">
        <f t="shared" si="72"/>
        <v/>
      </c>
      <c r="AH107" s="301" t="str">
        <f t="shared" si="80"/>
        <v/>
      </c>
      <c r="AI107" s="301" t="str">
        <f t="shared" si="81"/>
        <v/>
      </c>
      <c r="AJ107" s="7" t="str">
        <f t="shared" si="82"/>
        <v/>
      </c>
      <c r="AK107" s="366" t="str">
        <f t="shared" si="83"/>
        <v/>
      </c>
    </row>
    <row r="108" spans="1:37">
      <c r="A108" s="307"/>
      <c r="B108" s="288"/>
      <c r="C108" s="288"/>
      <c r="D108" s="289" t="str">
        <f t="shared" si="64"/>
        <v/>
      </c>
      <c r="E108" s="290"/>
      <c r="F108" s="290"/>
      <c r="G108" s="290"/>
      <c r="H108" s="290"/>
      <c r="I108" s="291" t="str">
        <f t="shared" si="65"/>
        <v/>
      </c>
      <c r="J108" s="291">
        <f t="shared" si="66"/>
        <v>0</v>
      </c>
      <c r="K108" s="292" t="str">
        <f t="shared" si="67"/>
        <v/>
      </c>
      <c r="L108" s="293"/>
      <c r="M108" s="294" t="str">
        <f t="shared" si="68"/>
        <v/>
      </c>
      <c r="N108" s="295" t="str">
        <f t="shared" si="69"/>
        <v/>
      </c>
      <c r="O108" s="293"/>
      <c r="P108" s="291" t="str">
        <f t="shared" si="70"/>
        <v/>
      </c>
      <c r="Q108" s="60" t="str">
        <f t="shared" si="73"/>
        <v/>
      </c>
      <c r="R108" s="296"/>
      <c r="S108" s="60"/>
      <c r="T108" s="296" t="str">
        <f t="shared" si="74"/>
        <v/>
      </c>
      <c r="U108" s="296"/>
      <c r="V108" s="293"/>
      <c r="W108" s="60" t="str">
        <f t="shared" si="75"/>
        <v/>
      </c>
      <c r="X108" s="293"/>
      <c r="Y108" s="294"/>
      <c r="Z108" s="297" t="str">
        <f t="shared" si="76"/>
        <v/>
      </c>
      <c r="AA108" s="324"/>
      <c r="AB108" s="360" t="str">
        <f t="shared" si="77"/>
        <v/>
      </c>
      <c r="AC108" s="59" t="str">
        <f t="shared" si="78"/>
        <v/>
      </c>
      <c r="AD108" s="363" t="str">
        <f t="shared" si="79"/>
        <v/>
      </c>
      <c r="AE108" s="300" t="str">
        <f t="shared" si="71"/>
        <v/>
      </c>
      <c r="AF108" s="370" t="str">
        <f t="shared" ca="1" si="52"/>
        <v/>
      </c>
      <c r="AG108" s="291" t="str">
        <f t="shared" si="72"/>
        <v/>
      </c>
      <c r="AH108" s="301" t="str">
        <f t="shared" si="80"/>
        <v/>
      </c>
      <c r="AI108" s="301" t="str">
        <f t="shared" si="81"/>
        <v/>
      </c>
      <c r="AJ108" s="7" t="str">
        <f t="shared" si="82"/>
        <v/>
      </c>
      <c r="AK108" s="366" t="str">
        <f t="shared" si="83"/>
        <v/>
      </c>
    </row>
    <row r="109" spans="1:37">
      <c r="A109" s="307"/>
      <c r="B109" s="288"/>
      <c r="C109" s="288"/>
      <c r="D109" s="289" t="str">
        <f t="shared" si="64"/>
        <v/>
      </c>
      <c r="E109" s="290"/>
      <c r="F109" s="290"/>
      <c r="G109" s="290"/>
      <c r="H109" s="290"/>
      <c r="I109" s="291" t="str">
        <f t="shared" si="65"/>
        <v/>
      </c>
      <c r="J109" s="291">
        <f t="shared" si="66"/>
        <v>0</v>
      </c>
      <c r="K109" s="292" t="str">
        <f t="shared" si="67"/>
        <v/>
      </c>
      <c r="L109" s="293"/>
      <c r="M109" s="294" t="str">
        <f t="shared" si="68"/>
        <v/>
      </c>
      <c r="N109" s="295" t="str">
        <f t="shared" si="69"/>
        <v/>
      </c>
      <c r="O109" s="293"/>
      <c r="P109" s="291" t="str">
        <f t="shared" si="70"/>
        <v/>
      </c>
      <c r="Q109" s="60" t="str">
        <f t="shared" si="73"/>
        <v/>
      </c>
      <c r="R109" s="296"/>
      <c r="S109" s="60"/>
      <c r="T109" s="296" t="str">
        <f t="shared" si="74"/>
        <v/>
      </c>
      <c r="U109" s="296"/>
      <c r="V109" s="293"/>
      <c r="W109" s="60" t="str">
        <f t="shared" si="75"/>
        <v/>
      </c>
      <c r="X109" s="293"/>
      <c r="Y109" s="294"/>
      <c r="Z109" s="297" t="str">
        <f t="shared" si="76"/>
        <v/>
      </c>
      <c r="AA109" s="324"/>
      <c r="AB109" s="360" t="str">
        <f t="shared" si="77"/>
        <v/>
      </c>
      <c r="AC109" s="59" t="str">
        <f t="shared" si="78"/>
        <v/>
      </c>
      <c r="AD109" s="363" t="str">
        <f t="shared" si="79"/>
        <v/>
      </c>
      <c r="AE109" s="300" t="str">
        <f t="shared" si="71"/>
        <v/>
      </c>
      <c r="AF109" s="370" t="str">
        <f t="shared" ca="1" si="52"/>
        <v/>
      </c>
      <c r="AG109" s="291" t="str">
        <f t="shared" si="72"/>
        <v/>
      </c>
      <c r="AH109" s="301" t="str">
        <f t="shared" si="80"/>
        <v/>
      </c>
      <c r="AI109" s="301" t="str">
        <f t="shared" si="81"/>
        <v/>
      </c>
      <c r="AJ109" s="7" t="str">
        <f t="shared" si="82"/>
        <v/>
      </c>
      <c r="AK109" s="366" t="str">
        <f t="shared" si="83"/>
        <v/>
      </c>
    </row>
    <row r="110" spans="1:37">
      <c r="A110" s="307"/>
      <c r="B110" s="288"/>
      <c r="C110" s="288"/>
      <c r="D110" s="289" t="str">
        <f t="shared" si="64"/>
        <v/>
      </c>
      <c r="E110" s="290"/>
      <c r="F110" s="290"/>
      <c r="G110" s="290"/>
      <c r="H110" s="290"/>
      <c r="I110" s="291" t="str">
        <f t="shared" si="65"/>
        <v/>
      </c>
      <c r="J110" s="291">
        <f t="shared" si="66"/>
        <v>0</v>
      </c>
      <c r="K110" s="292" t="str">
        <f t="shared" si="67"/>
        <v/>
      </c>
      <c r="L110" s="293"/>
      <c r="M110" s="294" t="str">
        <f t="shared" si="68"/>
        <v/>
      </c>
      <c r="N110" s="295" t="str">
        <f t="shared" si="69"/>
        <v/>
      </c>
      <c r="O110" s="293"/>
      <c r="P110" s="291" t="str">
        <f t="shared" si="70"/>
        <v/>
      </c>
      <c r="Q110" s="60" t="str">
        <f t="shared" si="73"/>
        <v/>
      </c>
      <c r="R110" s="296"/>
      <c r="S110" s="60"/>
      <c r="T110" s="296" t="str">
        <f t="shared" si="74"/>
        <v/>
      </c>
      <c r="U110" s="296"/>
      <c r="V110" s="293"/>
      <c r="W110" s="60" t="str">
        <f t="shared" si="75"/>
        <v/>
      </c>
      <c r="X110" s="293"/>
      <c r="Y110" s="294"/>
      <c r="Z110" s="297" t="str">
        <f t="shared" si="76"/>
        <v/>
      </c>
      <c r="AA110" s="324"/>
      <c r="AB110" s="360" t="str">
        <f t="shared" si="77"/>
        <v/>
      </c>
      <c r="AC110" s="59" t="str">
        <f t="shared" si="78"/>
        <v/>
      </c>
      <c r="AD110" s="363" t="str">
        <f t="shared" si="79"/>
        <v/>
      </c>
      <c r="AE110" s="300" t="str">
        <f t="shared" si="71"/>
        <v/>
      </c>
      <c r="AF110" s="370" t="str">
        <f t="shared" ca="1" si="52"/>
        <v/>
      </c>
      <c r="AG110" s="291" t="str">
        <f t="shared" si="72"/>
        <v/>
      </c>
      <c r="AH110" s="301" t="str">
        <f t="shared" si="80"/>
        <v/>
      </c>
      <c r="AI110" s="301" t="str">
        <f t="shared" si="81"/>
        <v/>
      </c>
      <c r="AJ110" s="7" t="str">
        <f t="shared" si="82"/>
        <v/>
      </c>
      <c r="AK110" s="366" t="str">
        <f t="shared" si="83"/>
        <v/>
      </c>
    </row>
    <row r="111" spans="1:37">
      <c r="A111" s="307"/>
      <c r="B111" s="288"/>
      <c r="C111" s="288"/>
      <c r="D111" s="289" t="str">
        <f t="shared" si="64"/>
        <v/>
      </c>
      <c r="E111" s="290"/>
      <c r="F111" s="290"/>
      <c r="G111" s="290"/>
      <c r="H111" s="290"/>
      <c r="I111" s="291" t="str">
        <f t="shared" si="65"/>
        <v/>
      </c>
      <c r="J111" s="291">
        <f t="shared" si="66"/>
        <v>0</v>
      </c>
      <c r="K111" s="292" t="str">
        <f t="shared" si="67"/>
        <v/>
      </c>
      <c r="L111" s="293"/>
      <c r="M111" s="294" t="str">
        <f t="shared" si="68"/>
        <v/>
      </c>
      <c r="N111" s="295" t="str">
        <f t="shared" si="69"/>
        <v/>
      </c>
      <c r="O111" s="293"/>
      <c r="P111" s="291" t="str">
        <f t="shared" si="70"/>
        <v/>
      </c>
      <c r="Q111" s="60" t="str">
        <f t="shared" si="73"/>
        <v/>
      </c>
      <c r="R111" s="296"/>
      <c r="S111" s="60"/>
      <c r="T111" s="296" t="str">
        <f t="shared" si="74"/>
        <v/>
      </c>
      <c r="U111" s="296"/>
      <c r="V111" s="293"/>
      <c r="W111" s="60" t="str">
        <f t="shared" si="75"/>
        <v/>
      </c>
      <c r="X111" s="293"/>
      <c r="Y111" s="294"/>
      <c r="Z111" s="297" t="str">
        <f t="shared" si="76"/>
        <v/>
      </c>
      <c r="AA111" s="324"/>
      <c r="AB111" s="360" t="str">
        <f t="shared" si="77"/>
        <v/>
      </c>
      <c r="AC111" s="59" t="str">
        <f t="shared" si="78"/>
        <v/>
      </c>
      <c r="AD111" s="363" t="str">
        <f t="shared" si="79"/>
        <v/>
      </c>
      <c r="AE111" s="300" t="str">
        <f t="shared" si="71"/>
        <v/>
      </c>
      <c r="AF111" s="370" t="str">
        <f t="shared" ca="1" si="52"/>
        <v/>
      </c>
      <c r="AG111" s="291" t="str">
        <f t="shared" si="72"/>
        <v/>
      </c>
      <c r="AH111" s="301" t="str">
        <f t="shared" si="80"/>
        <v/>
      </c>
      <c r="AI111" s="301" t="str">
        <f t="shared" si="81"/>
        <v/>
      </c>
      <c r="AJ111" s="7" t="str">
        <f t="shared" si="82"/>
        <v/>
      </c>
      <c r="AK111" s="366" t="str">
        <f t="shared" si="83"/>
        <v/>
      </c>
    </row>
    <row r="112" spans="1:37">
      <c r="A112" s="307"/>
      <c r="B112" s="288"/>
      <c r="C112" s="288"/>
      <c r="D112" s="289" t="str">
        <f t="shared" si="64"/>
        <v/>
      </c>
      <c r="E112" s="290"/>
      <c r="F112" s="290"/>
      <c r="G112" s="290"/>
      <c r="H112" s="290"/>
      <c r="I112" s="291" t="str">
        <f t="shared" si="65"/>
        <v/>
      </c>
      <c r="J112" s="291">
        <f t="shared" si="66"/>
        <v>0</v>
      </c>
      <c r="K112" s="292" t="str">
        <f t="shared" si="67"/>
        <v/>
      </c>
      <c r="L112" s="293"/>
      <c r="M112" s="294" t="str">
        <f t="shared" si="68"/>
        <v/>
      </c>
      <c r="N112" s="295" t="str">
        <f t="shared" si="69"/>
        <v/>
      </c>
      <c r="O112" s="293"/>
      <c r="P112" s="291" t="str">
        <f t="shared" si="70"/>
        <v/>
      </c>
      <c r="Q112" s="60" t="str">
        <f t="shared" si="73"/>
        <v/>
      </c>
      <c r="R112" s="296"/>
      <c r="S112" s="60"/>
      <c r="T112" s="296" t="str">
        <f t="shared" si="74"/>
        <v/>
      </c>
      <c r="U112" s="296"/>
      <c r="V112" s="293"/>
      <c r="W112" s="60" t="str">
        <f t="shared" si="75"/>
        <v/>
      </c>
      <c r="X112" s="293"/>
      <c r="Y112" s="294"/>
      <c r="Z112" s="297" t="str">
        <f t="shared" si="76"/>
        <v/>
      </c>
      <c r="AA112" s="324"/>
      <c r="AB112" s="360" t="str">
        <f t="shared" si="77"/>
        <v/>
      </c>
      <c r="AC112" s="59" t="str">
        <f t="shared" si="78"/>
        <v/>
      </c>
      <c r="AD112" s="363" t="str">
        <f t="shared" si="79"/>
        <v/>
      </c>
      <c r="AE112" s="300" t="str">
        <f t="shared" si="71"/>
        <v/>
      </c>
      <c r="AF112" s="370" t="str">
        <f t="shared" ca="1" si="52"/>
        <v/>
      </c>
      <c r="AG112" s="291" t="str">
        <f t="shared" si="72"/>
        <v/>
      </c>
      <c r="AH112" s="301" t="str">
        <f t="shared" si="80"/>
        <v/>
      </c>
      <c r="AI112" s="301" t="str">
        <f t="shared" si="81"/>
        <v/>
      </c>
      <c r="AJ112" s="7" t="str">
        <f t="shared" si="82"/>
        <v/>
      </c>
      <c r="AK112" s="366" t="str">
        <f t="shared" si="83"/>
        <v/>
      </c>
    </row>
    <row r="113" spans="1:37">
      <c r="A113" s="307"/>
      <c r="B113" s="288"/>
      <c r="C113" s="288"/>
      <c r="D113" s="289" t="str">
        <f t="shared" si="64"/>
        <v/>
      </c>
      <c r="E113" s="290"/>
      <c r="F113" s="290"/>
      <c r="G113" s="290"/>
      <c r="H113" s="290"/>
      <c r="I113" s="291" t="str">
        <f t="shared" si="65"/>
        <v/>
      </c>
      <c r="J113" s="291">
        <f t="shared" si="66"/>
        <v>0</v>
      </c>
      <c r="K113" s="292" t="str">
        <f t="shared" si="67"/>
        <v/>
      </c>
      <c r="L113" s="293"/>
      <c r="M113" s="294" t="str">
        <f t="shared" si="68"/>
        <v/>
      </c>
      <c r="N113" s="295" t="str">
        <f t="shared" si="69"/>
        <v/>
      </c>
      <c r="O113" s="293"/>
      <c r="P113" s="291" t="str">
        <f t="shared" si="70"/>
        <v/>
      </c>
      <c r="Q113" s="60" t="str">
        <f t="shared" si="73"/>
        <v/>
      </c>
      <c r="R113" s="296"/>
      <c r="S113" s="60"/>
      <c r="T113" s="296" t="str">
        <f t="shared" si="74"/>
        <v/>
      </c>
      <c r="U113" s="296"/>
      <c r="V113" s="293"/>
      <c r="W113" s="60" t="str">
        <f t="shared" si="75"/>
        <v/>
      </c>
      <c r="X113" s="293"/>
      <c r="Y113" s="294"/>
      <c r="Z113" s="297" t="str">
        <f t="shared" si="76"/>
        <v/>
      </c>
      <c r="AA113" s="324"/>
      <c r="AB113" s="360" t="str">
        <f t="shared" si="77"/>
        <v/>
      </c>
      <c r="AC113" s="59" t="str">
        <f t="shared" si="78"/>
        <v/>
      </c>
      <c r="AD113" s="363" t="str">
        <f t="shared" si="79"/>
        <v/>
      </c>
      <c r="AE113" s="300" t="str">
        <f t="shared" si="71"/>
        <v/>
      </c>
      <c r="AF113" s="370" t="str">
        <f t="shared" ca="1" si="52"/>
        <v/>
      </c>
      <c r="AG113" s="291" t="str">
        <f t="shared" si="72"/>
        <v/>
      </c>
      <c r="AH113" s="301" t="str">
        <f t="shared" si="80"/>
        <v/>
      </c>
      <c r="AI113" s="301" t="str">
        <f t="shared" si="81"/>
        <v/>
      </c>
      <c r="AJ113" s="7" t="str">
        <f t="shared" si="82"/>
        <v/>
      </c>
      <c r="AK113" s="366" t="str">
        <f t="shared" si="83"/>
        <v/>
      </c>
    </row>
    <row r="114" spans="1:37">
      <c r="A114" s="307"/>
      <c r="B114" s="288"/>
      <c r="C114" s="288"/>
      <c r="D114" s="289" t="str">
        <f t="shared" si="64"/>
        <v/>
      </c>
      <c r="E114" s="290"/>
      <c r="F114" s="290"/>
      <c r="G114" s="290"/>
      <c r="H114" s="290"/>
      <c r="I114" s="291" t="str">
        <f t="shared" si="65"/>
        <v/>
      </c>
      <c r="J114" s="291">
        <f t="shared" si="66"/>
        <v>0</v>
      </c>
      <c r="K114" s="292" t="str">
        <f t="shared" si="67"/>
        <v/>
      </c>
      <c r="L114" s="293"/>
      <c r="M114" s="294" t="str">
        <f t="shared" si="68"/>
        <v/>
      </c>
      <c r="N114" s="295" t="str">
        <f t="shared" si="69"/>
        <v/>
      </c>
      <c r="O114" s="293"/>
      <c r="P114" s="291" t="str">
        <f t="shared" si="70"/>
        <v/>
      </c>
      <c r="Q114" s="60" t="str">
        <f t="shared" si="73"/>
        <v/>
      </c>
      <c r="R114" s="296"/>
      <c r="S114" s="60"/>
      <c r="T114" s="296" t="str">
        <f t="shared" si="74"/>
        <v/>
      </c>
      <c r="U114" s="296"/>
      <c r="V114" s="293"/>
      <c r="W114" s="60" t="str">
        <f t="shared" si="75"/>
        <v/>
      </c>
      <c r="X114" s="293"/>
      <c r="Y114" s="294"/>
      <c r="Z114" s="297" t="str">
        <f t="shared" si="76"/>
        <v/>
      </c>
      <c r="AA114" s="324"/>
      <c r="AB114" s="360" t="str">
        <f t="shared" si="77"/>
        <v/>
      </c>
      <c r="AC114" s="59" t="str">
        <f t="shared" si="78"/>
        <v/>
      </c>
      <c r="AD114" s="363" t="str">
        <f t="shared" si="79"/>
        <v/>
      </c>
      <c r="AE114" s="300" t="str">
        <f t="shared" si="71"/>
        <v/>
      </c>
      <c r="AF114" s="370" t="str">
        <f t="shared" ca="1" si="52"/>
        <v/>
      </c>
      <c r="AG114" s="291" t="str">
        <f t="shared" si="72"/>
        <v/>
      </c>
      <c r="AH114" s="301" t="str">
        <f t="shared" si="80"/>
        <v/>
      </c>
      <c r="AI114" s="301" t="str">
        <f t="shared" si="81"/>
        <v/>
      </c>
      <c r="AJ114" s="7" t="str">
        <f t="shared" si="82"/>
        <v/>
      </c>
      <c r="AK114" s="366" t="str">
        <f t="shared" si="83"/>
        <v/>
      </c>
    </row>
    <row r="115" spans="1:37">
      <c r="A115" s="307"/>
      <c r="B115" s="288"/>
      <c r="C115" s="288"/>
      <c r="D115" s="289" t="str">
        <f t="shared" si="64"/>
        <v/>
      </c>
      <c r="E115" s="290"/>
      <c r="F115" s="290"/>
      <c r="G115" s="290"/>
      <c r="H115" s="290"/>
      <c r="I115" s="291" t="str">
        <f t="shared" si="65"/>
        <v/>
      </c>
      <c r="J115" s="291">
        <f t="shared" si="66"/>
        <v>0</v>
      </c>
      <c r="K115" s="292" t="str">
        <f t="shared" si="67"/>
        <v/>
      </c>
      <c r="L115" s="293"/>
      <c r="M115" s="294" t="str">
        <f t="shared" si="68"/>
        <v/>
      </c>
      <c r="N115" s="295" t="str">
        <f t="shared" si="69"/>
        <v/>
      </c>
      <c r="O115" s="293"/>
      <c r="P115" s="291" t="str">
        <f t="shared" si="70"/>
        <v/>
      </c>
      <c r="Q115" s="60" t="str">
        <f t="shared" si="73"/>
        <v/>
      </c>
      <c r="R115" s="296"/>
      <c r="S115" s="60"/>
      <c r="T115" s="296" t="str">
        <f t="shared" si="74"/>
        <v/>
      </c>
      <c r="U115" s="296"/>
      <c r="V115" s="293"/>
      <c r="W115" s="60" t="str">
        <f t="shared" si="75"/>
        <v/>
      </c>
      <c r="X115" s="293"/>
      <c r="Y115" s="294"/>
      <c r="Z115" s="297" t="str">
        <f t="shared" si="76"/>
        <v/>
      </c>
      <c r="AA115" s="324"/>
      <c r="AB115" s="360" t="str">
        <f t="shared" si="77"/>
        <v/>
      </c>
      <c r="AC115" s="59" t="str">
        <f t="shared" si="78"/>
        <v/>
      </c>
      <c r="AD115" s="363" t="str">
        <f t="shared" si="79"/>
        <v/>
      </c>
      <c r="AE115" s="300" t="str">
        <f t="shared" si="71"/>
        <v/>
      </c>
      <c r="AF115" s="370" t="str">
        <f t="shared" ca="1" si="52"/>
        <v/>
      </c>
      <c r="AG115" s="291" t="str">
        <f t="shared" si="72"/>
        <v/>
      </c>
      <c r="AH115" s="301" t="str">
        <f t="shared" si="80"/>
        <v/>
      </c>
      <c r="AI115" s="301" t="str">
        <f t="shared" si="81"/>
        <v/>
      </c>
      <c r="AJ115" s="7" t="str">
        <f t="shared" si="82"/>
        <v/>
      </c>
      <c r="AK115" s="366" t="str">
        <f t="shared" si="83"/>
        <v/>
      </c>
    </row>
    <row r="116" spans="1:37">
      <c r="A116" s="307"/>
      <c r="B116" s="288"/>
      <c r="C116" s="288"/>
      <c r="D116" s="289" t="str">
        <f t="shared" si="64"/>
        <v/>
      </c>
      <c r="E116" s="290"/>
      <c r="F116" s="290"/>
      <c r="G116" s="290"/>
      <c r="H116" s="290"/>
      <c r="I116" s="291" t="str">
        <f t="shared" si="65"/>
        <v/>
      </c>
      <c r="J116" s="291">
        <f t="shared" si="66"/>
        <v>0</v>
      </c>
      <c r="K116" s="292" t="str">
        <f t="shared" si="67"/>
        <v/>
      </c>
      <c r="L116" s="293"/>
      <c r="M116" s="294" t="str">
        <f t="shared" si="68"/>
        <v/>
      </c>
      <c r="N116" s="295" t="str">
        <f t="shared" si="69"/>
        <v/>
      </c>
      <c r="O116" s="293"/>
      <c r="P116" s="291" t="str">
        <f t="shared" si="70"/>
        <v/>
      </c>
      <c r="Q116" s="60" t="str">
        <f t="shared" si="73"/>
        <v/>
      </c>
      <c r="R116" s="296"/>
      <c r="S116" s="60"/>
      <c r="T116" s="296" t="str">
        <f t="shared" si="74"/>
        <v/>
      </c>
      <c r="U116" s="296"/>
      <c r="V116" s="293"/>
      <c r="W116" s="60" t="str">
        <f t="shared" si="75"/>
        <v/>
      </c>
      <c r="X116" s="293"/>
      <c r="Y116" s="294"/>
      <c r="Z116" s="297" t="str">
        <f t="shared" si="76"/>
        <v/>
      </c>
      <c r="AA116" s="324"/>
      <c r="AB116" s="360" t="str">
        <f t="shared" si="77"/>
        <v/>
      </c>
      <c r="AC116" s="59" t="str">
        <f t="shared" si="78"/>
        <v/>
      </c>
      <c r="AD116" s="363" t="str">
        <f t="shared" si="79"/>
        <v/>
      </c>
      <c r="AE116" s="300" t="str">
        <f t="shared" si="71"/>
        <v/>
      </c>
      <c r="AF116" s="370" t="str">
        <f t="shared" ca="1" si="52"/>
        <v/>
      </c>
      <c r="AG116" s="291" t="str">
        <f t="shared" si="72"/>
        <v/>
      </c>
      <c r="AH116" s="301" t="str">
        <f t="shared" si="80"/>
        <v/>
      </c>
      <c r="AI116" s="301" t="str">
        <f t="shared" si="81"/>
        <v/>
      </c>
      <c r="AJ116" s="7" t="str">
        <f t="shared" si="82"/>
        <v/>
      </c>
      <c r="AK116" s="366" t="str">
        <f t="shared" si="83"/>
        <v/>
      </c>
    </row>
    <row r="117" spans="1:37">
      <c r="A117" s="307"/>
      <c r="B117" s="288"/>
      <c r="C117" s="288"/>
      <c r="D117" s="289" t="str">
        <f t="shared" si="64"/>
        <v/>
      </c>
      <c r="E117" s="290"/>
      <c r="F117" s="290"/>
      <c r="G117" s="290"/>
      <c r="H117" s="290"/>
      <c r="I117" s="291" t="str">
        <f t="shared" si="65"/>
        <v/>
      </c>
      <c r="J117" s="291">
        <f t="shared" si="66"/>
        <v>0</v>
      </c>
      <c r="K117" s="292" t="str">
        <f t="shared" si="67"/>
        <v/>
      </c>
      <c r="L117" s="293"/>
      <c r="M117" s="294" t="str">
        <f t="shared" si="68"/>
        <v/>
      </c>
      <c r="N117" s="295" t="str">
        <f t="shared" si="69"/>
        <v/>
      </c>
      <c r="O117" s="293"/>
      <c r="P117" s="291" t="str">
        <f t="shared" si="70"/>
        <v/>
      </c>
      <c r="Q117" s="60" t="str">
        <f t="shared" si="73"/>
        <v/>
      </c>
      <c r="R117" s="296"/>
      <c r="S117" s="60"/>
      <c r="T117" s="296" t="str">
        <f t="shared" si="74"/>
        <v/>
      </c>
      <c r="U117" s="296"/>
      <c r="V117" s="293"/>
      <c r="W117" s="60" t="str">
        <f t="shared" si="75"/>
        <v/>
      </c>
      <c r="X117" s="293"/>
      <c r="Y117" s="294"/>
      <c r="Z117" s="297" t="str">
        <f t="shared" si="76"/>
        <v/>
      </c>
      <c r="AA117" s="324"/>
      <c r="AB117" s="360" t="str">
        <f t="shared" si="77"/>
        <v/>
      </c>
      <c r="AC117" s="59" t="str">
        <f t="shared" si="78"/>
        <v/>
      </c>
      <c r="AD117" s="363" t="str">
        <f t="shared" si="79"/>
        <v/>
      </c>
      <c r="AE117" s="300" t="str">
        <f t="shared" si="71"/>
        <v/>
      </c>
      <c r="AF117" s="370" t="str">
        <f t="shared" ca="1" si="52"/>
        <v/>
      </c>
      <c r="AG117" s="291" t="str">
        <f t="shared" si="72"/>
        <v/>
      </c>
      <c r="AH117" s="301" t="str">
        <f t="shared" si="80"/>
        <v/>
      </c>
      <c r="AI117" s="301" t="str">
        <f t="shared" si="81"/>
        <v/>
      </c>
      <c r="AJ117" s="7" t="str">
        <f t="shared" si="82"/>
        <v/>
      </c>
      <c r="AK117" s="366" t="str">
        <f t="shared" si="83"/>
        <v/>
      </c>
    </row>
    <row r="118" spans="1:37">
      <c r="A118" s="307"/>
      <c r="B118" s="288"/>
      <c r="C118" s="288"/>
      <c r="D118" s="289" t="str">
        <f t="shared" si="64"/>
        <v/>
      </c>
      <c r="E118" s="290"/>
      <c r="F118" s="290"/>
      <c r="G118" s="290"/>
      <c r="H118" s="290"/>
      <c r="I118" s="291" t="str">
        <f t="shared" si="65"/>
        <v/>
      </c>
      <c r="J118" s="291">
        <f t="shared" si="66"/>
        <v>0</v>
      </c>
      <c r="K118" s="292" t="str">
        <f t="shared" si="67"/>
        <v/>
      </c>
      <c r="L118" s="293"/>
      <c r="M118" s="294" t="str">
        <f t="shared" si="68"/>
        <v/>
      </c>
      <c r="N118" s="295" t="str">
        <f t="shared" si="69"/>
        <v/>
      </c>
      <c r="O118" s="293"/>
      <c r="P118" s="291" t="str">
        <f t="shared" si="70"/>
        <v/>
      </c>
      <c r="Q118" s="60" t="str">
        <f t="shared" si="73"/>
        <v/>
      </c>
      <c r="R118" s="296"/>
      <c r="S118" s="60"/>
      <c r="T118" s="296" t="str">
        <f t="shared" si="74"/>
        <v/>
      </c>
      <c r="U118" s="296"/>
      <c r="V118" s="293"/>
      <c r="W118" s="60" t="str">
        <f t="shared" si="75"/>
        <v/>
      </c>
      <c r="X118" s="293"/>
      <c r="Y118" s="294"/>
      <c r="Z118" s="297" t="str">
        <f t="shared" si="76"/>
        <v/>
      </c>
      <c r="AA118" s="324"/>
      <c r="AB118" s="360" t="str">
        <f t="shared" si="77"/>
        <v/>
      </c>
      <c r="AC118" s="59" t="str">
        <f t="shared" si="78"/>
        <v/>
      </c>
      <c r="AD118" s="363" t="str">
        <f t="shared" si="79"/>
        <v/>
      </c>
      <c r="AE118" s="300" t="str">
        <f t="shared" si="71"/>
        <v/>
      </c>
      <c r="AF118" s="370" t="str">
        <f t="shared" ca="1" si="52"/>
        <v/>
      </c>
      <c r="AG118" s="291" t="str">
        <f t="shared" si="72"/>
        <v/>
      </c>
      <c r="AH118" s="301" t="str">
        <f t="shared" si="80"/>
        <v/>
      </c>
      <c r="AI118" s="301" t="str">
        <f t="shared" si="81"/>
        <v/>
      </c>
      <c r="AJ118" s="7" t="str">
        <f t="shared" si="82"/>
        <v/>
      </c>
      <c r="AK118" s="366" t="str">
        <f t="shared" si="83"/>
        <v/>
      </c>
    </row>
    <row r="119" spans="1:37">
      <c r="A119" s="307"/>
      <c r="B119" s="288"/>
      <c r="C119" s="288"/>
      <c r="D119" s="289" t="str">
        <f t="shared" si="64"/>
        <v/>
      </c>
      <c r="E119" s="290"/>
      <c r="F119" s="290"/>
      <c r="G119" s="290"/>
      <c r="H119" s="290"/>
      <c r="I119" s="291" t="str">
        <f t="shared" si="65"/>
        <v/>
      </c>
      <c r="J119" s="291">
        <f t="shared" si="66"/>
        <v>0</v>
      </c>
      <c r="K119" s="292" t="str">
        <f t="shared" si="67"/>
        <v/>
      </c>
      <c r="L119" s="293"/>
      <c r="M119" s="294" t="str">
        <f t="shared" si="68"/>
        <v/>
      </c>
      <c r="N119" s="295" t="str">
        <f t="shared" si="69"/>
        <v/>
      </c>
      <c r="O119" s="293"/>
      <c r="P119" s="291" t="str">
        <f t="shared" si="70"/>
        <v/>
      </c>
      <c r="Q119" s="60" t="str">
        <f t="shared" si="73"/>
        <v/>
      </c>
      <c r="R119" s="296"/>
      <c r="S119" s="60"/>
      <c r="T119" s="296" t="str">
        <f t="shared" si="74"/>
        <v/>
      </c>
      <c r="U119" s="296"/>
      <c r="V119" s="293"/>
      <c r="W119" s="60" t="str">
        <f t="shared" si="75"/>
        <v/>
      </c>
      <c r="X119" s="293"/>
      <c r="Y119" s="294"/>
      <c r="Z119" s="297" t="str">
        <f t="shared" si="76"/>
        <v/>
      </c>
      <c r="AA119" s="324"/>
      <c r="AB119" s="360" t="str">
        <f t="shared" si="77"/>
        <v/>
      </c>
      <c r="AC119" s="59" t="str">
        <f t="shared" si="78"/>
        <v/>
      </c>
      <c r="AD119" s="363" t="str">
        <f t="shared" si="79"/>
        <v/>
      </c>
      <c r="AE119" s="300" t="str">
        <f t="shared" si="71"/>
        <v/>
      </c>
      <c r="AF119" s="370" t="str">
        <f t="shared" ca="1" si="52"/>
        <v/>
      </c>
      <c r="AG119" s="291" t="str">
        <f t="shared" si="72"/>
        <v/>
      </c>
      <c r="AH119" s="301" t="str">
        <f t="shared" si="80"/>
        <v/>
      </c>
      <c r="AI119" s="301" t="str">
        <f t="shared" si="81"/>
        <v/>
      </c>
      <c r="AJ119" s="7" t="str">
        <f t="shared" si="82"/>
        <v/>
      </c>
      <c r="AK119" s="366" t="str">
        <f t="shared" si="83"/>
        <v/>
      </c>
    </row>
    <row r="120" spans="1:37">
      <c r="A120" s="307"/>
      <c r="B120" s="288"/>
      <c r="C120" s="288"/>
      <c r="D120" s="289" t="str">
        <f t="shared" si="64"/>
        <v/>
      </c>
      <c r="E120" s="290"/>
      <c r="F120" s="290"/>
      <c r="G120" s="290"/>
      <c r="H120" s="290"/>
      <c r="I120" s="291" t="str">
        <f t="shared" si="65"/>
        <v/>
      </c>
      <c r="J120" s="291">
        <f t="shared" si="66"/>
        <v>0</v>
      </c>
      <c r="K120" s="292" t="str">
        <f t="shared" si="67"/>
        <v/>
      </c>
      <c r="L120" s="293"/>
      <c r="M120" s="294" t="str">
        <f t="shared" si="68"/>
        <v/>
      </c>
      <c r="N120" s="295" t="str">
        <f t="shared" si="69"/>
        <v/>
      </c>
      <c r="O120" s="293"/>
      <c r="P120" s="291" t="str">
        <f t="shared" si="70"/>
        <v/>
      </c>
      <c r="Q120" s="60" t="str">
        <f t="shared" si="73"/>
        <v/>
      </c>
      <c r="R120" s="296"/>
      <c r="S120" s="60"/>
      <c r="T120" s="296" t="str">
        <f t="shared" si="74"/>
        <v/>
      </c>
      <c r="U120" s="296"/>
      <c r="V120" s="293"/>
      <c r="W120" s="60" t="str">
        <f t="shared" si="75"/>
        <v/>
      </c>
      <c r="X120" s="293"/>
      <c r="Y120" s="294"/>
      <c r="Z120" s="297" t="str">
        <f t="shared" si="76"/>
        <v/>
      </c>
      <c r="AA120" s="324"/>
      <c r="AB120" s="360" t="str">
        <f t="shared" si="77"/>
        <v/>
      </c>
      <c r="AC120" s="59" t="str">
        <f t="shared" si="78"/>
        <v/>
      </c>
      <c r="AD120" s="363" t="str">
        <f t="shared" si="79"/>
        <v/>
      </c>
      <c r="AE120" s="300" t="str">
        <f t="shared" si="71"/>
        <v/>
      </c>
      <c r="AF120" s="370" t="str">
        <f t="shared" ca="1" si="52"/>
        <v/>
      </c>
      <c r="AG120" s="291" t="str">
        <f t="shared" si="72"/>
        <v/>
      </c>
      <c r="AH120" s="301" t="str">
        <f t="shared" si="80"/>
        <v/>
      </c>
      <c r="AI120" s="301" t="str">
        <f t="shared" si="81"/>
        <v/>
      </c>
      <c r="AJ120" s="7" t="str">
        <f t="shared" si="82"/>
        <v/>
      </c>
      <c r="AK120" s="366" t="str">
        <f t="shared" si="83"/>
        <v/>
      </c>
    </row>
    <row r="121" spans="1:37">
      <c r="A121" s="307"/>
      <c r="B121" s="288"/>
      <c r="C121" s="288"/>
      <c r="D121" s="289" t="str">
        <f t="shared" si="64"/>
        <v/>
      </c>
      <c r="E121" s="290"/>
      <c r="F121" s="290"/>
      <c r="G121" s="290"/>
      <c r="H121" s="290"/>
      <c r="I121" s="291" t="str">
        <f t="shared" si="65"/>
        <v/>
      </c>
      <c r="J121" s="291">
        <f t="shared" si="66"/>
        <v>0</v>
      </c>
      <c r="K121" s="292" t="str">
        <f t="shared" si="67"/>
        <v/>
      </c>
      <c r="L121" s="293"/>
      <c r="M121" s="294" t="str">
        <f t="shared" si="68"/>
        <v/>
      </c>
      <c r="N121" s="295" t="str">
        <f t="shared" si="69"/>
        <v/>
      </c>
      <c r="O121" s="293"/>
      <c r="P121" s="291" t="str">
        <f t="shared" si="70"/>
        <v/>
      </c>
      <c r="Q121" s="60" t="str">
        <f t="shared" si="73"/>
        <v/>
      </c>
      <c r="R121" s="296"/>
      <c r="S121" s="60"/>
      <c r="T121" s="296" t="str">
        <f t="shared" si="74"/>
        <v/>
      </c>
      <c r="U121" s="296"/>
      <c r="V121" s="293"/>
      <c r="W121" s="60" t="str">
        <f t="shared" si="75"/>
        <v/>
      </c>
      <c r="X121" s="293"/>
      <c r="Y121" s="294"/>
      <c r="Z121" s="297" t="str">
        <f t="shared" si="76"/>
        <v/>
      </c>
      <c r="AA121" s="324"/>
      <c r="AB121" s="360" t="str">
        <f t="shared" si="77"/>
        <v/>
      </c>
      <c r="AC121" s="59" t="str">
        <f t="shared" si="78"/>
        <v/>
      </c>
      <c r="AD121" s="363" t="str">
        <f t="shared" si="79"/>
        <v/>
      </c>
      <c r="AE121" s="300" t="str">
        <f t="shared" si="71"/>
        <v/>
      </c>
      <c r="AF121" s="370" t="str">
        <f t="shared" ca="1" si="52"/>
        <v/>
      </c>
      <c r="AG121" s="291" t="str">
        <f t="shared" si="72"/>
        <v/>
      </c>
      <c r="AH121" s="301" t="str">
        <f t="shared" si="80"/>
        <v/>
      </c>
      <c r="AI121" s="301" t="str">
        <f t="shared" si="81"/>
        <v/>
      </c>
      <c r="AJ121" s="7" t="str">
        <f t="shared" si="82"/>
        <v/>
      </c>
      <c r="AK121" s="366" t="str">
        <f t="shared" si="83"/>
        <v/>
      </c>
    </row>
    <row r="122" spans="1:37">
      <c r="A122" s="307"/>
      <c r="B122" s="288"/>
      <c r="C122" s="288"/>
      <c r="D122" s="289" t="str">
        <f t="shared" si="64"/>
        <v/>
      </c>
      <c r="E122" s="290"/>
      <c r="F122" s="290"/>
      <c r="G122" s="290"/>
      <c r="H122" s="290"/>
      <c r="I122" s="291" t="str">
        <f t="shared" si="65"/>
        <v/>
      </c>
      <c r="J122" s="291">
        <f t="shared" si="66"/>
        <v>0</v>
      </c>
      <c r="K122" s="292" t="str">
        <f t="shared" si="67"/>
        <v/>
      </c>
      <c r="L122" s="293"/>
      <c r="M122" s="294" t="str">
        <f t="shared" si="68"/>
        <v/>
      </c>
      <c r="N122" s="295" t="str">
        <f t="shared" si="69"/>
        <v/>
      </c>
      <c r="O122" s="293"/>
      <c r="P122" s="291" t="str">
        <f t="shared" si="70"/>
        <v/>
      </c>
      <c r="Q122" s="60" t="str">
        <f t="shared" si="73"/>
        <v/>
      </c>
      <c r="R122" s="296"/>
      <c r="S122" s="60"/>
      <c r="T122" s="296" t="str">
        <f t="shared" si="74"/>
        <v/>
      </c>
      <c r="U122" s="296"/>
      <c r="V122" s="293"/>
      <c r="W122" s="60" t="str">
        <f t="shared" si="75"/>
        <v/>
      </c>
      <c r="X122" s="293"/>
      <c r="Y122" s="294"/>
      <c r="Z122" s="297" t="str">
        <f t="shared" si="76"/>
        <v/>
      </c>
      <c r="AA122" s="324"/>
      <c r="AB122" s="360" t="str">
        <f t="shared" si="77"/>
        <v/>
      </c>
      <c r="AC122" s="59" t="str">
        <f t="shared" si="78"/>
        <v/>
      </c>
      <c r="AD122" s="363" t="str">
        <f t="shared" si="79"/>
        <v/>
      </c>
      <c r="AE122" s="300" t="str">
        <f t="shared" si="71"/>
        <v/>
      </c>
      <c r="AF122" s="370" t="str">
        <f t="shared" ca="1" si="52"/>
        <v/>
      </c>
      <c r="AG122" s="291" t="str">
        <f t="shared" si="72"/>
        <v/>
      </c>
      <c r="AH122" s="301" t="str">
        <f t="shared" si="80"/>
        <v/>
      </c>
      <c r="AI122" s="301" t="str">
        <f t="shared" si="81"/>
        <v/>
      </c>
      <c r="AJ122" s="7" t="str">
        <f t="shared" si="82"/>
        <v/>
      </c>
      <c r="AK122" s="366" t="str">
        <f t="shared" si="83"/>
        <v/>
      </c>
    </row>
    <row r="123" spans="1:37">
      <c r="A123" s="307"/>
      <c r="B123" s="288"/>
      <c r="C123" s="288"/>
      <c r="D123" s="289" t="str">
        <f t="shared" si="64"/>
        <v/>
      </c>
      <c r="E123" s="290"/>
      <c r="F123" s="290"/>
      <c r="G123" s="290"/>
      <c r="H123" s="290"/>
      <c r="I123" s="291" t="str">
        <f t="shared" si="65"/>
        <v/>
      </c>
      <c r="J123" s="291">
        <f t="shared" si="66"/>
        <v>0</v>
      </c>
      <c r="K123" s="292" t="str">
        <f t="shared" si="67"/>
        <v/>
      </c>
      <c r="L123" s="293"/>
      <c r="M123" s="294" t="str">
        <f t="shared" si="68"/>
        <v/>
      </c>
      <c r="N123" s="295" t="str">
        <f t="shared" si="69"/>
        <v/>
      </c>
      <c r="O123" s="293"/>
      <c r="P123" s="291" t="str">
        <f t="shared" si="70"/>
        <v/>
      </c>
      <c r="Q123" s="60" t="str">
        <f t="shared" si="73"/>
        <v/>
      </c>
      <c r="R123" s="296"/>
      <c r="S123" s="60"/>
      <c r="T123" s="296" t="str">
        <f t="shared" si="74"/>
        <v/>
      </c>
      <c r="U123" s="296"/>
      <c r="V123" s="293"/>
      <c r="W123" s="60" t="str">
        <f t="shared" si="75"/>
        <v/>
      </c>
      <c r="X123" s="293"/>
      <c r="Y123" s="294"/>
      <c r="Z123" s="297" t="str">
        <f t="shared" si="76"/>
        <v/>
      </c>
      <c r="AA123" s="324"/>
      <c r="AB123" s="360" t="str">
        <f t="shared" si="77"/>
        <v/>
      </c>
      <c r="AC123" s="59" t="str">
        <f t="shared" si="78"/>
        <v/>
      </c>
      <c r="AD123" s="363" t="str">
        <f t="shared" si="79"/>
        <v/>
      </c>
      <c r="AE123" s="300" t="str">
        <f t="shared" si="71"/>
        <v/>
      </c>
      <c r="AF123" s="370" t="str">
        <f t="shared" ca="1" si="52"/>
        <v/>
      </c>
      <c r="AG123" s="291" t="str">
        <f t="shared" si="72"/>
        <v/>
      </c>
      <c r="AH123" s="301" t="str">
        <f t="shared" si="80"/>
        <v/>
      </c>
      <c r="AI123" s="301" t="str">
        <f t="shared" si="81"/>
        <v/>
      </c>
      <c r="AJ123" s="7" t="str">
        <f t="shared" si="82"/>
        <v/>
      </c>
      <c r="AK123" s="366" t="str">
        <f t="shared" si="83"/>
        <v/>
      </c>
    </row>
    <row r="124" spans="1:37">
      <c r="A124" s="307"/>
      <c r="B124" s="288"/>
      <c r="C124" s="288"/>
      <c r="D124" s="289" t="str">
        <f t="shared" si="64"/>
        <v/>
      </c>
      <c r="E124" s="290"/>
      <c r="F124" s="290"/>
      <c r="G124" s="290"/>
      <c r="H124" s="290"/>
      <c r="I124" s="291" t="str">
        <f t="shared" si="65"/>
        <v/>
      </c>
      <c r="J124" s="291">
        <f t="shared" si="66"/>
        <v>0</v>
      </c>
      <c r="K124" s="292" t="str">
        <f t="shared" si="67"/>
        <v/>
      </c>
      <c r="L124" s="293"/>
      <c r="M124" s="294" t="str">
        <f t="shared" si="68"/>
        <v/>
      </c>
      <c r="N124" s="295" t="str">
        <f t="shared" si="69"/>
        <v/>
      </c>
      <c r="O124" s="293"/>
      <c r="P124" s="291" t="str">
        <f t="shared" si="70"/>
        <v/>
      </c>
      <c r="Q124" s="60" t="str">
        <f t="shared" si="73"/>
        <v/>
      </c>
      <c r="R124" s="296"/>
      <c r="S124" s="60"/>
      <c r="T124" s="296" t="str">
        <f t="shared" si="74"/>
        <v/>
      </c>
      <c r="U124" s="296"/>
      <c r="V124" s="293"/>
      <c r="W124" s="60" t="str">
        <f t="shared" si="75"/>
        <v/>
      </c>
      <c r="X124" s="293"/>
      <c r="Y124" s="294"/>
      <c r="Z124" s="297" t="str">
        <f t="shared" si="76"/>
        <v/>
      </c>
      <c r="AA124" s="324"/>
      <c r="AB124" s="360" t="str">
        <f t="shared" si="77"/>
        <v/>
      </c>
      <c r="AC124" s="59" t="str">
        <f t="shared" si="78"/>
        <v/>
      </c>
      <c r="AD124" s="363" t="str">
        <f t="shared" si="79"/>
        <v/>
      </c>
      <c r="AE124" s="300" t="str">
        <f t="shared" si="71"/>
        <v/>
      </c>
      <c r="AF124" s="370" t="str">
        <f t="shared" ca="1" si="52"/>
        <v/>
      </c>
      <c r="AG124" s="291" t="str">
        <f t="shared" si="72"/>
        <v/>
      </c>
      <c r="AH124" s="301" t="str">
        <f t="shared" si="80"/>
        <v/>
      </c>
      <c r="AI124" s="301" t="str">
        <f t="shared" si="81"/>
        <v/>
      </c>
      <c r="AJ124" s="7" t="str">
        <f t="shared" si="82"/>
        <v/>
      </c>
      <c r="AK124" s="366" t="str">
        <f t="shared" si="83"/>
        <v/>
      </c>
    </row>
    <row r="125" spans="1:37">
      <c r="A125" s="307"/>
      <c r="B125" s="288"/>
      <c r="C125" s="288"/>
      <c r="D125" s="289" t="str">
        <f t="shared" si="64"/>
        <v/>
      </c>
      <c r="E125" s="290"/>
      <c r="F125" s="290"/>
      <c r="G125" s="290"/>
      <c r="H125" s="290"/>
      <c r="I125" s="291" t="str">
        <f t="shared" si="65"/>
        <v/>
      </c>
      <c r="J125" s="291">
        <f t="shared" si="66"/>
        <v>0</v>
      </c>
      <c r="K125" s="292" t="str">
        <f t="shared" si="67"/>
        <v/>
      </c>
      <c r="L125" s="293"/>
      <c r="M125" s="294" t="str">
        <f t="shared" si="68"/>
        <v/>
      </c>
      <c r="N125" s="295" t="str">
        <f t="shared" si="69"/>
        <v/>
      </c>
      <c r="O125" s="293"/>
      <c r="P125" s="291" t="str">
        <f t="shared" si="70"/>
        <v/>
      </c>
      <c r="Q125" s="60" t="str">
        <f t="shared" si="73"/>
        <v/>
      </c>
      <c r="R125" s="296"/>
      <c r="S125" s="60"/>
      <c r="T125" s="296" t="str">
        <f t="shared" si="74"/>
        <v/>
      </c>
      <c r="U125" s="296"/>
      <c r="V125" s="293"/>
      <c r="W125" s="60" t="str">
        <f t="shared" si="75"/>
        <v/>
      </c>
      <c r="X125" s="293"/>
      <c r="Y125" s="294"/>
      <c r="Z125" s="297" t="str">
        <f t="shared" si="76"/>
        <v/>
      </c>
      <c r="AA125" s="324"/>
      <c r="AB125" s="360" t="str">
        <f t="shared" si="77"/>
        <v/>
      </c>
      <c r="AC125" s="59" t="str">
        <f t="shared" si="78"/>
        <v/>
      </c>
      <c r="AD125" s="363" t="str">
        <f t="shared" si="79"/>
        <v/>
      </c>
      <c r="AE125" s="300" t="str">
        <f t="shared" si="71"/>
        <v/>
      </c>
      <c r="AF125" s="370" t="str">
        <f t="shared" ca="1" si="52"/>
        <v/>
      </c>
      <c r="AG125" s="291" t="str">
        <f t="shared" si="72"/>
        <v/>
      </c>
      <c r="AH125" s="301" t="str">
        <f t="shared" si="80"/>
        <v/>
      </c>
      <c r="AI125" s="301" t="str">
        <f t="shared" si="81"/>
        <v/>
      </c>
      <c r="AJ125" s="7" t="str">
        <f t="shared" si="82"/>
        <v/>
      </c>
      <c r="AK125" s="366" t="str">
        <f t="shared" si="83"/>
        <v/>
      </c>
    </row>
    <row r="126" spans="1:37">
      <c r="A126" s="307"/>
      <c r="B126" s="288"/>
      <c r="C126" s="288"/>
      <c r="D126" s="289" t="str">
        <f t="shared" si="64"/>
        <v/>
      </c>
      <c r="E126" s="290"/>
      <c r="F126" s="290"/>
      <c r="G126" s="290"/>
      <c r="H126" s="290"/>
      <c r="I126" s="291" t="str">
        <f t="shared" si="65"/>
        <v/>
      </c>
      <c r="J126" s="291">
        <f t="shared" si="66"/>
        <v>0</v>
      </c>
      <c r="K126" s="292" t="str">
        <f t="shared" si="67"/>
        <v/>
      </c>
      <c r="L126" s="293"/>
      <c r="M126" s="294" t="str">
        <f t="shared" si="68"/>
        <v/>
      </c>
      <c r="N126" s="295" t="str">
        <f t="shared" si="69"/>
        <v/>
      </c>
      <c r="O126" s="293"/>
      <c r="P126" s="291" t="str">
        <f t="shared" si="70"/>
        <v/>
      </c>
      <c r="Q126" s="60" t="str">
        <f t="shared" si="73"/>
        <v/>
      </c>
      <c r="R126" s="296"/>
      <c r="S126" s="60"/>
      <c r="T126" s="296" t="str">
        <f t="shared" si="74"/>
        <v/>
      </c>
      <c r="U126" s="296"/>
      <c r="V126" s="293"/>
      <c r="W126" s="60" t="str">
        <f t="shared" si="75"/>
        <v/>
      </c>
      <c r="X126" s="293"/>
      <c r="Y126" s="294"/>
      <c r="Z126" s="297" t="str">
        <f t="shared" si="76"/>
        <v/>
      </c>
      <c r="AA126" s="324"/>
      <c r="AB126" s="360" t="str">
        <f t="shared" si="77"/>
        <v/>
      </c>
      <c r="AC126" s="59" t="str">
        <f t="shared" si="78"/>
        <v/>
      </c>
      <c r="AD126" s="363" t="str">
        <f t="shared" si="79"/>
        <v/>
      </c>
      <c r="AE126" s="300" t="str">
        <f t="shared" si="71"/>
        <v/>
      </c>
      <c r="AF126" s="370" t="str">
        <f t="shared" ca="1" si="52"/>
        <v/>
      </c>
      <c r="AG126" s="291" t="str">
        <f t="shared" si="72"/>
        <v/>
      </c>
      <c r="AH126" s="301" t="str">
        <f t="shared" si="80"/>
        <v/>
      </c>
      <c r="AI126" s="301" t="str">
        <f t="shared" si="81"/>
        <v/>
      </c>
      <c r="AJ126" s="7" t="str">
        <f t="shared" si="82"/>
        <v/>
      </c>
      <c r="AK126" s="366" t="str">
        <f t="shared" si="83"/>
        <v/>
      </c>
    </row>
    <row r="127" spans="1:37">
      <c r="A127" s="307"/>
      <c r="B127" s="288"/>
      <c r="C127" s="288"/>
      <c r="D127" s="289" t="str">
        <f t="shared" si="64"/>
        <v/>
      </c>
      <c r="E127" s="290"/>
      <c r="F127" s="290"/>
      <c r="G127" s="290"/>
      <c r="H127" s="290"/>
      <c r="I127" s="291" t="str">
        <f t="shared" si="65"/>
        <v/>
      </c>
      <c r="J127" s="291">
        <f t="shared" si="66"/>
        <v>0</v>
      </c>
      <c r="K127" s="292" t="str">
        <f t="shared" si="67"/>
        <v/>
      </c>
      <c r="L127" s="293"/>
      <c r="M127" s="294" t="str">
        <f t="shared" si="68"/>
        <v/>
      </c>
      <c r="N127" s="295" t="str">
        <f t="shared" si="69"/>
        <v/>
      </c>
      <c r="O127" s="293"/>
      <c r="P127" s="291" t="str">
        <f t="shared" si="70"/>
        <v/>
      </c>
      <c r="Q127" s="60" t="str">
        <f t="shared" si="73"/>
        <v/>
      </c>
      <c r="R127" s="296"/>
      <c r="S127" s="60"/>
      <c r="T127" s="296" t="str">
        <f t="shared" si="74"/>
        <v/>
      </c>
      <c r="U127" s="296"/>
      <c r="V127" s="293"/>
      <c r="W127" s="60" t="str">
        <f t="shared" si="75"/>
        <v/>
      </c>
      <c r="X127" s="293"/>
      <c r="Y127" s="294"/>
      <c r="Z127" s="297" t="str">
        <f t="shared" si="76"/>
        <v/>
      </c>
      <c r="AA127" s="324"/>
      <c r="AB127" s="360" t="str">
        <f t="shared" si="77"/>
        <v/>
      </c>
      <c r="AC127" s="59" t="str">
        <f t="shared" si="78"/>
        <v/>
      </c>
      <c r="AD127" s="363" t="str">
        <f t="shared" si="79"/>
        <v/>
      </c>
      <c r="AE127" s="300" t="str">
        <f t="shared" si="71"/>
        <v/>
      </c>
      <c r="AF127" s="370" t="str">
        <f t="shared" ca="1" si="52"/>
        <v/>
      </c>
      <c r="AG127" s="291" t="str">
        <f t="shared" si="72"/>
        <v/>
      </c>
      <c r="AH127" s="301" t="str">
        <f t="shared" si="80"/>
        <v/>
      </c>
      <c r="AI127" s="301" t="str">
        <f t="shared" si="81"/>
        <v/>
      </c>
      <c r="AJ127" s="7" t="str">
        <f t="shared" si="82"/>
        <v/>
      </c>
      <c r="AK127" s="366" t="str">
        <f t="shared" si="83"/>
        <v/>
      </c>
    </row>
    <row r="128" spans="1:37">
      <c r="A128" s="307"/>
      <c r="B128" s="288"/>
      <c r="C128" s="288"/>
      <c r="D128" s="289" t="str">
        <f t="shared" si="64"/>
        <v/>
      </c>
      <c r="E128" s="290"/>
      <c r="F128" s="290"/>
      <c r="G128" s="290"/>
      <c r="H128" s="290"/>
      <c r="I128" s="291" t="str">
        <f t="shared" si="65"/>
        <v/>
      </c>
      <c r="J128" s="291">
        <f t="shared" si="66"/>
        <v>0</v>
      </c>
      <c r="K128" s="292" t="str">
        <f t="shared" si="67"/>
        <v/>
      </c>
      <c r="L128" s="293"/>
      <c r="M128" s="294" t="str">
        <f t="shared" si="68"/>
        <v/>
      </c>
      <c r="N128" s="295" t="str">
        <f t="shared" si="69"/>
        <v/>
      </c>
      <c r="O128" s="293"/>
      <c r="P128" s="291" t="str">
        <f t="shared" si="70"/>
        <v/>
      </c>
      <c r="Q128" s="60" t="str">
        <f t="shared" si="73"/>
        <v/>
      </c>
      <c r="R128" s="296"/>
      <c r="S128" s="60"/>
      <c r="T128" s="296" t="str">
        <f t="shared" si="74"/>
        <v/>
      </c>
      <c r="U128" s="296"/>
      <c r="V128" s="293"/>
      <c r="W128" s="60" t="str">
        <f t="shared" si="75"/>
        <v/>
      </c>
      <c r="X128" s="293"/>
      <c r="Y128" s="294"/>
      <c r="Z128" s="297" t="str">
        <f t="shared" si="76"/>
        <v/>
      </c>
      <c r="AA128" s="324"/>
      <c r="AB128" s="360" t="str">
        <f t="shared" si="77"/>
        <v/>
      </c>
      <c r="AC128" s="59" t="str">
        <f t="shared" si="78"/>
        <v/>
      </c>
      <c r="AD128" s="363" t="str">
        <f t="shared" si="79"/>
        <v/>
      </c>
      <c r="AE128" s="300" t="str">
        <f t="shared" si="71"/>
        <v/>
      </c>
      <c r="AF128" s="370" t="str">
        <f t="shared" ca="1" si="52"/>
        <v/>
      </c>
      <c r="AG128" s="291" t="str">
        <f t="shared" si="72"/>
        <v/>
      </c>
      <c r="AH128" s="301" t="str">
        <f t="shared" si="80"/>
        <v/>
      </c>
      <c r="AI128" s="301" t="str">
        <f t="shared" si="81"/>
        <v/>
      </c>
      <c r="AJ128" s="7" t="str">
        <f t="shared" si="82"/>
        <v/>
      </c>
      <c r="AK128" s="366" t="str">
        <f t="shared" si="83"/>
        <v/>
      </c>
    </row>
    <row r="129" spans="1:37">
      <c r="A129" s="307"/>
      <c r="B129" s="288"/>
      <c r="C129" s="288"/>
      <c r="D129" s="289" t="str">
        <f t="shared" si="64"/>
        <v/>
      </c>
      <c r="E129" s="290"/>
      <c r="F129" s="290"/>
      <c r="G129" s="290"/>
      <c r="H129" s="290"/>
      <c r="I129" s="291" t="str">
        <f t="shared" si="65"/>
        <v/>
      </c>
      <c r="J129" s="291">
        <f t="shared" si="66"/>
        <v>0</v>
      </c>
      <c r="K129" s="292" t="str">
        <f t="shared" si="67"/>
        <v/>
      </c>
      <c r="L129" s="293"/>
      <c r="M129" s="294" t="str">
        <f t="shared" si="68"/>
        <v/>
      </c>
      <c r="N129" s="295" t="str">
        <f t="shared" si="69"/>
        <v/>
      </c>
      <c r="O129" s="293"/>
      <c r="P129" s="291" t="str">
        <f t="shared" si="70"/>
        <v/>
      </c>
      <c r="Q129" s="60" t="str">
        <f t="shared" si="73"/>
        <v/>
      </c>
      <c r="R129" s="296"/>
      <c r="S129" s="60"/>
      <c r="T129" s="296" t="str">
        <f t="shared" si="74"/>
        <v/>
      </c>
      <c r="U129" s="296"/>
      <c r="V129" s="293"/>
      <c r="W129" s="60" t="str">
        <f t="shared" si="75"/>
        <v/>
      </c>
      <c r="X129" s="293"/>
      <c r="Y129" s="294"/>
      <c r="Z129" s="297" t="str">
        <f t="shared" si="76"/>
        <v/>
      </c>
      <c r="AA129" s="324"/>
      <c r="AB129" s="360" t="str">
        <f t="shared" si="77"/>
        <v/>
      </c>
      <c r="AC129" s="59" t="str">
        <f t="shared" si="78"/>
        <v/>
      </c>
      <c r="AD129" s="363" t="str">
        <f t="shared" si="79"/>
        <v/>
      </c>
      <c r="AE129" s="300" t="str">
        <f t="shared" si="71"/>
        <v/>
      </c>
      <c r="AF129" s="370" t="str">
        <f t="shared" ca="1" si="52"/>
        <v/>
      </c>
      <c r="AG129" s="291" t="str">
        <f t="shared" si="72"/>
        <v/>
      </c>
      <c r="AH129" s="301" t="str">
        <f t="shared" si="80"/>
        <v/>
      </c>
      <c r="AI129" s="301" t="str">
        <f t="shared" si="81"/>
        <v/>
      </c>
      <c r="AJ129" s="7" t="str">
        <f t="shared" si="82"/>
        <v/>
      </c>
      <c r="AK129" s="366" t="str">
        <f t="shared" si="83"/>
        <v/>
      </c>
    </row>
    <row r="130" spans="1:37">
      <c r="A130" s="307"/>
      <c r="B130" s="288"/>
      <c r="C130" s="288"/>
      <c r="D130" s="289" t="str">
        <f t="shared" si="64"/>
        <v/>
      </c>
      <c r="E130" s="290"/>
      <c r="F130" s="290"/>
      <c r="G130" s="290"/>
      <c r="H130" s="290"/>
      <c r="I130" s="291" t="str">
        <f t="shared" si="65"/>
        <v/>
      </c>
      <c r="J130" s="291">
        <f t="shared" si="66"/>
        <v>0</v>
      </c>
      <c r="K130" s="292" t="str">
        <f t="shared" si="67"/>
        <v/>
      </c>
      <c r="L130" s="293"/>
      <c r="M130" s="294" t="str">
        <f t="shared" si="68"/>
        <v/>
      </c>
      <c r="N130" s="295" t="str">
        <f t="shared" si="69"/>
        <v/>
      </c>
      <c r="O130" s="293"/>
      <c r="P130" s="291" t="str">
        <f t="shared" si="70"/>
        <v/>
      </c>
      <c r="Q130" s="60" t="str">
        <f t="shared" si="73"/>
        <v/>
      </c>
      <c r="R130" s="296"/>
      <c r="S130" s="60"/>
      <c r="T130" s="296" t="str">
        <f t="shared" si="74"/>
        <v/>
      </c>
      <c r="U130" s="296"/>
      <c r="V130" s="293"/>
      <c r="W130" s="60" t="str">
        <f t="shared" si="75"/>
        <v/>
      </c>
      <c r="X130" s="293"/>
      <c r="Y130" s="294"/>
      <c r="Z130" s="297" t="str">
        <f t="shared" si="76"/>
        <v/>
      </c>
      <c r="AA130" s="324"/>
      <c r="AB130" s="360" t="str">
        <f t="shared" si="77"/>
        <v/>
      </c>
      <c r="AC130" s="59" t="str">
        <f t="shared" si="78"/>
        <v/>
      </c>
      <c r="AD130" s="363" t="str">
        <f t="shared" si="79"/>
        <v/>
      </c>
      <c r="AE130" s="300" t="str">
        <f t="shared" si="71"/>
        <v/>
      </c>
      <c r="AF130" s="370" t="str">
        <f t="shared" ca="1" si="52"/>
        <v/>
      </c>
      <c r="AG130" s="291" t="str">
        <f t="shared" si="72"/>
        <v/>
      </c>
      <c r="AH130" s="301" t="str">
        <f t="shared" si="80"/>
        <v/>
      </c>
      <c r="AI130" s="301" t="str">
        <f t="shared" si="81"/>
        <v/>
      </c>
      <c r="AJ130" s="7" t="str">
        <f t="shared" si="82"/>
        <v/>
      </c>
      <c r="AK130" s="366" t="str">
        <f t="shared" si="83"/>
        <v/>
      </c>
    </row>
    <row r="131" spans="1:37">
      <c r="A131" s="307"/>
      <c r="B131" s="288"/>
      <c r="C131" s="288"/>
      <c r="D131" s="289" t="str">
        <f t="shared" si="64"/>
        <v/>
      </c>
      <c r="E131" s="290"/>
      <c r="F131" s="290"/>
      <c r="G131" s="290"/>
      <c r="H131" s="290"/>
      <c r="I131" s="291" t="str">
        <f t="shared" si="65"/>
        <v/>
      </c>
      <c r="J131" s="291">
        <f t="shared" si="66"/>
        <v>0</v>
      </c>
      <c r="K131" s="292" t="str">
        <f t="shared" si="67"/>
        <v/>
      </c>
      <c r="L131" s="293"/>
      <c r="M131" s="294" t="str">
        <f t="shared" si="68"/>
        <v/>
      </c>
      <c r="N131" s="295" t="str">
        <f t="shared" si="69"/>
        <v/>
      </c>
      <c r="O131" s="293"/>
      <c r="P131" s="291" t="str">
        <f t="shared" si="70"/>
        <v/>
      </c>
      <c r="Q131" s="60" t="str">
        <f t="shared" si="73"/>
        <v/>
      </c>
      <c r="R131" s="296"/>
      <c r="S131" s="60"/>
      <c r="T131" s="296" t="str">
        <f t="shared" si="74"/>
        <v/>
      </c>
      <c r="U131" s="296"/>
      <c r="V131" s="293"/>
      <c r="W131" s="60" t="str">
        <f t="shared" si="75"/>
        <v/>
      </c>
      <c r="X131" s="293"/>
      <c r="Y131" s="294"/>
      <c r="Z131" s="297" t="str">
        <f t="shared" si="76"/>
        <v/>
      </c>
      <c r="AA131" s="324"/>
      <c r="AB131" s="360" t="str">
        <f t="shared" si="77"/>
        <v/>
      </c>
      <c r="AC131" s="59" t="str">
        <f t="shared" si="78"/>
        <v/>
      </c>
      <c r="AD131" s="363" t="str">
        <f t="shared" si="79"/>
        <v/>
      </c>
      <c r="AE131" s="300" t="str">
        <f t="shared" si="71"/>
        <v/>
      </c>
      <c r="AF131" s="370" t="str">
        <f t="shared" ref="AF131:AF150" ca="1" si="84">IF(MONTH($C131)=MONTH($B131),$D131,SUMPRODUCT(--(MONTH(ROW(INDIRECT($B131&amp;":"&amp;$C131)))=MONTH($B131))))</f>
        <v/>
      </c>
      <c r="AG131" s="291" t="str">
        <f t="shared" si="72"/>
        <v/>
      </c>
      <c r="AH131" s="301" t="str">
        <f t="shared" si="80"/>
        <v/>
      </c>
      <c r="AI131" s="301" t="str">
        <f t="shared" si="81"/>
        <v/>
      </c>
      <c r="AJ131" s="7" t="str">
        <f t="shared" si="82"/>
        <v/>
      </c>
      <c r="AK131" s="366" t="str">
        <f t="shared" si="83"/>
        <v/>
      </c>
    </row>
    <row r="132" spans="1:37">
      <c r="A132" s="307"/>
      <c r="B132" s="288"/>
      <c r="C132" s="288"/>
      <c r="D132" s="289" t="str">
        <f t="shared" si="64"/>
        <v/>
      </c>
      <c r="E132" s="290"/>
      <c r="F132" s="290"/>
      <c r="G132" s="290"/>
      <c r="H132" s="290"/>
      <c r="I132" s="291" t="str">
        <f t="shared" si="65"/>
        <v/>
      </c>
      <c r="J132" s="291">
        <f t="shared" si="66"/>
        <v>0</v>
      </c>
      <c r="K132" s="292" t="str">
        <f t="shared" si="67"/>
        <v/>
      </c>
      <c r="L132" s="293"/>
      <c r="M132" s="294" t="str">
        <f t="shared" si="68"/>
        <v/>
      </c>
      <c r="N132" s="295" t="str">
        <f t="shared" si="69"/>
        <v/>
      </c>
      <c r="O132" s="293"/>
      <c r="P132" s="291" t="str">
        <f t="shared" si="70"/>
        <v/>
      </c>
      <c r="Q132" s="60" t="str">
        <f t="shared" si="73"/>
        <v/>
      </c>
      <c r="R132" s="296"/>
      <c r="S132" s="60"/>
      <c r="T132" s="296" t="str">
        <f t="shared" si="74"/>
        <v/>
      </c>
      <c r="U132" s="296"/>
      <c r="V132" s="293"/>
      <c r="W132" s="60" t="str">
        <f t="shared" si="75"/>
        <v/>
      </c>
      <c r="X132" s="293"/>
      <c r="Y132" s="294"/>
      <c r="Z132" s="297" t="str">
        <f t="shared" si="76"/>
        <v/>
      </c>
      <c r="AA132" s="324"/>
      <c r="AB132" s="360" t="str">
        <f t="shared" si="77"/>
        <v/>
      </c>
      <c r="AC132" s="59" t="str">
        <f t="shared" si="78"/>
        <v/>
      </c>
      <c r="AD132" s="363" t="str">
        <f t="shared" si="79"/>
        <v/>
      </c>
      <c r="AE132" s="300" t="str">
        <f t="shared" si="71"/>
        <v/>
      </c>
      <c r="AF132" s="370" t="str">
        <f t="shared" ca="1" si="84"/>
        <v/>
      </c>
      <c r="AG132" s="291" t="str">
        <f t="shared" si="72"/>
        <v/>
      </c>
      <c r="AH132" s="301" t="str">
        <f t="shared" si="80"/>
        <v/>
      </c>
      <c r="AI132" s="301" t="str">
        <f t="shared" si="81"/>
        <v/>
      </c>
      <c r="AJ132" s="7" t="str">
        <f t="shared" si="82"/>
        <v/>
      </c>
      <c r="AK132" s="366" t="str">
        <f t="shared" si="83"/>
        <v/>
      </c>
    </row>
    <row r="133" spans="1:37">
      <c r="A133" s="307"/>
      <c r="B133" s="288"/>
      <c r="C133" s="288"/>
      <c r="D133" s="289" t="str">
        <f t="shared" si="64"/>
        <v/>
      </c>
      <c r="E133" s="290"/>
      <c r="F133" s="290"/>
      <c r="G133" s="290"/>
      <c r="H133" s="290"/>
      <c r="I133" s="291" t="str">
        <f t="shared" si="65"/>
        <v/>
      </c>
      <c r="J133" s="291">
        <f t="shared" si="66"/>
        <v>0</v>
      </c>
      <c r="K133" s="292" t="str">
        <f t="shared" si="67"/>
        <v/>
      </c>
      <c r="L133" s="293"/>
      <c r="M133" s="294" t="str">
        <f t="shared" si="68"/>
        <v/>
      </c>
      <c r="N133" s="295" t="str">
        <f t="shared" si="69"/>
        <v/>
      </c>
      <c r="O133" s="293"/>
      <c r="P133" s="291" t="str">
        <f t="shared" si="70"/>
        <v/>
      </c>
      <c r="Q133" s="60" t="str">
        <f t="shared" si="73"/>
        <v/>
      </c>
      <c r="R133" s="296"/>
      <c r="S133" s="60"/>
      <c r="T133" s="296" t="str">
        <f t="shared" si="74"/>
        <v/>
      </c>
      <c r="U133" s="296"/>
      <c r="V133" s="293"/>
      <c r="W133" s="60" t="str">
        <f t="shared" si="75"/>
        <v/>
      </c>
      <c r="X133" s="293"/>
      <c r="Y133" s="294"/>
      <c r="Z133" s="297" t="str">
        <f t="shared" si="76"/>
        <v/>
      </c>
      <c r="AA133" s="324"/>
      <c r="AB133" s="360" t="str">
        <f t="shared" si="77"/>
        <v/>
      </c>
      <c r="AC133" s="59" t="str">
        <f t="shared" si="78"/>
        <v/>
      </c>
      <c r="AD133" s="363" t="str">
        <f t="shared" si="79"/>
        <v/>
      </c>
      <c r="AE133" s="300" t="str">
        <f t="shared" si="71"/>
        <v/>
      </c>
      <c r="AF133" s="370" t="str">
        <f t="shared" ca="1" si="84"/>
        <v/>
      </c>
      <c r="AG133" s="291" t="str">
        <f t="shared" si="72"/>
        <v/>
      </c>
      <c r="AH133" s="301" t="str">
        <f t="shared" si="80"/>
        <v/>
      </c>
      <c r="AI133" s="301" t="str">
        <f t="shared" si="81"/>
        <v/>
      </c>
      <c r="AJ133" s="7" t="str">
        <f t="shared" si="82"/>
        <v/>
      </c>
      <c r="AK133" s="366" t="str">
        <f t="shared" si="83"/>
        <v/>
      </c>
    </row>
    <row r="134" spans="1:37">
      <c r="A134" s="307"/>
      <c r="B134" s="288"/>
      <c r="C134" s="288"/>
      <c r="D134" s="289" t="str">
        <f t="shared" si="64"/>
        <v/>
      </c>
      <c r="E134" s="290"/>
      <c r="F134" s="290"/>
      <c r="G134" s="290"/>
      <c r="H134" s="290"/>
      <c r="I134" s="291" t="str">
        <f t="shared" si="65"/>
        <v/>
      </c>
      <c r="J134" s="291">
        <f t="shared" si="66"/>
        <v>0</v>
      </c>
      <c r="K134" s="292" t="str">
        <f t="shared" si="67"/>
        <v/>
      </c>
      <c r="L134" s="293"/>
      <c r="M134" s="294" t="str">
        <f t="shared" si="68"/>
        <v/>
      </c>
      <c r="N134" s="295" t="str">
        <f t="shared" si="69"/>
        <v/>
      </c>
      <c r="O134" s="293"/>
      <c r="P134" s="291" t="str">
        <f t="shared" si="70"/>
        <v/>
      </c>
      <c r="Q134" s="60" t="str">
        <f t="shared" si="73"/>
        <v/>
      </c>
      <c r="R134" s="296"/>
      <c r="S134" s="60"/>
      <c r="T134" s="296" t="str">
        <f t="shared" si="74"/>
        <v/>
      </c>
      <c r="U134" s="296"/>
      <c r="V134" s="293"/>
      <c r="W134" s="60" t="str">
        <f t="shared" si="75"/>
        <v/>
      </c>
      <c r="X134" s="293"/>
      <c r="Y134" s="294"/>
      <c r="Z134" s="297" t="str">
        <f t="shared" si="76"/>
        <v/>
      </c>
      <c r="AA134" s="324"/>
      <c r="AB134" s="360" t="str">
        <f t="shared" si="77"/>
        <v/>
      </c>
      <c r="AC134" s="59" t="str">
        <f t="shared" si="78"/>
        <v/>
      </c>
      <c r="AD134" s="363" t="str">
        <f t="shared" si="79"/>
        <v/>
      </c>
      <c r="AE134" s="300" t="str">
        <f t="shared" si="71"/>
        <v/>
      </c>
      <c r="AF134" s="370" t="str">
        <f t="shared" ca="1" si="84"/>
        <v/>
      </c>
      <c r="AG134" s="291" t="str">
        <f t="shared" si="72"/>
        <v/>
      </c>
      <c r="AH134" s="301" t="str">
        <f t="shared" si="80"/>
        <v/>
      </c>
      <c r="AI134" s="301" t="str">
        <f t="shared" si="81"/>
        <v/>
      </c>
      <c r="AJ134" s="7" t="str">
        <f t="shared" si="82"/>
        <v/>
      </c>
      <c r="AK134" s="366" t="str">
        <f t="shared" si="83"/>
        <v/>
      </c>
    </row>
    <row r="135" spans="1:37">
      <c r="A135" s="307"/>
      <c r="B135" s="288"/>
      <c r="C135" s="288"/>
      <c r="D135" s="289" t="str">
        <f t="shared" si="64"/>
        <v/>
      </c>
      <c r="E135" s="290"/>
      <c r="F135" s="290"/>
      <c r="G135" s="290"/>
      <c r="H135" s="290"/>
      <c r="I135" s="291" t="str">
        <f t="shared" si="65"/>
        <v/>
      </c>
      <c r="J135" s="291">
        <f t="shared" si="66"/>
        <v>0</v>
      </c>
      <c r="K135" s="292" t="str">
        <f t="shared" si="67"/>
        <v/>
      </c>
      <c r="L135" s="293"/>
      <c r="M135" s="294" t="str">
        <f t="shared" si="68"/>
        <v/>
      </c>
      <c r="N135" s="295" t="str">
        <f t="shared" si="69"/>
        <v/>
      </c>
      <c r="O135" s="293"/>
      <c r="P135" s="291" t="str">
        <f t="shared" si="70"/>
        <v/>
      </c>
      <c r="Q135" s="60" t="str">
        <f t="shared" si="73"/>
        <v/>
      </c>
      <c r="R135" s="296"/>
      <c r="S135" s="60"/>
      <c r="T135" s="296" t="str">
        <f t="shared" si="74"/>
        <v/>
      </c>
      <c r="U135" s="296"/>
      <c r="V135" s="293"/>
      <c r="W135" s="60" t="str">
        <f t="shared" si="75"/>
        <v/>
      </c>
      <c r="X135" s="293"/>
      <c r="Y135" s="294"/>
      <c r="Z135" s="297" t="str">
        <f t="shared" si="76"/>
        <v/>
      </c>
      <c r="AA135" s="324"/>
      <c r="AB135" s="360" t="str">
        <f t="shared" si="77"/>
        <v/>
      </c>
      <c r="AC135" s="59" t="str">
        <f t="shared" si="78"/>
        <v/>
      </c>
      <c r="AD135" s="363" t="str">
        <f t="shared" si="79"/>
        <v/>
      </c>
      <c r="AE135" s="300" t="str">
        <f t="shared" si="71"/>
        <v/>
      </c>
      <c r="AF135" s="370" t="str">
        <f t="shared" ca="1" si="84"/>
        <v/>
      </c>
      <c r="AG135" s="291" t="str">
        <f t="shared" si="72"/>
        <v/>
      </c>
      <c r="AH135" s="301" t="str">
        <f t="shared" si="80"/>
        <v/>
      </c>
      <c r="AI135" s="301" t="str">
        <f t="shared" si="81"/>
        <v/>
      </c>
      <c r="AJ135" s="7" t="str">
        <f t="shared" si="82"/>
        <v/>
      </c>
      <c r="AK135" s="366" t="str">
        <f t="shared" si="83"/>
        <v/>
      </c>
    </row>
    <row r="136" spans="1:37">
      <c r="A136" s="307"/>
      <c r="B136" s="288"/>
      <c r="C136" s="288"/>
      <c r="D136" s="289" t="str">
        <f t="shared" si="64"/>
        <v/>
      </c>
      <c r="E136" s="290"/>
      <c r="F136" s="290"/>
      <c r="G136" s="290"/>
      <c r="H136" s="290"/>
      <c r="I136" s="291" t="str">
        <f t="shared" si="65"/>
        <v/>
      </c>
      <c r="J136" s="291">
        <f t="shared" si="66"/>
        <v>0</v>
      </c>
      <c r="K136" s="292" t="str">
        <f t="shared" si="67"/>
        <v/>
      </c>
      <c r="L136" s="293"/>
      <c r="M136" s="294" t="str">
        <f t="shared" si="68"/>
        <v/>
      </c>
      <c r="N136" s="295" t="str">
        <f t="shared" si="69"/>
        <v/>
      </c>
      <c r="O136" s="293"/>
      <c r="P136" s="291" t="str">
        <f t="shared" si="70"/>
        <v/>
      </c>
      <c r="Q136" s="60" t="str">
        <f t="shared" si="73"/>
        <v/>
      </c>
      <c r="R136" s="296"/>
      <c r="S136" s="60"/>
      <c r="T136" s="296" t="str">
        <f t="shared" si="74"/>
        <v/>
      </c>
      <c r="U136" s="296"/>
      <c r="V136" s="293"/>
      <c r="W136" s="60" t="str">
        <f t="shared" si="75"/>
        <v/>
      </c>
      <c r="X136" s="293"/>
      <c r="Y136" s="294"/>
      <c r="Z136" s="297" t="str">
        <f t="shared" si="76"/>
        <v/>
      </c>
      <c r="AA136" s="324"/>
      <c r="AB136" s="360" t="str">
        <f t="shared" si="77"/>
        <v/>
      </c>
      <c r="AC136" s="59" t="str">
        <f t="shared" si="78"/>
        <v/>
      </c>
      <c r="AD136" s="363" t="str">
        <f t="shared" si="79"/>
        <v/>
      </c>
      <c r="AE136" s="300" t="str">
        <f t="shared" si="71"/>
        <v/>
      </c>
      <c r="AF136" s="370" t="str">
        <f t="shared" ca="1" si="84"/>
        <v/>
      </c>
      <c r="AG136" s="291" t="str">
        <f t="shared" si="72"/>
        <v/>
      </c>
      <c r="AH136" s="301" t="str">
        <f t="shared" si="80"/>
        <v/>
      </c>
      <c r="AI136" s="301" t="str">
        <f t="shared" si="81"/>
        <v/>
      </c>
      <c r="AJ136" s="7" t="str">
        <f t="shared" si="82"/>
        <v/>
      </c>
      <c r="AK136" s="366" t="str">
        <f t="shared" si="83"/>
        <v/>
      </c>
    </row>
    <row r="137" spans="1:37">
      <c r="A137" s="307"/>
      <c r="B137" s="288"/>
      <c r="C137" s="288"/>
      <c r="D137" s="289" t="str">
        <f t="shared" si="64"/>
        <v/>
      </c>
      <c r="E137" s="290"/>
      <c r="F137" s="290"/>
      <c r="G137" s="290"/>
      <c r="H137" s="290"/>
      <c r="I137" s="291" t="str">
        <f t="shared" si="65"/>
        <v/>
      </c>
      <c r="J137" s="291">
        <f t="shared" si="66"/>
        <v>0</v>
      </c>
      <c r="K137" s="292" t="str">
        <f t="shared" si="67"/>
        <v/>
      </c>
      <c r="L137" s="293"/>
      <c r="M137" s="294" t="str">
        <f t="shared" si="68"/>
        <v/>
      </c>
      <c r="N137" s="295" t="str">
        <f t="shared" si="69"/>
        <v/>
      </c>
      <c r="O137" s="293"/>
      <c r="P137" s="291" t="str">
        <f t="shared" si="70"/>
        <v/>
      </c>
      <c r="Q137" s="60" t="str">
        <f t="shared" si="73"/>
        <v/>
      </c>
      <c r="R137" s="296"/>
      <c r="S137" s="60"/>
      <c r="T137" s="296" t="str">
        <f t="shared" si="74"/>
        <v/>
      </c>
      <c r="U137" s="296"/>
      <c r="V137" s="293"/>
      <c r="W137" s="60" t="str">
        <f t="shared" si="75"/>
        <v/>
      </c>
      <c r="X137" s="293"/>
      <c r="Y137" s="294"/>
      <c r="Z137" s="297" t="str">
        <f t="shared" si="76"/>
        <v/>
      </c>
      <c r="AA137" s="324"/>
      <c r="AB137" s="360" t="str">
        <f t="shared" si="77"/>
        <v/>
      </c>
      <c r="AC137" s="59" t="str">
        <f t="shared" si="78"/>
        <v/>
      </c>
      <c r="AD137" s="363" t="str">
        <f t="shared" si="79"/>
        <v/>
      </c>
      <c r="AE137" s="300" t="str">
        <f t="shared" si="71"/>
        <v/>
      </c>
      <c r="AF137" s="370" t="str">
        <f t="shared" ca="1" si="84"/>
        <v/>
      </c>
      <c r="AG137" s="291" t="str">
        <f t="shared" si="72"/>
        <v/>
      </c>
      <c r="AH137" s="301" t="str">
        <f t="shared" si="80"/>
        <v/>
      </c>
      <c r="AI137" s="301" t="str">
        <f t="shared" si="81"/>
        <v/>
      </c>
      <c r="AJ137" s="7" t="str">
        <f t="shared" si="82"/>
        <v/>
      </c>
      <c r="AK137" s="366" t="str">
        <f t="shared" si="83"/>
        <v/>
      </c>
    </row>
    <row r="138" spans="1:37">
      <c r="A138" s="307"/>
      <c r="B138" s="288"/>
      <c r="C138" s="288"/>
      <c r="D138" s="289" t="str">
        <f t="shared" si="64"/>
        <v/>
      </c>
      <c r="E138" s="290"/>
      <c r="F138" s="290"/>
      <c r="G138" s="290"/>
      <c r="H138" s="290"/>
      <c r="I138" s="291" t="str">
        <f t="shared" si="65"/>
        <v/>
      </c>
      <c r="J138" s="291">
        <f t="shared" si="66"/>
        <v>0</v>
      </c>
      <c r="K138" s="292" t="str">
        <f t="shared" si="67"/>
        <v/>
      </c>
      <c r="L138" s="293"/>
      <c r="M138" s="294" t="str">
        <f t="shared" si="68"/>
        <v/>
      </c>
      <c r="N138" s="295" t="str">
        <f t="shared" si="69"/>
        <v/>
      </c>
      <c r="O138" s="293"/>
      <c r="P138" s="291" t="str">
        <f t="shared" si="70"/>
        <v/>
      </c>
      <c r="Q138" s="60" t="str">
        <f t="shared" ref="Q138:Q150" si="85">IF($O138="","",VLOOKUP($O138,Tarifs_2018,2,FALSE))</f>
        <v/>
      </c>
      <c r="R138" s="296"/>
      <c r="S138" s="60"/>
      <c r="T138" s="296" t="str">
        <f t="shared" ref="T138:T150" si="86">IF($R138="","",VLOOKUP($R138,Tarifs_2018,3,FALSE))</f>
        <v/>
      </c>
      <c r="U138" s="296"/>
      <c r="V138" s="293"/>
      <c r="W138" s="60" t="str">
        <f t="shared" ref="W138:W150" si="87">IF($U138="","",VLOOKUP($U138,Tarifs_2018,4,FALSE))</f>
        <v/>
      </c>
      <c r="X138" s="293"/>
      <c r="Y138" s="294"/>
      <c r="Z138" s="297" t="str">
        <f t="shared" ref="Z138:Z150" si="88">IF($X138="","",VLOOKUP($X138,Tarifs_2018,5,FALSE))</f>
        <v/>
      </c>
      <c r="AA138" s="324"/>
      <c r="AB138" s="360" t="str">
        <f t="shared" ref="AB138:AB152" si="89">IF($D138="","",IF($AA138="","",SUMPRODUCT($AA138,$D138,Taxe)))</f>
        <v/>
      </c>
      <c r="AC138" s="59" t="str">
        <f t="shared" ref="AC138:AC150" si="90">IF($A138="","",IF($O138="",0,IF($P138="",0,SUMPRODUCT($D138,$P138,$Q138)))+IF($R138="",0,IF($S138="",0,SUMPRODUCT($D138,$S138,$T138)))+IF($U138="",0,IF($V138="",0,SUMPRODUCT($D138,$V138,$W138)))+IF($X138="",0,IF($Y138="",0,SUMPRODUCT($D138,$Y138,$Z138)))-IF($AD138="",0,$AD138)+IF($AB138="",0,$AB138))</f>
        <v/>
      </c>
      <c r="AD138" s="363" t="str">
        <f t="shared" ref="AD138:AD150" si="91">IF($L138="Annulé","",IF($V138&gt;=1,IF($J138&gt;40,IF($W138="","",$W138*0.5),""),""))</f>
        <v/>
      </c>
      <c r="AE138" s="300" t="str">
        <f t="shared" si="71"/>
        <v/>
      </c>
      <c r="AF138" s="370" t="str">
        <f t="shared" ca="1" si="84"/>
        <v/>
      </c>
      <c r="AG138" s="291" t="str">
        <f t="shared" si="72"/>
        <v/>
      </c>
      <c r="AH138" s="301" t="str">
        <f t="shared" ref="AH138:AH150" si="92">IF($AC138="","",IF($AG138=0,$AC138,($AC138/$D138)*$AF138))</f>
        <v/>
      </c>
      <c r="AI138" s="301" t="str">
        <f t="shared" ref="AI138:AI150" si="93">IF($AC138="","",(IF(AG138=0,0,(AC138/D138)*AG138)))</f>
        <v/>
      </c>
      <c r="AJ138" s="7" t="str">
        <f t="shared" ref="AJ138:AJ150" si="94">IF($L138="Annulé",IF($V138&gt;=1,IF($J138&gt;40,1,""),""),"")</f>
        <v/>
      </c>
      <c r="AK138" s="366" t="str">
        <f t="shared" ref="AK138:AK150" si="95">IF($L138="Annulé",IF($V138&gt;=1,IF($J138&gt;=40,IF($W138="","",$W138*0.5),""),""),"")</f>
        <v/>
      </c>
    </row>
    <row r="139" spans="1:37">
      <c r="A139" s="307"/>
      <c r="B139" s="288"/>
      <c r="C139" s="288"/>
      <c r="D139" s="289" t="str">
        <f t="shared" si="64"/>
        <v/>
      </c>
      <c r="E139" s="290"/>
      <c r="F139" s="290"/>
      <c r="G139" s="290"/>
      <c r="H139" s="290"/>
      <c r="I139" s="291" t="str">
        <f t="shared" si="65"/>
        <v/>
      </c>
      <c r="J139" s="291">
        <f t="shared" si="66"/>
        <v>0</v>
      </c>
      <c r="K139" s="292" t="str">
        <f t="shared" si="67"/>
        <v/>
      </c>
      <c r="L139" s="293"/>
      <c r="M139" s="294" t="str">
        <f t="shared" si="68"/>
        <v/>
      </c>
      <c r="N139" s="295" t="str">
        <f t="shared" si="69"/>
        <v/>
      </c>
      <c r="O139" s="293"/>
      <c r="P139" s="291" t="str">
        <f t="shared" si="70"/>
        <v/>
      </c>
      <c r="Q139" s="60" t="str">
        <f t="shared" si="85"/>
        <v/>
      </c>
      <c r="R139" s="296"/>
      <c r="S139" s="60"/>
      <c r="T139" s="296" t="str">
        <f t="shared" si="86"/>
        <v/>
      </c>
      <c r="U139" s="296"/>
      <c r="V139" s="293"/>
      <c r="W139" s="60" t="str">
        <f t="shared" si="87"/>
        <v/>
      </c>
      <c r="X139" s="293"/>
      <c r="Y139" s="294"/>
      <c r="Z139" s="297" t="str">
        <f t="shared" si="88"/>
        <v/>
      </c>
      <c r="AA139" s="324"/>
      <c r="AB139" s="360" t="str">
        <f t="shared" si="89"/>
        <v/>
      </c>
      <c r="AC139" s="59" t="str">
        <f t="shared" si="90"/>
        <v/>
      </c>
      <c r="AD139" s="363" t="str">
        <f t="shared" si="91"/>
        <v/>
      </c>
      <c r="AE139" s="300" t="str">
        <f t="shared" si="71"/>
        <v/>
      </c>
      <c r="AF139" s="370" t="str">
        <f t="shared" ca="1" si="84"/>
        <v/>
      </c>
      <c r="AG139" s="291" t="str">
        <f t="shared" si="72"/>
        <v/>
      </c>
      <c r="AH139" s="301" t="str">
        <f t="shared" si="92"/>
        <v/>
      </c>
      <c r="AI139" s="301" t="str">
        <f t="shared" si="93"/>
        <v/>
      </c>
      <c r="AJ139" s="7" t="str">
        <f t="shared" si="94"/>
        <v/>
      </c>
      <c r="AK139" s="366" t="str">
        <f t="shared" si="95"/>
        <v/>
      </c>
    </row>
    <row r="140" spans="1:37">
      <c r="A140" s="307"/>
      <c r="B140" s="288"/>
      <c r="C140" s="288"/>
      <c r="D140" s="289" t="str">
        <f t="shared" si="64"/>
        <v/>
      </c>
      <c r="E140" s="290"/>
      <c r="F140" s="290"/>
      <c r="G140" s="290"/>
      <c r="H140" s="290"/>
      <c r="I140" s="291" t="str">
        <f t="shared" si="65"/>
        <v/>
      </c>
      <c r="J140" s="291">
        <f t="shared" si="66"/>
        <v>0</v>
      </c>
      <c r="K140" s="292" t="str">
        <f t="shared" si="67"/>
        <v/>
      </c>
      <c r="L140" s="293"/>
      <c r="M140" s="294" t="str">
        <f t="shared" si="68"/>
        <v/>
      </c>
      <c r="N140" s="295" t="str">
        <f t="shared" si="69"/>
        <v/>
      </c>
      <c r="O140" s="293"/>
      <c r="P140" s="291" t="str">
        <f t="shared" si="70"/>
        <v/>
      </c>
      <c r="Q140" s="60" t="str">
        <f t="shared" si="85"/>
        <v/>
      </c>
      <c r="R140" s="296"/>
      <c r="S140" s="60"/>
      <c r="T140" s="296" t="str">
        <f t="shared" si="86"/>
        <v/>
      </c>
      <c r="U140" s="296"/>
      <c r="V140" s="293"/>
      <c r="W140" s="60" t="str">
        <f t="shared" si="87"/>
        <v/>
      </c>
      <c r="X140" s="293"/>
      <c r="Y140" s="294"/>
      <c r="Z140" s="297" t="str">
        <f t="shared" si="88"/>
        <v/>
      </c>
      <c r="AA140" s="324"/>
      <c r="AB140" s="360" t="str">
        <f t="shared" si="89"/>
        <v/>
      </c>
      <c r="AC140" s="59" t="str">
        <f t="shared" si="90"/>
        <v/>
      </c>
      <c r="AD140" s="363" t="str">
        <f t="shared" si="91"/>
        <v/>
      </c>
      <c r="AE140" s="300" t="str">
        <f t="shared" si="71"/>
        <v/>
      </c>
      <c r="AF140" s="370" t="str">
        <f t="shared" ca="1" si="84"/>
        <v/>
      </c>
      <c r="AG140" s="291" t="str">
        <f t="shared" si="72"/>
        <v/>
      </c>
      <c r="AH140" s="301" t="str">
        <f t="shared" si="92"/>
        <v/>
      </c>
      <c r="AI140" s="301" t="str">
        <f t="shared" si="93"/>
        <v/>
      </c>
      <c r="AJ140" s="7" t="str">
        <f t="shared" si="94"/>
        <v/>
      </c>
      <c r="AK140" s="366" t="str">
        <f t="shared" si="95"/>
        <v/>
      </c>
    </row>
    <row r="141" spans="1:37">
      <c r="A141" s="307"/>
      <c r="B141" s="288"/>
      <c r="C141" s="288"/>
      <c r="D141" s="289" t="str">
        <f t="shared" si="64"/>
        <v/>
      </c>
      <c r="E141" s="290"/>
      <c r="F141" s="290"/>
      <c r="G141" s="290"/>
      <c r="H141" s="290"/>
      <c r="I141" s="291" t="str">
        <f t="shared" si="65"/>
        <v/>
      </c>
      <c r="J141" s="291">
        <f t="shared" si="66"/>
        <v>0</v>
      </c>
      <c r="K141" s="292" t="str">
        <f t="shared" si="67"/>
        <v/>
      </c>
      <c r="L141" s="293"/>
      <c r="M141" s="294" t="str">
        <f t="shared" si="68"/>
        <v/>
      </c>
      <c r="N141" s="295" t="str">
        <f t="shared" si="69"/>
        <v/>
      </c>
      <c r="O141" s="293"/>
      <c r="P141" s="291" t="str">
        <f t="shared" si="70"/>
        <v/>
      </c>
      <c r="Q141" s="60" t="str">
        <f t="shared" si="85"/>
        <v/>
      </c>
      <c r="R141" s="296"/>
      <c r="S141" s="60"/>
      <c r="T141" s="296" t="str">
        <f t="shared" si="86"/>
        <v/>
      </c>
      <c r="U141" s="296"/>
      <c r="V141" s="293"/>
      <c r="W141" s="60" t="str">
        <f t="shared" si="87"/>
        <v/>
      </c>
      <c r="X141" s="293"/>
      <c r="Y141" s="294"/>
      <c r="Z141" s="297" t="str">
        <f t="shared" si="88"/>
        <v/>
      </c>
      <c r="AA141" s="324"/>
      <c r="AB141" s="360" t="str">
        <f t="shared" si="89"/>
        <v/>
      </c>
      <c r="AC141" s="59" t="str">
        <f t="shared" si="90"/>
        <v/>
      </c>
      <c r="AD141" s="363" t="str">
        <f t="shared" si="91"/>
        <v/>
      </c>
      <c r="AE141" s="300" t="str">
        <f t="shared" si="71"/>
        <v/>
      </c>
      <c r="AF141" s="370" t="str">
        <f t="shared" ca="1" si="84"/>
        <v/>
      </c>
      <c r="AG141" s="291" t="str">
        <f t="shared" si="72"/>
        <v/>
      </c>
      <c r="AH141" s="301" t="str">
        <f t="shared" si="92"/>
        <v/>
      </c>
      <c r="AI141" s="301" t="str">
        <f t="shared" si="93"/>
        <v/>
      </c>
      <c r="AJ141" s="7" t="str">
        <f t="shared" si="94"/>
        <v/>
      </c>
      <c r="AK141" s="366" t="str">
        <f t="shared" si="95"/>
        <v/>
      </c>
    </row>
    <row r="142" spans="1:37">
      <c r="A142" s="307"/>
      <c r="B142" s="288"/>
      <c r="C142" s="288"/>
      <c r="D142" s="289" t="str">
        <f t="shared" si="64"/>
        <v/>
      </c>
      <c r="E142" s="290"/>
      <c r="F142" s="290"/>
      <c r="G142" s="290"/>
      <c r="H142" s="290"/>
      <c r="I142" s="291" t="str">
        <f t="shared" si="65"/>
        <v/>
      </c>
      <c r="J142" s="291">
        <f t="shared" si="66"/>
        <v>0</v>
      </c>
      <c r="K142" s="292" t="str">
        <f t="shared" si="67"/>
        <v/>
      </c>
      <c r="L142" s="293"/>
      <c r="M142" s="294" t="str">
        <f t="shared" si="68"/>
        <v/>
      </c>
      <c r="N142" s="295" t="str">
        <f t="shared" si="69"/>
        <v/>
      </c>
      <c r="O142" s="293"/>
      <c r="P142" s="291" t="str">
        <f t="shared" si="70"/>
        <v/>
      </c>
      <c r="Q142" s="60" t="str">
        <f t="shared" si="85"/>
        <v/>
      </c>
      <c r="R142" s="296"/>
      <c r="S142" s="60"/>
      <c r="T142" s="296" t="str">
        <f t="shared" si="86"/>
        <v/>
      </c>
      <c r="U142" s="296"/>
      <c r="V142" s="293"/>
      <c r="W142" s="60" t="str">
        <f t="shared" si="87"/>
        <v/>
      </c>
      <c r="X142" s="293"/>
      <c r="Y142" s="294"/>
      <c r="Z142" s="297" t="str">
        <f t="shared" si="88"/>
        <v/>
      </c>
      <c r="AA142" s="324"/>
      <c r="AB142" s="360" t="str">
        <f t="shared" si="89"/>
        <v/>
      </c>
      <c r="AC142" s="59" t="str">
        <f t="shared" si="90"/>
        <v/>
      </c>
      <c r="AD142" s="363" t="str">
        <f t="shared" si="91"/>
        <v/>
      </c>
      <c r="AE142" s="300" t="str">
        <f t="shared" si="71"/>
        <v/>
      </c>
      <c r="AF142" s="370" t="str">
        <f t="shared" ca="1" si="84"/>
        <v/>
      </c>
      <c r="AG142" s="291" t="str">
        <f t="shared" si="72"/>
        <v/>
      </c>
      <c r="AH142" s="301" t="str">
        <f t="shared" si="92"/>
        <v/>
      </c>
      <c r="AI142" s="301" t="str">
        <f t="shared" si="93"/>
        <v/>
      </c>
      <c r="AJ142" s="7" t="str">
        <f t="shared" si="94"/>
        <v/>
      </c>
      <c r="AK142" s="366" t="str">
        <f t="shared" si="95"/>
        <v/>
      </c>
    </row>
    <row r="143" spans="1:37">
      <c r="A143" s="307"/>
      <c r="B143" s="288"/>
      <c r="C143" s="288"/>
      <c r="D143" s="289" t="str">
        <f t="shared" si="64"/>
        <v/>
      </c>
      <c r="E143" s="290"/>
      <c r="F143" s="290"/>
      <c r="G143" s="290"/>
      <c r="H143" s="290"/>
      <c r="I143" s="291" t="str">
        <f t="shared" si="65"/>
        <v/>
      </c>
      <c r="J143" s="291">
        <f t="shared" si="66"/>
        <v>0</v>
      </c>
      <c r="K143" s="292" t="str">
        <f t="shared" si="67"/>
        <v/>
      </c>
      <c r="L143" s="293"/>
      <c r="M143" s="294" t="str">
        <f t="shared" si="68"/>
        <v/>
      </c>
      <c r="N143" s="295" t="str">
        <f t="shared" si="69"/>
        <v/>
      </c>
      <c r="O143" s="293"/>
      <c r="P143" s="291" t="str">
        <f t="shared" si="70"/>
        <v/>
      </c>
      <c r="Q143" s="60" t="str">
        <f t="shared" si="85"/>
        <v/>
      </c>
      <c r="R143" s="296"/>
      <c r="S143" s="60"/>
      <c r="T143" s="296" t="str">
        <f t="shared" si="86"/>
        <v/>
      </c>
      <c r="U143" s="296"/>
      <c r="V143" s="293"/>
      <c r="W143" s="60" t="str">
        <f t="shared" si="87"/>
        <v/>
      </c>
      <c r="X143" s="293"/>
      <c r="Y143" s="294"/>
      <c r="Z143" s="297" t="str">
        <f t="shared" si="88"/>
        <v/>
      </c>
      <c r="AA143" s="324"/>
      <c r="AB143" s="360" t="str">
        <f t="shared" si="89"/>
        <v/>
      </c>
      <c r="AC143" s="59" t="str">
        <f t="shared" si="90"/>
        <v/>
      </c>
      <c r="AD143" s="363" t="str">
        <f t="shared" si="91"/>
        <v/>
      </c>
      <c r="AE143" s="300" t="str">
        <f t="shared" si="71"/>
        <v/>
      </c>
      <c r="AF143" s="370" t="str">
        <f t="shared" ca="1" si="84"/>
        <v/>
      </c>
      <c r="AG143" s="291" t="str">
        <f t="shared" si="72"/>
        <v/>
      </c>
      <c r="AH143" s="301" t="str">
        <f t="shared" si="92"/>
        <v/>
      </c>
      <c r="AI143" s="301" t="str">
        <f t="shared" si="93"/>
        <v/>
      </c>
      <c r="AJ143" s="7" t="str">
        <f t="shared" si="94"/>
        <v/>
      </c>
      <c r="AK143" s="366" t="str">
        <f t="shared" si="95"/>
        <v/>
      </c>
    </row>
    <row r="144" spans="1:37">
      <c r="A144" s="307"/>
      <c r="B144" s="288"/>
      <c r="C144" s="288"/>
      <c r="D144" s="289" t="str">
        <f t="shared" si="64"/>
        <v/>
      </c>
      <c r="E144" s="290"/>
      <c r="F144" s="290"/>
      <c r="G144" s="290"/>
      <c r="H144" s="290"/>
      <c r="I144" s="291" t="str">
        <f t="shared" si="65"/>
        <v/>
      </c>
      <c r="J144" s="291">
        <f t="shared" si="66"/>
        <v>0</v>
      </c>
      <c r="K144" s="292" t="str">
        <f t="shared" si="67"/>
        <v/>
      </c>
      <c r="L144" s="293"/>
      <c r="M144" s="294" t="str">
        <f t="shared" si="68"/>
        <v/>
      </c>
      <c r="N144" s="295" t="str">
        <f t="shared" si="69"/>
        <v/>
      </c>
      <c r="O144" s="293"/>
      <c r="P144" s="291" t="str">
        <f t="shared" si="70"/>
        <v/>
      </c>
      <c r="Q144" s="60" t="str">
        <f t="shared" si="85"/>
        <v/>
      </c>
      <c r="R144" s="296"/>
      <c r="S144" s="60"/>
      <c r="T144" s="296" t="str">
        <f t="shared" si="86"/>
        <v/>
      </c>
      <c r="U144" s="296"/>
      <c r="V144" s="293"/>
      <c r="W144" s="60" t="str">
        <f t="shared" si="87"/>
        <v/>
      </c>
      <c r="X144" s="293"/>
      <c r="Y144" s="294"/>
      <c r="Z144" s="297" t="str">
        <f t="shared" si="88"/>
        <v/>
      </c>
      <c r="AA144" s="324"/>
      <c r="AB144" s="360" t="str">
        <f t="shared" si="89"/>
        <v/>
      </c>
      <c r="AC144" s="59" t="str">
        <f t="shared" si="90"/>
        <v/>
      </c>
      <c r="AD144" s="363" t="str">
        <f t="shared" si="91"/>
        <v/>
      </c>
      <c r="AE144" s="300" t="str">
        <f t="shared" si="71"/>
        <v/>
      </c>
      <c r="AF144" s="370" t="str">
        <f t="shared" ca="1" si="84"/>
        <v/>
      </c>
      <c r="AG144" s="291" t="str">
        <f t="shared" si="72"/>
        <v/>
      </c>
      <c r="AH144" s="301" t="str">
        <f t="shared" si="92"/>
        <v/>
      </c>
      <c r="AI144" s="301" t="str">
        <f t="shared" si="93"/>
        <v/>
      </c>
      <c r="AJ144" s="7" t="str">
        <f t="shared" si="94"/>
        <v/>
      </c>
      <c r="AK144" s="366" t="str">
        <f t="shared" si="95"/>
        <v/>
      </c>
    </row>
    <row r="145" spans="1:37">
      <c r="A145" s="307"/>
      <c r="B145" s="288"/>
      <c r="C145" s="288"/>
      <c r="D145" s="289" t="str">
        <f t="shared" si="64"/>
        <v/>
      </c>
      <c r="E145" s="290"/>
      <c r="F145" s="290"/>
      <c r="G145" s="290"/>
      <c r="H145" s="290"/>
      <c r="I145" s="291" t="str">
        <f t="shared" si="65"/>
        <v/>
      </c>
      <c r="J145" s="291">
        <f t="shared" si="66"/>
        <v>0</v>
      </c>
      <c r="K145" s="292" t="str">
        <f t="shared" si="67"/>
        <v/>
      </c>
      <c r="L145" s="293"/>
      <c r="M145" s="294" t="str">
        <f t="shared" si="68"/>
        <v/>
      </c>
      <c r="N145" s="295" t="str">
        <f t="shared" si="69"/>
        <v/>
      </c>
      <c r="O145" s="293"/>
      <c r="P145" s="291" t="str">
        <f t="shared" si="70"/>
        <v/>
      </c>
      <c r="Q145" s="60" t="str">
        <f t="shared" si="85"/>
        <v/>
      </c>
      <c r="R145" s="296"/>
      <c r="S145" s="60"/>
      <c r="T145" s="296" t="str">
        <f t="shared" si="86"/>
        <v/>
      </c>
      <c r="U145" s="296"/>
      <c r="V145" s="293"/>
      <c r="W145" s="60" t="str">
        <f t="shared" si="87"/>
        <v/>
      </c>
      <c r="X145" s="293"/>
      <c r="Y145" s="294"/>
      <c r="Z145" s="297" t="str">
        <f t="shared" si="88"/>
        <v/>
      </c>
      <c r="AA145" s="324"/>
      <c r="AB145" s="360" t="str">
        <f t="shared" si="89"/>
        <v/>
      </c>
      <c r="AC145" s="59" t="str">
        <f t="shared" si="90"/>
        <v/>
      </c>
      <c r="AD145" s="363" t="str">
        <f t="shared" si="91"/>
        <v/>
      </c>
      <c r="AE145" s="300" t="str">
        <f t="shared" si="71"/>
        <v/>
      </c>
      <c r="AF145" s="370" t="str">
        <f t="shared" ca="1" si="84"/>
        <v/>
      </c>
      <c r="AG145" s="291" t="str">
        <f t="shared" si="72"/>
        <v/>
      </c>
      <c r="AH145" s="301" t="str">
        <f t="shared" si="92"/>
        <v/>
      </c>
      <c r="AI145" s="301" t="str">
        <f t="shared" si="93"/>
        <v/>
      </c>
      <c r="AJ145" s="7" t="str">
        <f t="shared" si="94"/>
        <v/>
      </c>
      <c r="AK145" s="366" t="str">
        <f t="shared" si="95"/>
        <v/>
      </c>
    </row>
    <row r="146" spans="1:37">
      <c r="A146" s="307"/>
      <c r="B146" s="288"/>
      <c r="C146" s="288"/>
      <c r="D146" s="289" t="str">
        <f t="shared" si="64"/>
        <v/>
      </c>
      <c r="E146" s="290"/>
      <c r="F146" s="290"/>
      <c r="G146" s="290"/>
      <c r="H146" s="290"/>
      <c r="I146" s="291" t="str">
        <f t="shared" si="65"/>
        <v/>
      </c>
      <c r="J146" s="291">
        <f t="shared" si="66"/>
        <v>0</v>
      </c>
      <c r="K146" s="292" t="str">
        <f t="shared" si="67"/>
        <v/>
      </c>
      <c r="L146" s="293"/>
      <c r="M146" s="294" t="str">
        <f t="shared" si="68"/>
        <v/>
      </c>
      <c r="N146" s="295" t="str">
        <f t="shared" si="69"/>
        <v/>
      </c>
      <c r="O146" s="293"/>
      <c r="P146" s="291" t="str">
        <f t="shared" si="70"/>
        <v/>
      </c>
      <c r="Q146" s="60" t="str">
        <f t="shared" si="85"/>
        <v/>
      </c>
      <c r="R146" s="296"/>
      <c r="S146" s="60"/>
      <c r="T146" s="296" t="str">
        <f t="shared" si="86"/>
        <v/>
      </c>
      <c r="U146" s="296"/>
      <c r="V146" s="293"/>
      <c r="W146" s="60" t="str">
        <f t="shared" si="87"/>
        <v/>
      </c>
      <c r="X146" s="293"/>
      <c r="Y146" s="294"/>
      <c r="Z146" s="297" t="str">
        <f t="shared" si="88"/>
        <v/>
      </c>
      <c r="AA146" s="324"/>
      <c r="AB146" s="360" t="str">
        <f t="shared" si="89"/>
        <v/>
      </c>
      <c r="AC146" s="59" t="str">
        <f t="shared" si="90"/>
        <v/>
      </c>
      <c r="AD146" s="363" t="str">
        <f t="shared" si="91"/>
        <v/>
      </c>
      <c r="AE146" s="300" t="str">
        <f t="shared" si="71"/>
        <v/>
      </c>
      <c r="AF146" s="370" t="str">
        <f t="shared" ca="1" si="84"/>
        <v/>
      </c>
      <c r="AG146" s="291" t="str">
        <f t="shared" si="72"/>
        <v/>
      </c>
      <c r="AH146" s="301" t="str">
        <f t="shared" si="92"/>
        <v/>
      </c>
      <c r="AI146" s="301" t="str">
        <f t="shared" si="93"/>
        <v/>
      </c>
      <c r="AJ146" s="7" t="str">
        <f t="shared" si="94"/>
        <v/>
      </c>
      <c r="AK146" s="366" t="str">
        <f t="shared" si="95"/>
        <v/>
      </c>
    </row>
    <row r="147" spans="1:37">
      <c r="A147" s="307"/>
      <c r="B147" s="288"/>
      <c r="C147" s="288"/>
      <c r="D147" s="289" t="str">
        <f t="shared" si="64"/>
        <v/>
      </c>
      <c r="E147" s="290"/>
      <c r="F147" s="290"/>
      <c r="G147" s="290"/>
      <c r="H147" s="290"/>
      <c r="I147" s="291" t="str">
        <f t="shared" si="65"/>
        <v/>
      </c>
      <c r="J147" s="291">
        <f t="shared" si="66"/>
        <v>0</v>
      </c>
      <c r="K147" s="292" t="str">
        <f t="shared" si="67"/>
        <v/>
      </c>
      <c r="L147" s="293"/>
      <c r="M147" s="294" t="str">
        <f t="shared" si="68"/>
        <v/>
      </c>
      <c r="N147" s="295" t="str">
        <f t="shared" si="69"/>
        <v/>
      </c>
      <c r="O147" s="293"/>
      <c r="P147" s="291" t="str">
        <f t="shared" si="70"/>
        <v/>
      </c>
      <c r="Q147" s="60" t="str">
        <f t="shared" si="85"/>
        <v/>
      </c>
      <c r="R147" s="296"/>
      <c r="S147" s="60"/>
      <c r="T147" s="296" t="str">
        <f t="shared" si="86"/>
        <v/>
      </c>
      <c r="U147" s="296"/>
      <c r="V147" s="293"/>
      <c r="W147" s="60" t="str">
        <f t="shared" si="87"/>
        <v/>
      </c>
      <c r="X147" s="293"/>
      <c r="Y147" s="294"/>
      <c r="Z147" s="297" t="str">
        <f t="shared" si="88"/>
        <v/>
      </c>
      <c r="AA147" s="324"/>
      <c r="AB147" s="360" t="str">
        <f t="shared" si="89"/>
        <v/>
      </c>
      <c r="AC147" s="59" t="str">
        <f t="shared" si="90"/>
        <v/>
      </c>
      <c r="AD147" s="363" t="str">
        <f t="shared" si="91"/>
        <v/>
      </c>
      <c r="AE147" s="300" t="str">
        <f t="shared" si="71"/>
        <v/>
      </c>
      <c r="AF147" s="370" t="str">
        <f t="shared" ca="1" si="84"/>
        <v/>
      </c>
      <c r="AG147" s="291" t="str">
        <f t="shared" si="72"/>
        <v/>
      </c>
      <c r="AH147" s="301" t="str">
        <f t="shared" si="92"/>
        <v/>
      </c>
      <c r="AI147" s="301" t="str">
        <f t="shared" si="93"/>
        <v/>
      </c>
      <c r="AJ147" s="7" t="str">
        <f t="shared" si="94"/>
        <v/>
      </c>
      <c r="AK147" s="366" t="str">
        <f t="shared" si="95"/>
        <v/>
      </c>
    </row>
    <row r="148" spans="1:37">
      <c r="A148" s="307"/>
      <c r="B148" s="288"/>
      <c r="C148" s="288"/>
      <c r="D148" s="289" t="str">
        <f t="shared" si="64"/>
        <v/>
      </c>
      <c r="E148" s="290"/>
      <c r="F148" s="290"/>
      <c r="G148" s="290"/>
      <c r="H148" s="290"/>
      <c r="I148" s="291" t="str">
        <f t="shared" si="65"/>
        <v/>
      </c>
      <c r="J148" s="291">
        <f t="shared" si="66"/>
        <v>0</v>
      </c>
      <c r="K148" s="292" t="str">
        <f t="shared" si="67"/>
        <v/>
      </c>
      <c r="L148" s="293"/>
      <c r="M148" s="294" t="str">
        <f t="shared" si="68"/>
        <v/>
      </c>
      <c r="N148" s="295" t="str">
        <f t="shared" si="69"/>
        <v/>
      </c>
      <c r="O148" s="293"/>
      <c r="P148" s="291" t="str">
        <f t="shared" si="70"/>
        <v/>
      </c>
      <c r="Q148" s="60" t="str">
        <f t="shared" si="85"/>
        <v/>
      </c>
      <c r="R148" s="296"/>
      <c r="S148" s="60"/>
      <c r="T148" s="296" t="str">
        <f t="shared" si="86"/>
        <v/>
      </c>
      <c r="U148" s="296"/>
      <c r="V148" s="293"/>
      <c r="W148" s="60" t="str">
        <f t="shared" si="87"/>
        <v/>
      </c>
      <c r="X148" s="293"/>
      <c r="Y148" s="294"/>
      <c r="Z148" s="297" t="str">
        <f t="shared" si="88"/>
        <v/>
      </c>
      <c r="AA148" s="324"/>
      <c r="AB148" s="360" t="str">
        <f t="shared" si="89"/>
        <v/>
      </c>
      <c r="AC148" s="59" t="str">
        <f t="shared" si="90"/>
        <v/>
      </c>
      <c r="AD148" s="363" t="str">
        <f t="shared" si="91"/>
        <v/>
      </c>
      <c r="AE148" s="300" t="str">
        <f t="shared" si="71"/>
        <v/>
      </c>
      <c r="AF148" s="370" t="str">
        <f t="shared" ca="1" si="84"/>
        <v/>
      </c>
      <c r="AG148" s="291" t="str">
        <f t="shared" si="72"/>
        <v/>
      </c>
      <c r="AH148" s="301" t="str">
        <f t="shared" si="92"/>
        <v/>
      </c>
      <c r="AI148" s="301" t="str">
        <f t="shared" si="93"/>
        <v/>
      </c>
      <c r="AJ148" s="7" t="str">
        <f t="shared" si="94"/>
        <v/>
      </c>
      <c r="AK148" s="366" t="str">
        <f t="shared" si="95"/>
        <v/>
      </c>
    </row>
    <row r="149" spans="1:37">
      <c r="A149" s="307"/>
      <c r="B149" s="288"/>
      <c r="C149" s="288"/>
      <c r="D149" s="289" t="str">
        <f t="shared" si="64"/>
        <v/>
      </c>
      <c r="E149" s="290"/>
      <c r="F149" s="290"/>
      <c r="G149" s="290"/>
      <c r="H149" s="290"/>
      <c r="I149" s="291" t="str">
        <f t="shared" si="65"/>
        <v/>
      </c>
      <c r="J149" s="291">
        <f t="shared" si="66"/>
        <v>0</v>
      </c>
      <c r="K149" s="292" t="str">
        <f t="shared" si="67"/>
        <v/>
      </c>
      <c r="L149" s="293"/>
      <c r="M149" s="294" t="str">
        <f t="shared" si="68"/>
        <v/>
      </c>
      <c r="N149" s="295" t="str">
        <f t="shared" si="69"/>
        <v/>
      </c>
      <c r="O149" s="293"/>
      <c r="P149" s="291" t="str">
        <f t="shared" si="70"/>
        <v/>
      </c>
      <c r="Q149" s="60" t="str">
        <f t="shared" si="85"/>
        <v/>
      </c>
      <c r="R149" s="296"/>
      <c r="S149" s="60"/>
      <c r="T149" s="296" t="str">
        <f t="shared" si="86"/>
        <v/>
      </c>
      <c r="U149" s="296"/>
      <c r="V149" s="293"/>
      <c r="W149" s="60" t="str">
        <f t="shared" si="87"/>
        <v/>
      </c>
      <c r="X149" s="293"/>
      <c r="Y149" s="294"/>
      <c r="Z149" s="297" t="str">
        <f t="shared" si="88"/>
        <v/>
      </c>
      <c r="AA149" s="324"/>
      <c r="AB149" s="360" t="str">
        <f t="shared" si="89"/>
        <v/>
      </c>
      <c r="AC149" s="59" t="str">
        <f t="shared" si="90"/>
        <v/>
      </c>
      <c r="AD149" s="363" t="str">
        <f t="shared" si="91"/>
        <v/>
      </c>
      <c r="AE149" s="300" t="str">
        <f t="shared" si="71"/>
        <v/>
      </c>
      <c r="AF149" s="370" t="str">
        <f t="shared" ca="1" si="84"/>
        <v/>
      </c>
      <c r="AG149" s="291" t="str">
        <f t="shared" si="72"/>
        <v/>
      </c>
      <c r="AH149" s="301" t="str">
        <f t="shared" si="92"/>
        <v/>
      </c>
      <c r="AI149" s="301" t="str">
        <f t="shared" si="93"/>
        <v/>
      </c>
      <c r="AJ149" s="7" t="str">
        <f t="shared" si="94"/>
        <v/>
      </c>
      <c r="AK149" s="366" t="str">
        <f t="shared" si="95"/>
        <v/>
      </c>
    </row>
    <row r="150" spans="1:37" ht="13.5" thickBot="1">
      <c r="A150" s="340"/>
      <c r="B150" s="341"/>
      <c r="C150" s="341"/>
      <c r="D150" s="342" t="str">
        <f t="shared" si="64"/>
        <v/>
      </c>
      <c r="E150" s="343"/>
      <c r="F150" s="343"/>
      <c r="G150" s="343"/>
      <c r="H150" s="343"/>
      <c r="I150" s="344" t="str">
        <f t="shared" si="65"/>
        <v/>
      </c>
      <c r="J150" s="344">
        <f t="shared" si="66"/>
        <v>0</v>
      </c>
      <c r="K150" s="345" t="str">
        <f t="shared" si="67"/>
        <v/>
      </c>
      <c r="L150" s="346"/>
      <c r="M150" s="347" t="str">
        <f t="shared" si="68"/>
        <v/>
      </c>
      <c r="N150" s="348" t="str">
        <f t="shared" si="69"/>
        <v/>
      </c>
      <c r="O150" s="346"/>
      <c r="P150" s="344" t="str">
        <f t="shared" si="70"/>
        <v/>
      </c>
      <c r="Q150" s="349" t="str">
        <f t="shared" si="85"/>
        <v/>
      </c>
      <c r="R150" s="350"/>
      <c r="S150" s="349"/>
      <c r="T150" s="350" t="str">
        <f t="shared" si="86"/>
        <v/>
      </c>
      <c r="U150" s="350"/>
      <c r="V150" s="346"/>
      <c r="W150" s="349" t="str">
        <f t="shared" si="87"/>
        <v/>
      </c>
      <c r="X150" s="346"/>
      <c r="Y150" s="347"/>
      <c r="Z150" s="351" t="str">
        <f t="shared" si="88"/>
        <v/>
      </c>
      <c r="AA150" s="352"/>
      <c r="AB150" s="361" t="str">
        <f t="shared" si="89"/>
        <v/>
      </c>
      <c r="AC150" s="353" t="str">
        <f t="shared" si="90"/>
        <v/>
      </c>
      <c r="AD150" s="364" t="str">
        <f t="shared" si="91"/>
        <v/>
      </c>
      <c r="AE150" s="354" t="str">
        <f t="shared" si="71"/>
        <v/>
      </c>
      <c r="AF150" s="371" t="str">
        <f t="shared" ca="1" si="84"/>
        <v/>
      </c>
      <c r="AG150" s="344" t="str">
        <f t="shared" si="72"/>
        <v/>
      </c>
      <c r="AH150" s="355" t="str">
        <f t="shared" si="92"/>
        <v/>
      </c>
      <c r="AI150" s="355" t="str">
        <f t="shared" si="93"/>
        <v/>
      </c>
      <c r="AJ150" s="356" t="str">
        <f t="shared" si="94"/>
        <v/>
      </c>
      <c r="AK150" s="368" t="str">
        <f t="shared" si="95"/>
        <v/>
      </c>
    </row>
    <row r="151" spans="1:37">
      <c r="D151" s="31" t="str">
        <f>IF($B151="","",IF($C151="","",DATEDIF($B151,$C151,"D")))</f>
        <v/>
      </c>
      <c r="I151" s="72" t="str">
        <f>IF($G151&amp;$H151="","",IF($E151="","",IF($G151="","0",SUMPRODUCT($G151,$D151))+IF($F151="","0",IF($H151="","0",SUMPRODUCT($H151,$D151)))))</f>
        <v/>
      </c>
      <c r="J151" s="72">
        <f>IF($E151&amp;$F151="0","",SUM($E151:$F151))</f>
        <v>0</v>
      </c>
      <c r="K151" s="32" t="str">
        <f>IF($D151="","",IF($J151="","",$D151*$J151))</f>
        <v/>
      </c>
      <c r="M151" s="48" t="str">
        <f>IF($A151="","",IF(VLOOKUP($A151,Données,5,FALSE)="","",VLOOKUP($A151,Données,5,FALSE)))</f>
        <v/>
      </c>
      <c r="N151" s="49" t="str">
        <f>IF($A151="","",IF(VLOOKUP($A151,Données,6,FALSE)="","",VLOOKUP($A151,Données,6,FALSE)))</f>
        <v/>
      </c>
      <c r="O151" s="4" t="str">
        <f>IF($E151="","",IF($J151&gt;=60,$E151-3,IF($J151&gt;=42,$E151-2,IF($J151&gt;=21,$E151-1,$E151))))</f>
        <v/>
      </c>
      <c r="P151" s="72" t="str">
        <f>IF($F151="","",$F151)</f>
        <v/>
      </c>
      <c r="S151" s="68" t="str">
        <f>IF($Q151="","",VLOOKUP($Q151,Tarifs,2,FALSE))</f>
        <v/>
      </c>
      <c r="T151" s="68" t="str">
        <f>IF($Q151="","",VLOOKUP($Q151,Tarifs,3,FALSE))</f>
        <v/>
      </c>
      <c r="U151" s="116"/>
      <c r="W151" s="68" t="str">
        <f>IF($U151="","",VLOOKUP($U151,Tarifs,2,FALSE))</f>
        <v/>
      </c>
      <c r="X151" s="68" t="str">
        <f>IF($U151="","",VLOOKUP($U151,Tarifs,3,FALSE))</f>
        <v/>
      </c>
      <c r="Y151" s="4" t="str">
        <f>IF($L151="Annulé",0,(IF($E151="","",SUM($E151-$O151))))</f>
        <v/>
      </c>
      <c r="Z151" s="71" t="str">
        <f>IF($Y151="","",IF($Q151="","0",IF($R151="","0",SUMPRODUCT($Y151,$R151,$S151)+IF($U151="","0",IF($V151="","0",SUMPRODUCT($Y151,$V151,$W151))))))</f>
        <v/>
      </c>
      <c r="AA151" s="117"/>
      <c r="AB151" s="68" t="str">
        <f t="shared" si="89"/>
        <v/>
      </c>
      <c r="AC151" s="70" t="str">
        <f>IF(L151="Annulé",0,(IF($A151="","",(IF($Q151="","0",IF($R151="","0",SUMPRODUCT($O151,$R151,$S151)+IF($P151="","0",SUMPRODUCT($P151,$R151,$T151))))+IF($U151="","0",IF($V151="","0",SUMPRODUCT($O151,$V151,$W151)+IF($P151="","0",SUMPRODUCT($P151,$V151,$X151))))))))</f>
        <v/>
      </c>
      <c r="AD151" s="73" t="str">
        <f>IF($A151="","",((IF($G151="","0",IF($Q151="","0",IF($R151="","0",SUMPRODUCT($G151,$R151,$S151))))))+(IF($G151="","0",IF($U151="","0",IF($V151="","0",SUMPRODUCT($G151,$V151,$W151)))))+IF($F151="","0",IF($H151="","0",IF($Q151="","0",IF($R151="","0",SUMPRODUCT($H151,$R151,$T151))))+IF($F151="","0",(IF($H151="","0",IF($U151="","0",SUMPRODUCT($H151,$V151,$X151))))))-IF($AK151="",0,$AK151))</f>
        <v/>
      </c>
      <c r="AE151" s="170" t="str">
        <f>IF($A151="","",$A151)</f>
        <v/>
      </c>
      <c r="AF151" s="112" t="str">
        <f ca="1">IF(MONTH($C151)=MONTH($B151),$D151,SUMPRODUCT(--(MONTH(ROW(INDIRECT($B151&amp;":"&amp;$C151)))=MONTH($B151))))</f>
        <v/>
      </c>
      <c r="AG151" s="72" t="str">
        <f>IF($D151="","",IF($AF151="","",+$D151-$AF151))</f>
        <v/>
      </c>
      <c r="AH151" s="110" t="str">
        <f>IF($AC151="","",IF($AG151=0,$AC151,($AC151/$D151)*$AF151))</f>
        <v/>
      </c>
      <c r="AI151" s="110" t="str">
        <f>IF($AC151="","",(IF(AG151=0,0,(AC151/D151)*AG151)))</f>
        <v/>
      </c>
      <c r="AJ151" s="4" t="str">
        <f>IF($L151="Annulé",SUM($E151-$O151),"")</f>
        <v/>
      </c>
      <c r="AK151" s="71" t="str">
        <f>IF($AJ151="","",IF($Q151="","0",IF($R151="","0",SUMPRODUCT($AJ151,$R151,$S151)+IF($U151="","0",IF($V151="","0",SUMPRODUCT($AJ151,$V151,$W151))))))</f>
        <v/>
      </c>
    </row>
    <row r="152" spans="1:37">
      <c r="D152" s="31" t="str">
        <f>IF($B152="","",IF($C152="","",DATEDIF($B152,$C152,"D")))</f>
        <v/>
      </c>
      <c r="I152" s="72" t="str">
        <f>IF($G152&amp;$H152="","",IF($E152="","",IF($G152="","0",SUMPRODUCT($G152,$D152))+IF($F152="","0",IF($H152="","0",SUMPRODUCT($H152,$D152)))))</f>
        <v/>
      </c>
      <c r="J152" s="72">
        <f>IF($E152&amp;$F152="0","",SUM($E152:$F152))</f>
        <v>0</v>
      </c>
      <c r="K152" s="32" t="str">
        <f>IF($D152="","",IF($J152="","",$D152*$J152))</f>
        <v/>
      </c>
      <c r="M152" s="48" t="str">
        <f>IF($A152="","",IF(VLOOKUP($A152,Données,5,FALSE)="","",VLOOKUP($A152,Données,5,FALSE)))</f>
        <v/>
      </c>
      <c r="N152" s="49" t="str">
        <f>IF($A152="","",IF(VLOOKUP($A152,Données,6,FALSE)="","",VLOOKUP($A152,Données,6,FALSE)))</f>
        <v/>
      </c>
      <c r="O152" s="4" t="str">
        <f>IF($E152="","",IF($J152&gt;=60,$E152-3,IF($J152&gt;=42,$E152-2,IF($J152&gt;=21,$E152-1,$E152))))</f>
        <v/>
      </c>
      <c r="P152" s="72" t="str">
        <f>IF($F152="","",$F152)</f>
        <v/>
      </c>
      <c r="S152" s="68" t="str">
        <f>IF($Q152="","",VLOOKUP($Q152,Tarifs,2,FALSE))</f>
        <v/>
      </c>
      <c r="T152" s="68" t="str">
        <f>IF($Q152="","",VLOOKUP($Q152,Tarifs,3,FALSE))</f>
        <v/>
      </c>
      <c r="U152" s="116"/>
      <c r="W152" s="68" t="str">
        <f>IF($U152="","",VLOOKUP($U152,Tarifs,2,FALSE))</f>
        <v/>
      </c>
      <c r="X152" s="68" t="str">
        <f>IF($U152="","",VLOOKUP($U152,Tarifs,3,FALSE))</f>
        <v/>
      </c>
      <c r="Y152" s="4" t="str">
        <f>IF($L152="Annulé",0,(IF($E152="","",SUM($E152-$O152))))</f>
        <v/>
      </c>
      <c r="Z152" s="71" t="str">
        <f>IF($Y152="","",IF($Q152="","0",IF($R152="","0",SUMPRODUCT($Y152,$R152,$S152)+IF($U152="","0",IF($V152="","0",SUMPRODUCT($Y152,$V152,$W152))))))</f>
        <v/>
      </c>
      <c r="AA152" s="117"/>
      <c r="AB152" s="68" t="str">
        <f t="shared" si="89"/>
        <v/>
      </c>
      <c r="AC152" s="70" t="str">
        <f>IF(L152="Annulé",0,(IF($A152="","",(IF($Q152="","0",IF($R152="","0",SUMPRODUCT($O152,$R152,$S152)+IF($P152="","0",SUMPRODUCT($P152,$R152,$T152))))+IF($U152="","0",IF($V152="","0",SUMPRODUCT($O152,$V152,$W152)+IF($P152="","0",SUMPRODUCT($P152,$V152,$X152))))))))</f>
        <v/>
      </c>
      <c r="AD152" s="73" t="str">
        <f>IF($A152="","",((IF($G152="","0",IF($Q152="","0",IF($R152="","0",SUMPRODUCT($G152,$R152,$S152))))))+(IF($G152="","0",IF($U152="","0",IF($V152="","0",SUMPRODUCT($G152,$V152,$W152)))))+IF($F152="","0",IF($H152="","0",IF($Q152="","0",IF($R152="","0",SUMPRODUCT($H152,$R152,$T152))))+IF($F152="","0",(IF($H152="","0",IF($U152="","0",SUMPRODUCT($H152,$V152,$X152))))))-IF($AK152="",0,$AK152))</f>
        <v/>
      </c>
      <c r="AE152" s="170" t="str">
        <f>IF($A152="","",$A152)</f>
        <v/>
      </c>
      <c r="AF152" s="112" t="str">
        <f ca="1">IF(MONTH($C152)=MONTH($B152),$D152,SUMPRODUCT(--(MONTH(ROW(INDIRECT($B152&amp;":"&amp;$C152)))=MONTH($B152))))</f>
        <v/>
      </c>
      <c r="AG152" s="72" t="str">
        <f>IF($D152="","",IF($AF152="","",+$D152-$AF152))</f>
        <v/>
      </c>
      <c r="AH152" s="110" t="str">
        <f>IF($AC152="","",IF($AG152=0,$AC152,($AC152/$D152)*$AF152))</f>
        <v/>
      </c>
      <c r="AI152" s="110" t="str">
        <f>IF($AC152="","",(IF(AG152=0,0,(AC152/D152)*AG152)))</f>
        <v/>
      </c>
      <c r="AJ152" s="4" t="str">
        <f>IF($L152="Annulé",SUM($E152-$O152),"")</f>
        <v/>
      </c>
      <c r="AK152" s="71" t="str">
        <f>IF($AJ152="","",IF($Q152="","0",IF($R152="","0",SUMPRODUCT($AJ152,$R152,$S152)+IF($U152="","0",IF($V152="","0",SUMPRODUCT($AJ152,$V152,$W152))))))</f>
        <v/>
      </c>
    </row>
  </sheetData>
  <sheetProtection formatCells="0" formatColumns="0" formatRows="0" selectLockedCells="1" sort="0" autoFilter="0" pivotTables="0"/>
  <phoneticPr fontId="5" type="noConversion"/>
  <conditionalFormatting sqref="L2:L40 L42:L150">
    <cfRule type="containsText" dxfId="212" priority="1" stopIfTrue="1" operator="containsText" text="Sous-réserve">
      <formula>NOT(ISERROR(SEARCH("Sous-réserve",L2)))</formula>
    </cfRule>
    <cfRule type="containsText" dxfId="211" priority="2" stopIfTrue="1" operator="containsText" text="Dem convention">
      <formula>NOT(ISERROR(SEARCH("Dem convention",L2)))</formula>
    </cfRule>
    <cfRule type="containsText" dxfId="210" priority="3" stopIfTrue="1" operator="containsText" text="Convention">
      <formula>NOT(ISERROR(SEARCH("Convention",L2)))</formula>
    </cfRule>
    <cfRule type="containsText" dxfId="209" priority="4" stopIfTrue="1" operator="containsText" text="Sans suite">
      <formula>NOT(ISERROR(SEARCH("Sans suite",L2)))</formula>
    </cfRule>
    <cfRule type="containsText" dxfId="208" priority="9" stopIfTrue="1" operator="containsText" text="Annulé">
      <formula>NOT(ISERROR(SEARCH("Annulé",L2)))</formula>
    </cfRule>
  </conditionalFormatting>
  <dataValidations count="4">
    <dataValidation type="list" allowBlank="1" showInputMessage="1" showErrorMessage="1" sqref="A2:A40 A42:A150">
      <formula1>Nom</formula1>
    </dataValidation>
    <dataValidation type="list" allowBlank="1" showInputMessage="1" showErrorMessage="1" sqref="L2:L40 L42:L150">
      <formula1>Statut</formula1>
    </dataValidation>
    <dataValidation type="list" allowBlank="1" showInputMessage="1" showErrorMessage="1" sqref="U2:U40 Q2:Q40">
      <formula1>Régime</formula1>
    </dataValidation>
    <dataValidation type="list" allowBlank="1" showInputMessage="1" showErrorMessage="1" sqref="O42:O150 R42:R150 U42:U150 X42:X150">
      <formula1>Régime_2018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46" fitToHeight="0" orientation="landscape" r:id="rId1"/>
  <headerFooter>
    <oddHeader>&amp;C&amp;F
&amp;G</oddHeader>
    <oddFooter>&amp;L&amp;D&amp;C&amp;"Times New Roman,Gras"CLP - ESCALE en Baie de Somme&amp;R&amp;A</oddFooter>
  </headerFooter>
  <ignoredErrors>
    <ignoredError sqref="AH15" formula="1"/>
    <ignoredError sqref="P42 O43:O150 Y42" calculatedColumn="1"/>
    <ignoredError sqref="T42 T43:T150 AB42:AB150" unlockedFormula="1"/>
  </ignoredErrors>
  <legacyDrawingHF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I35"/>
  <sheetViews>
    <sheetView showGridLines="0" showZeros="0" zoomScale="80" zoomScaleNormal="80" workbookViewId="0">
      <pane ySplit="5" topLeftCell="A6" activePane="bottomLeft" state="frozen"/>
      <selection activeCell="J22" sqref="J22"/>
      <selection pane="bottomLeft" activeCell="AI13" sqref="AI13"/>
    </sheetView>
  </sheetViews>
  <sheetFormatPr baseColWidth="10" defaultRowHeight="12.75"/>
  <cols>
    <col min="1" max="1" width="50.83203125" style="25" customWidth="1"/>
    <col min="2" max="32" width="7.1640625" style="1" customWidth="1"/>
    <col min="33" max="33" width="15.83203125" style="4" customWidth="1"/>
    <col min="34" max="34" width="12" style="4"/>
    <col min="35" max="16384" width="12" style="1"/>
  </cols>
  <sheetData>
    <row r="1" spans="1:35" ht="20.100000000000001" customHeight="1" thickBot="1">
      <c r="A1" s="11">
        <v>2018</v>
      </c>
      <c r="B1" s="384"/>
      <c r="C1" s="376"/>
      <c r="D1" s="376"/>
      <c r="E1" s="376"/>
      <c r="F1" s="376"/>
      <c r="G1" s="376"/>
      <c r="H1" s="376"/>
      <c r="I1" s="376"/>
      <c r="J1" s="376"/>
      <c r="K1" s="376"/>
      <c r="L1" s="376"/>
      <c r="M1" s="376"/>
      <c r="N1" s="376"/>
      <c r="O1" s="376"/>
      <c r="P1" s="376"/>
      <c r="Q1" s="376"/>
      <c r="R1" s="376"/>
      <c r="S1" s="376"/>
      <c r="T1" s="376"/>
      <c r="U1" s="376"/>
      <c r="V1" s="376"/>
      <c r="W1" s="376"/>
      <c r="X1" s="376"/>
      <c r="Y1" s="376"/>
      <c r="Z1" s="376"/>
      <c r="AA1" s="376"/>
      <c r="AB1" s="376"/>
      <c r="AC1" s="376"/>
      <c r="AD1" s="376"/>
      <c r="AE1" s="376"/>
      <c r="AF1" s="376"/>
      <c r="AI1" s="4"/>
    </row>
    <row r="2" spans="1:35" ht="20.100000000000001" customHeight="1">
      <c r="A2" s="375"/>
      <c r="B2" s="378" t="s">
        <v>21</v>
      </c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79"/>
      <c r="P2" s="379"/>
      <c r="Q2" s="379"/>
      <c r="R2" s="379"/>
      <c r="S2" s="379"/>
      <c r="T2" s="379"/>
      <c r="U2" s="379"/>
      <c r="V2" s="379"/>
      <c r="W2" s="379"/>
      <c r="X2" s="379"/>
      <c r="Y2" s="379"/>
      <c r="Z2" s="379"/>
      <c r="AA2" s="379"/>
      <c r="AB2" s="379"/>
      <c r="AC2" s="379"/>
      <c r="AD2" s="379"/>
      <c r="AE2" s="379"/>
      <c r="AF2" s="380"/>
      <c r="AG2" s="374" t="s">
        <v>33</v>
      </c>
      <c r="AH2" s="8"/>
    </row>
    <row r="3" spans="1:35" ht="20.100000000000001" customHeight="1" thickBot="1">
      <c r="A3" s="376"/>
      <c r="B3" s="381"/>
      <c r="C3" s="382"/>
      <c r="D3" s="382"/>
      <c r="E3" s="382"/>
      <c r="F3" s="382"/>
      <c r="G3" s="382"/>
      <c r="H3" s="382"/>
      <c r="I3" s="382"/>
      <c r="J3" s="382"/>
      <c r="K3" s="382"/>
      <c r="L3" s="382"/>
      <c r="M3" s="382"/>
      <c r="N3" s="382"/>
      <c r="O3" s="382"/>
      <c r="P3" s="382"/>
      <c r="Q3" s="382"/>
      <c r="R3" s="382"/>
      <c r="S3" s="382"/>
      <c r="T3" s="382"/>
      <c r="U3" s="382"/>
      <c r="V3" s="382"/>
      <c r="W3" s="382"/>
      <c r="X3" s="382"/>
      <c r="Y3" s="382"/>
      <c r="Z3" s="382"/>
      <c r="AA3" s="382"/>
      <c r="AB3" s="382"/>
      <c r="AC3" s="382"/>
      <c r="AD3" s="382"/>
      <c r="AE3" s="382"/>
      <c r="AF3" s="383"/>
      <c r="AG3" s="374"/>
      <c r="AH3" s="8"/>
    </row>
    <row r="4" spans="1:35" s="2" customFormat="1" ht="20.100000000000001" customHeight="1">
      <c r="A4" s="377"/>
      <c r="B4" s="6">
        <f>DATE(An,MONTH(1&amp;B2),1)</f>
        <v>43101</v>
      </c>
      <c r="C4" s="6">
        <f>B4+1</f>
        <v>43102</v>
      </c>
      <c r="D4" s="6">
        <f t="shared" ref="D4:AC4" si="0">C4+1</f>
        <v>43103</v>
      </c>
      <c r="E4" s="6">
        <f t="shared" si="0"/>
        <v>43104</v>
      </c>
      <c r="F4" s="6">
        <f t="shared" si="0"/>
        <v>43105</v>
      </c>
      <c r="G4" s="6">
        <f t="shared" si="0"/>
        <v>43106</v>
      </c>
      <c r="H4" s="6">
        <f t="shared" si="0"/>
        <v>43107</v>
      </c>
      <c r="I4" s="6">
        <f t="shared" si="0"/>
        <v>43108</v>
      </c>
      <c r="J4" s="6">
        <f t="shared" si="0"/>
        <v>43109</v>
      </c>
      <c r="K4" s="6">
        <f t="shared" si="0"/>
        <v>43110</v>
      </c>
      <c r="L4" s="6">
        <f t="shared" si="0"/>
        <v>43111</v>
      </c>
      <c r="M4" s="6">
        <f>L4+1</f>
        <v>43112</v>
      </c>
      <c r="N4" s="6">
        <f t="shared" si="0"/>
        <v>43113</v>
      </c>
      <c r="O4" s="6">
        <f>N4+1</f>
        <v>43114</v>
      </c>
      <c r="P4" s="6">
        <f t="shared" si="0"/>
        <v>43115</v>
      </c>
      <c r="Q4" s="6">
        <f t="shared" si="0"/>
        <v>43116</v>
      </c>
      <c r="R4" s="6">
        <f t="shared" si="0"/>
        <v>43117</v>
      </c>
      <c r="S4" s="6">
        <f t="shared" si="0"/>
        <v>43118</v>
      </c>
      <c r="T4" s="6">
        <f t="shared" si="0"/>
        <v>43119</v>
      </c>
      <c r="U4" s="6">
        <f t="shared" si="0"/>
        <v>43120</v>
      </c>
      <c r="V4" s="6">
        <f t="shared" si="0"/>
        <v>43121</v>
      </c>
      <c r="W4" s="6">
        <f t="shared" si="0"/>
        <v>43122</v>
      </c>
      <c r="X4" s="6">
        <f t="shared" si="0"/>
        <v>43123</v>
      </c>
      <c r="Y4" s="6">
        <f t="shared" si="0"/>
        <v>43124</v>
      </c>
      <c r="Z4" s="6">
        <f t="shared" si="0"/>
        <v>43125</v>
      </c>
      <c r="AA4" s="6">
        <f t="shared" si="0"/>
        <v>43126</v>
      </c>
      <c r="AB4" s="6">
        <f t="shared" si="0"/>
        <v>43127</v>
      </c>
      <c r="AC4" s="6">
        <f t="shared" si="0"/>
        <v>43128</v>
      </c>
      <c r="AD4" s="6">
        <f>IF(AC4=0,0,IF(MONTH(AC4)&lt;&gt;MONTH(AC4+1),0,AC4+1))</f>
        <v>43129</v>
      </c>
      <c r="AE4" s="6">
        <f>IF(AD4=0,0,IF(MONTH(AD4)&lt;&gt;MONTH(AD4+1),0,AD4+1))</f>
        <v>43130</v>
      </c>
      <c r="AF4" s="6">
        <f>IF(AE4=0,0,IF(MONTH(AE4)&lt;&gt;MONTH(AE4+1),0,AE4+1))</f>
        <v>43131</v>
      </c>
      <c r="AG4" s="7"/>
      <c r="AH4" s="4"/>
    </row>
    <row r="5" spans="1:35" s="2" customFormat="1" ht="20.100000000000001" customHeight="1">
      <c r="A5" s="14" t="s">
        <v>26</v>
      </c>
      <c r="B5" s="13">
        <f t="shared" ref="B5:AF5" si="1">B4</f>
        <v>43101</v>
      </c>
      <c r="C5" s="13">
        <f t="shared" si="1"/>
        <v>43102</v>
      </c>
      <c r="D5" s="13">
        <f t="shared" si="1"/>
        <v>43103</v>
      </c>
      <c r="E5" s="13">
        <f t="shared" si="1"/>
        <v>43104</v>
      </c>
      <c r="F5" s="13">
        <f t="shared" si="1"/>
        <v>43105</v>
      </c>
      <c r="G5" s="13">
        <f t="shared" si="1"/>
        <v>43106</v>
      </c>
      <c r="H5" s="13">
        <f t="shared" si="1"/>
        <v>43107</v>
      </c>
      <c r="I5" s="13">
        <f t="shared" si="1"/>
        <v>43108</v>
      </c>
      <c r="J5" s="13">
        <f t="shared" si="1"/>
        <v>43109</v>
      </c>
      <c r="K5" s="13">
        <f t="shared" si="1"/>
        <v>43110</v>
      </c>
      <c r="L5" s="13">
        <f t="shared" si="1"/>
        <v>43111</v>
      </c>
      <c r="M5" s="13">
        <f t="shared" si="1"/>
        <v>43112</v>
      </c>
      <c r="N5" s="13">
        <f t="shared" si="1"/>
        <v>43113</v>
      </c>
      <c r="O5" s="13">
        <f t="shared" si="1"/>
        <v>43114</v>
      </c>
      <c r="P5" s="13">
        <f t="shared" si="1"/>
        <v>43115</v>
      </c>
      <c r="Q5" s="13">
        <f t="shared" si="1"/>
        <v>43116</v>
      </c>
      <c r="R5" s="13">
        <f t="shared" si="1"/>
        <v>43117</v>
      </c>
      <c r="S5" s="13">
        <f t="shared" si="1"/>
        <v>43118</v>
      </c>
      <c r="T5" s="13">
        <f t="shared" si="1"/>
        <v>43119</v>
      </c>
      <c r="U5" s="13">
        <f t="shared" si="1"/>
        <v>43120</v>
      </c>
      <c r="V5" s="13">
        <f t="shared" si="1"/>
        <v>43121</v>
      </c>
      <c r="W5" s="13">
        <f t="shared" si="1"/>
        <v>43122</v>
      </c>
      <c r="X5" s="13">
        <f t="shared" si="1"/>
        <v>43123</v>
      </c>
      <c r="Y5" s="13">
        <f t="shared" si="1"/>
        <v>43124</v>
      </c>
      <c r="Z5" s="13">
        <f t="shared" si="1"/>
        <v>43125</v>
      </c>
      <c r="AA5" s="13">
        <f t="shared" si="1"/>
        <v>43126</v>
      </c>
      <c r="AB5" s="13">
        <f t="shared" si="1"/>
        <v>43127</v>
      </c>
      <c r="AC5" s="13">
        <f t="shared" si="1"/>
        <v>43128</v>
      </c>
      <c r="AD5" s="13">
        <f t="shared" si="1"/>
        <v>43129</v>
      </c>
      <c r="AE5" s="13">
        <f t="shared" si="1"/>
        <v>43130</v>
      </c>
      <c r="AF5" s="13">
        <f t="shared" si="1"/>
        <v>43131</v>
      </c>
      <c r="AG5" s="7"/>
      <c r="AH5" s="4"/>
    </row>
    <row r="6" spans="1:35" s="2" customFormat="1" ht="20.100000000000001" hidden="1" customHeight="1">
      <c r="A6" s="3" t="str">
        <f t="array" aca="1" ref="A6" ca="1">INDEX(ColA,MIN(IF((MONTH(Debut)=MONTH(1&amp;$B$2))+(MONTH(Fin)=MONTH(1&amp;$B$2)),IF(COUNTIF(A$5:A5,Noms)=0,ROW(Noms)))))&amp;""</f>
        <v>Client 1</v>
      </c>
      <c r="B6" s="18">
        <f t="shared" ref="B6:K15" ca="1" si="2">SUMPRODUCT((Profil="Convention")*(Noms=$A6)*(B$4&gt;=Debut)*(B$4&lt;=Fin))+SUMPRODUCT((Profil="Dem convention")*(Noms=$A6)*(B$4&gt;=Debut)*(B$4&lt;=Fin)*2)+SUMPRODUCT((Profil="Sous-réserve")*(Noms=$A6)*(B$4&gt;=Debut)*(B$4&lt;=Fin)*3)+SUMPRODUCT((Profil="Sans suite")*(Noms=$A6)*(B$4&gt;=Debut)*(B$4&lt;=Fin)*4)+SUMPRODUCT((Profil="Annulé")*(Noms=$A6)*(B$4&gt;=Debut)*(B$4&lt;=Fin)*5)</f>
        <v>1</v>
      </c>
      <c r="C6" s="18">
        <f t="shared" ca="1" si="2"/>
        <v>1</v>
      </c>
      <c r="D6" s="18">
        <f t="shared" ca="1" si="2"/>
        <v>1</v>
      </c>
      <c r="E6" s="18">
        <f t="shared" ca="1" si="2"/>
        <v>0</v>
      </c>
      <c r="F6" s="18">
        <f t="shared" ca="1" si="2"/>
        <v>0</v>
      </c>
      <c r="G6" s="18">
        <f t="shared" ca="1" si="2"/>
        <v>0</v>
      </c>
      <c r="H6" s="18">
        <f t="shared" ca="1" si="2"/>
        <v>0</v>
      </c>
      <c r="I6" s="18">
        <f t="shared" ca="1" si="2"/>
        <v>0</v>
      </c>
      <c r="J6" s="18">
        <f t="shared" ca="1" si="2"/>
        <v>0</v>
      </c>
      <c r="K6" s="18">
        <f t="shared" ca="1" si="2"/>
        <v>0</v>
      </c>
      <c r="L6" s="18">
        <f t="shared" ref="L6:U15" ca="1" si="3">SUMPRODUCT((Profil="Convention")*(Noms=$A6)*(L$4&gt;=Debut)*(L$4&lt;=Fin))+SUMPRODUCT((Profil="Dem convention")*(Noms=$A6)*(L$4&gt;=Debut)*(L$4&lt;=Fin)*2)+SUMPRODUCT((Profil="Sous-réserve")*(Noms=$A6)*(L$4&gt;=Debut)*(L$4&lt;=Fin)*3)+SUMPRODUCT((Profil="Sans suite")*(Noms=$A6)*(L$4&gt;=Debut)*(L$4&lt;=Fin)*4)+SUMPRODUCT((Profil="Annulé")*(Noms=$A6)*(L$4&gt;=Debut)*(L$4&lt;=Fin)*5)</f>
        <v>0</v>
      </c>
      <c r="M6" s="18">
        <f t="shared" ca="1" si="3"/>
        <v>0</v>
      </c>
      <c r="N6" s="18">
        <f t="shared" ca="1" si="3"/>
        <v>0</v>
      </c>
      <c r="O6" s="18">
        <f t="shared" ca="1" si="3"/>
        <v>0</v>
      </c>
      <c r="P6" s="18">
        <f t="shared" ca="1" si="3"/>
        <v>0</v>
      </c>
      <c r="Q6" s="18">
        <f t="shared" ca="1" si="3"/>
        <v>0</v>
      </c>
      <c r="R6" s="18">
        <f t="shared" ca="1" si="3"/>
        <v>0</v>
      </c>
      <c r="S6" s="18">
        <f t="shared" ca="1" si="3"/>
        <v>0</v>
      </c>
      <c r="T6" s="18">
        <f t="shared" ca="1" si="3"/>
        <v>0</v>
      </c>
      <c r="U6" s="18">
        <f t="shared" ca="1" si="3"/>
        <v>0</v>
      </c>
      <c r="V6" s="18">
        <f t="shared" ref="V6:AF15" ca="1" si="4">SUMPRODUCT((Profil="Convention")*(Noms=$A6)*(V$4&gt;=Debut)*(V$4&lt;=Fin))+SUMPRODUCT((Profil="Dem convention")*(Noms=$A6)*(V$4&gt;=Debut)*(V$4&lt;=Fin)*2)+SUMPRODUCT((Profil="Sous-réserve")*(Noms=$A6)*(V$4&gt;=Debut)*(V$4&lt;=Fin)*3)+SUMPRODUCT((Profil="Sans suite")*(Noms=$A6)*(V$4&gt;=Debut)*(V$4&lt;=Fin)*4)+SUMPRODUCT((Profil="Annulé")*(Noms=$A6)*(V$4&gt;=Debut)*(V$4&lt;=Fin)*5)</f>
        <v>0</v>
      </c>
      <c r="W6" s="18">
        <f t="shared" ca="1" si="4"/>
        <v>0</v>
      </c>
      <c r="X6" s="18">
        <f t="shared" ca="1" si="4"/>
        <v>0</v>
      </c>
      <c r="Y6" s="18">
        <f t="shared" ca="1" si="4"/>
        <v>0</v>
      </c>
      <c r="Z6" s="18">
        <f t="shared" ca="1" si="4"/>
        <v>0</v>
      </c>
      <c r="AA6" s="18">
        <f t="shared" ca="1" si="4"/>
        <v>0</v>
      </c>
      <c r="AB6" s="18">
        <f t="shared" ca="1" si="4"/>
        <v>0</v>
      </c>
      <c r="AC6" s="18">
        <f t="shared" ca="1" si="4"/>
        <v>0</v>
      </c>
      <c r="AD6" s="18">
        <f t="shared" ca="1" si="4"/>
        <v>0</v>
      </c>
      <c r="AE6" s="18">
        <f t="shared" ca="1" si="4"/>
        <v>0</v>
      </c>
      <c r="AF6" s="18">
        <f t="shared" ca="1" si="4"/>
        <v>0</v>
      </c>
      <c r="AG6" s="21" t="e">
        <f t="shared" ref="AG6:AG30" ca="1" si="5">SUMPRODUCT((Noms=A6)*(MONTH(Debut)=MONTH($B$4))*OFFSET(Debut,,30))+SUMPRODUCT((Noms=A6)*(MONTH(Debut)=MONTH($B$4-1))*OFFSET(Debut,,31))</f>
        <v>#VALUE!</v>
      </c>
      <c r="AH6" s="9"/>
    </row>
    <row r="7" spans="1:35" s="2" customFormat="1" ht="20.100000000000001" hidden="1" customHeight="1">
      <c r="A7" s="3" t="str">
        <f t="array" aca="1" ref="A7" ca="1">INDEX(ColA,MIN(IF((MONTH(Debut)=MONTH(1&amp;$B$2))+(MONTH(Fin)=MONTH(1&amp;$B$2)),IF(COUNTIF(A$5:A6,Noms)=0,ROW(Noms)))))&amp;""</f>
        <v>Client 2</v>
      </c>
      <c r="B7" s="18">
        <f t="shared" ca="1" si="2"/>
        <v>2</v>
      </c>
      <c r="C7" s="18">
        <f t="shared" ca="1" si="2"/>
        <v>2</v>
      </c>
      <c r="D7" s="18">
        <f t="shared" ca="1" si="2"/>
        <v>2</v>
      </c>
      <c r="E7" s="18">
        <f t="shared" ca="1" si="2"/>
        <v>0</v>
      </c>
      <c r="F7" s="18">
        <f t="shared" ca="1" si="2"/>
        <v>0</v>
      </c>
      <c r="G7" s="18">
        <f t="shared" ca="1" si="2"/>
        <v>0</v>
      </c>
      <c r="H7" s="18">
        <f t="shared" ca="1" si="2"/>
        <v>0</v>
      </c>
      <c r="I7" s="18">
        <f t="shared" ca="1" si="2"/>
        <v>0</v>
      </c>
      <c r="J7" s="18">
        <f t="shared" ca="1" si="2"/>
        <v>0</v>
      </c>
      <c r="K7" s="18">
        <f t="shared" ca="1" si="2"/>
        <v>0</v>
      </c>
      <c r="L7" s="18">
        <f t="shared" ca="1" si="3"/>
        <v>0</v>
      </c>
      <c r="M7" s="18">
        <f t="shared" ca="1" si="3"/>
        <v>0</v>
      </c>
      <c r="N7" s="18">
        <f t="shared" ca="1" si="3"/>
        <v>0</v>
      </c>
      <c r="O7" s="18">
        <f t="shared" ca="1" si="3"/>
        <v>0</v>
      </c>
      <c r="P7" s="18">
        <f t="shared" ca="1" si="3"/>
        <v>0</v>
      </c>
      <c r="Q7" s="18">
        <f t="shared" ca="1" si="3"/>
        <v>0</v>
      </c>
      <c r="R7" s="18">
        <f t="shared" ca="1" si="3"/>
        <v>0</v>
      </c>
      <c r="S7" s="18">
        <f t="shared" ca="1" si="3"/>
        <v>0</v>
      </c>
      <c r="T7" s="18">
        <f t="shared" ca="1" si="3"/>
        <v>0</v>
      </c>
      <c r="U7" s="18">
        <f t="shared" ca="1" si="3"/>
        <v>0</v>
      </c>
      <c r="V7" s="18">
        <f t="shared" ca="1" si="4"/>
        <v>0</v>
      </c>
      <c r="W7" s="18">
        <f t="shared" ca="1" si="4"/>
        <v>0</v>
      </c>
      <c r="X7" s="18">
        <f t="shared" ca="1" si="4"/>
        <v>0</v>
      </c>
      <c r="Y7" s="18">
        <f t="shared" ca="1" si="4"/>
        <v>0</v>
      </c>
      <c r="Z7" s="18">
        <f t="shared" ca="1" si="4"/>
        <v>0</v>
      </c>
      <c r="AA7" s="18">
        <f t="shared" ca="1" si="4"/>
        <v>0</v>
      </c>
      <c r="AB7" s="18">
        <f t="shared" ca="1" si="4"/>
        <v>0</v>
      </c>
      <c r="AC7" s="18">
        <f t="shared" ca="1" si="4"/>
        <v>0</v>
      </c>
      <c r="AD7" s="18">
        <f t="shared" ca="1" si="4"/>
        <v>0</v>
      </c>
      <c r="AE7" s="18">
        <f t="shared" ca="1" si="4"/>
        <v>0</v>
      </c>
      <c r="AF7" s="18">
        <f t="shared" ca="1" si="4"/>
        <v>0</v>
      </c>
      <c r="AG7" s="21" t="e">
        <f t="shared" ca="1" si="5"/>
        <v>#VALUE!</v>
      </c>
    </row>
    <row r="8" spans="1:35" s="2" customFormat="1" ht="20.100000000000001" hidden="1" customHeight="1">
      <c r="A8" s="3" t="str">
        <f t="array" aca="1" ref="A8" ca="1">INDEX(ColA,MIN(IF((MONTH(Debut)=MONTH(1&amp;$B$2))+(MONTH(Fin)=MONTH(1&amp;$B$2)),IF(COUNTIF(A$5:A7,Noms)=0,ROW(Noms)))))&amp;""</f>
        <v/>
      </c>
      <c r="B8" s="18">
        <f t="shared" ca="1" si="2"/>
        <v>0</v>
      </c>
      <c r="C8" s="18">
        <f t="shared" ca="1" si="2"/>
        <v>0</v>
      </c>
      <c r="D8" s="18">
        <f t="shared" ca="1" si="2"/>
        <v>0</v>
      </c>
      <c r="E8" s="18">
        <f t="shared" ca="1" si="2"/>
        <v>0</v>
      </c>
      <c r="F8" s="18">
        <f t="shared" ca="1" si="2"/>
        <v>0</v>
      </c>
      <c r="G8" s="18">
        <f t="shared" ca="1" si="2"/>
        <v>0</v>
      </c>
      <c r="H8" s="18">
        <f t="shared" ca="1" si="2"/>
        <v>0</v>
      </c>
      <c r="I8" s="18">
        <f t="shared" ca="1" si="2"/>
        <v>0</v>
      </c>
      <c r="J8" s="18">
        <f t="shared" ca="1" si="2"/>
        <v>0</v>
      </c>
      <c r="K8" s="18">
        <f t="shared" ca="1" si="2"/>
        <v>0</v>
      </c>
      <c r="L8" s="18">
        <f t="shared" ca="1" si="3"/>
        <v>0</v>
      </c>
      <c r="M8" s="18">
        <f t="shared" ca="1" si="3"/>
        <v>0</v>
      </c>
      <c r="N8" s="18">
        <f t="shared" ca="1" si="3"/>
        <v>0</v>
      </c>
      <c r="O8" s="18">
        <f t="shared" ca="1" si="3"/>
        <v>0</v>
      </c>
      <c r="P8" s="18">
        <f t="shared" ca="1" si="3"/>
        <v>0</v>
      </c>
      <c r="Q8" s="18">
        <f t="shared" ca="1" si="3"/>
        <v>0</v>
      </c>
      <c r="R8" s="18">
        <f t="shared" ca="1" si="3"/>
        <v>0</v>
      </c>
      <c r="S8" s="18">
        <f t="shared" ca="1" si="3"/>
        <v>0</v>
      </c>
      <c r="T8" s="18">
        <f t="shared" ca="1" si="3"/>
        <v>0</v>
      </c>
      <c r="U8" s="18">
        <f t="shared" ca="1" si="3"/>
        <v>0</v>
      </c>
      <c r="V8" s="18">
        <f t="shared" ca="1" si="4"/>
        <v>0</v>
      </c>
      <c r="W8" s="18">
        <f t="shared" ca="1" si="4"/>
        <v>0</v>
      </c>
      <c r="X8" s="18">
        <f t="shared" ca="1" si="4"/>
        <v>0</v>
      </c>
      <c r="Y8" s="18">
        <f t="shared" ca="1" si="4"/>
        <v>0</v>
      </c>
      <c r="Z8" s="18">
        <f t="shared" ca="1" si="4"/>
        <v>0</v>
      </c>
      <c r="AA8" s="18">
        <f t="shared" ca="1" si="4"/>
        <v>0</v>
      </c>
      <c r="AB8" s="18">
        <f t="shared" ca="1" si="4"/>
        <v>0</v>
      </c>
      <c r="AC8" s="18">
        <f t="shared" ca="1" si="4"/>
        <v>0</v>
      </c>
      <c r="AD8" s="18">
        <f t="shared" ca="1" si="4"/>
        <v>0</v>
      </c>
      <c r="AE8" s="18">
        <f t="shared" ca="1" si="4"/>
        <v>0</v>
      </c>
      <c r="AF8" s="18">
        <f t="shared" ca="1" si="4"/>
        <v>0</v>
      </c>
      <c r="AG8" s="21" t="e">
        <f t="shared" ca="1" si="5"/>
        <v>#VALUE!</v>
      </c>
    </row>
    <row r="9" spans="1:35" s="2" customFormat="1" ht="20.100000000000001" hidden="1" customHeight="1">
      <c r="A9" s="3" t="str">
        <f t="array" aca="1" ref="A9" ca="1">INDEX(ColA,MIN(IF((MONTH(Debut)=MONTH(1&amp;$B$2))+(MONTH(Fin)=MONTH(1&amp;$B$2)),IF(COUNTIF(A$5:A8,Noms)=0,ROW(Noms)))))&amp;""</f>
        <v/>
      </c>
      <c r="B9" s="18">
        <f t="shared" ca="1" si="2"/>
        <v>0</v>
      </c>
      <c r="C9" s="18">
        <f t="shared" ca="1" si="2"/>
        <v>0</v>
      </c>
      <c r="D9" s="18">
        <f t="shared" ca="1" si="2"/>
        <v>0</v>
      </c>
      <c r="E9" s="18">
        <f t="shared" ca="1" si="2"/>
        <v>0</v>
      </c>
      <c r="F9" s="18">
        <f t="shared" ca="1" si="2"/>
        <v>0</v>
      </c>
      <c r="G9" s="18">
        <f t="shared" ca="1" si="2"/>
        <v>0</v>
      </c>
      <c r="H9" s="18">
        <f t="shared" ca="1" si="2"/>
        <v>0</v>
      </c>
      <c r="I9" s="18">
        <f t="shared" ca="1" si="2"/>
        <v>0</v>
      </c>
      <c r="J9" s="18">
        <f t="shared" ca="1" si="2"/>
        <v>0</v>
      </c>
      <c r="K9" s="18">
        <f t="shared" ca="1" si="2"/>
        <v>0</v>
      </c>
      <c r="L9" s="18">
        <f t="shared" ca="1" si="3"/>
        <v>0</v>
      </c>
      <c r="M9" s="18">
        <f t="shared" ca="1" si="3"/>
        <v>0</v>
      </c>
      <c r="N9" s="18">
        <f t="shared" ca="1" si="3"/>
        <v>0</v>
      </c>
      <c r="O9" s="18">
        <f t="shared" ca="1" si="3"/>
        <v>0</v>
      </c>
      <c r="P9" s="18">
        <f t="shared" ca="1" si="3"/>
        <v>0</v>
      </c>
      <c r="Q9" s="18">
        <f t="shared" ca="1" si="3"/>
        <v>0</v>
      </c>
      <c r="R9" s="18">
        <f t="shared" ca="1" si="3"/>
        <v>0</v>
      </c>
      <c r="S9" s="18">
        <f t="shared" ca="1" si="3"/>
        <v>0</v>
      </c>
      <c r="T9" s="18">
        <f t="shared" ca="1" si="3"/>
        <v>0</v>
      </c>
      <c r="U9" s="18">
        <f t="shared" ca="1" si="3"/>
        <v>0</v>
      </c>
      <c r="V9" s="18">
        <f t="shared" ca="1" si="4"/>
        <v>0</v>
      </c>
      <c r="W9" s="18">
        <f t="shared" ca="1" si="4"/>
        <v>0</v>
      </c>
      <c r="X9" s="18">
        <f t="shared" ca="1" si="4"/>
        <v>0</v>
      </c>
      <c r="Y9" s="18">
        <f t="shared" ca="1" si="4"/>
        <v>0</v>
      </c>
      <c r="Z9" s="18">
        <f t="shared" ca="1" si="4"/>
        <v>0</v>
      </c>
      <c r="AA9" s="18">
        <f t="shared" ca="1" si="4"/>
        <v>0</v>
      </c>
      <c r="AB9" s="18">
        <f t="shared" ca="1" si="4"/>
        <v>0</v>
      </c>
      <c r="AC9" s="18">
        <f t="shared" ca="1" si="4"/>
        <v>0</v>
      </c>
      <c r="AD9" s="18">
        <f t="shared" ca="1" si="4"/>
        <v>0</v>
      </c>
      <c r="AE9" s="18">
        <f t="shared" ca="1" si="4"/>
        <v>0</v>
      </c>
      <c r="AF9" s="18">
        <f t="shared" ca="1" si="4"/>
        <v>0</v>
      </c>
      <c r="AG9" s="21" t="e">
        <f t="shared" ca="1" si="5"/>
        <v>#VALUE!</v>
      </c>
    </row>
    <row r="10" spans="1:35" s="2" customFormat="1" ht="20.100000000000001" hidden="1" customHeight="1">
      <c r="A10" s="3" t="str">
        <f t="array" aca="1" ref="A10" ca="1">INDEX(ColA,MIN(IF((MONTH(Debut)=MONTH(1&amp;$B$2))+(MONTH(Fin)=MONTH(1&amp;$B$2)),IF(COUNTIF(A$5:A9,Noms)=0,ROW(Noms)))))&amp;""</f>
        <v/>
      </c>
      <c r="B10" s="18">
        <f t="shared" ca="1" si="2"/>
        <v>0</v>
      </c>
      <c r="C10" s="18">
        <f t="shared" ca="1" si="2"/>
        <v>0</v>
      </c>
      <c r="D10" s="18">
        <f t="shared" ca="1" si="2"/>
        <v>0</v>
      </c>
      <c r="E10" s="18">
        <f t="shared" ca="1" si="2"/>
        <v>0</v>
      </c>
      <c r="F10" s="18">
        <f t="shared" ca="1" si="2"/>
        <v>0</v>
      </c>
      <c r="G10" s="18">
        <f t="shared" ca="1" si="2"/>
        <v>0</v>
      </c>
      <c r="H10" s="18">
        <f t="shared" ca="1" si="2"/>
        <v>0</v>
      </c>
      <c r="I10" s="18">
        <f t="shared" ca="1" si="2"/>
        <v>0</v>
      </c>
      <c r="J10" s="18">
        <f t="shared" ca="1" si="2"/>
        <v>0</v>
      </c>
      <c r="K10" s="18">
        <f t="shared" ca="1" si="2"/>
        <v>0</v>
      </c>
      <c r="L10" s="18">
        <f t="shared" ca="1" si="3"/>
        <v>0</v>
      </c>
      <c r="M10" s="18">
        <f t="shared" ca="1" si="3"/>
        <v>0</v>
      </c>
      <c r="N10" s="18">
        <f t="shared" ca="1" si="3"/>
        <v>0</v>
      </c>
      <c r="O10" s="18">
        <f t="shared" ca="1" si="3"/>
        <v>0</v>
      </c>
      <c r="P10" s="18">
        <f t="shared" ca="1" si="3"/>
        <v>0</v>
      </c>
      <c r="Q10" s="18">
        <f t="shared" ca="1" si="3"/>
        <v>0</v>
      </c>
      <c r="R10" s="18">
        <f t="shared" ca="1" si="3"/>
        <v>0</v>
      </c>
      <c r="S10" s="18">
        <f t="shared" ca="1" si="3"/>
        <v>0</v>
      </c>
      <c r="T10" s="18">
        <f t="shared" ca="1" si="3"/>
        <v>0</v>
      </c>
      <c r="U10" s="18">
        <f t="shared" ca="1" si="3"/>
        <v>0</v>
      </c>
      <c r="V10" s="18">
        <f t="shared" ca="1" si="4"/>
        <v>0</v>
      </c>
      <c r="W10" s="18">
        <f t="shared" ca="1" si="4"/>
        <v>0</v>
      </c>
      <c r="X10" s="18">
        <f t="shared" ca="1" si="4"/>
        <v>0</v>
      </c>
      <c r="Y10" s="18">
        <f t="shared" ca="1" si="4"/>
        <v>0</v>
      </c>
      <c r="Z10" s="18">
        <f t="shared" ca="1" si="4"/>
        <v>0</v>
      </c>
      <c r="AA10" s="18">
        <f t="shared" ca="1" si="4"/>
        <v>0</v>
      </c>
      <c r="AB10" s="18">
        <f t="shared" ca="1" si="4"/>
        <v>0</v>
      </c>
      <c r="AC10" s="18">
        <f t="shared" ca="1" si="4"/>
        <v>0</v>
      </c>
      <c r="AD10" s="18">
        <f t="shared" ca="1" si="4"/>
        <v>0</v>
      </c>
      <c r="AE10" s="18">
        <f t="shared" ca="1" si="4"/>
        <v>0</v>
      </c>
      <c r="AF10" s="18">
        <f t="shared" ca="1" si="4"/>
        <v>0</v>
      </c>
      <c r="AG10" s="21" t="e">
        <f t="shared" ca="1" si="5"/>
        <v>#VALUE!</v>
      </c>
    </row>
    <row r="11" spans="1:35" ht="20.100000000000001" hidden="1" customHeight="1">
      <c r="A11" s="3" t="str">
        <f t="array" aca="1" ref="A11" ca="1">INDEX(ColA,MIN(IF((MONTH(Debut)=MONTH(1&amp;$B$2))+(MONTH(Fin)=MONTH(1&amp;$B$2)),IF(COUNTIF(A$5:A10,Noms)=0,ROW(Noms)))))&amp;""</f>
        <v/>
      </c>
      <c r="B11" s="18">
        <f t="shared" ca="1" si="2"/>
        <v>0</v>
      </c>
      <c r="C11" s="18">
        <f t="shared" ca="1" si="2"/>
        <v>0</v>
      </c>
      <c r="D11" s="18">
        <f t="shared" ca="1" si="2"/>
        <v>0</v>
      </c>
      <c r="E11" s="18">
        <f t="shared" ca="1" si="2"/>
        <v>0</v>
      </c>
      <c r="F11" s="18">
        <f t="shared" ca="1" si="2"/>
        <v>0</v>
      </c>
      <c r="G11" s="18">
        <f t="shared" ca="1" si="2"/>
        <v>0</v>
      </c>
      <c r="H11" s="18">
        <f t="shared" ca="1" si="2"/>
        <v>0</v>
      </c>
      <c r="I11" s="18">
        <f t="shared" ca="1" si="2"/>
        <v>0</v>
      </c>
      <c r="J11" s="18">
        <f t="shared" ca="1" si="2"/>
        <v>0</v>
      </c>
      <c r="K11" s="18">
        <f t="shared" ca="1" si="2"/>
        <v>0</v>
      </c>
      <c r="L11" s="18">
        <f t="shared" ca="1" si="3"/>
        <v>0</v>
      </c>
      <c r="M11" s="18">
        <f t="shared" ca="1" si="3"/>
        <v>0</v>
      </c>
      <c r="N11" s="18">
        <f t="shared" ca="1" si="3"/>
        <v>0</v>
      </c>
      <c r="O11" s="18">
        <f t="shared" ca="1" si="3"/>
        <v>0</v>
      </c>
      <c r="P11" s="18">
        <f t="shared" ca="1" si="3"/>
        <v>0</v>
      </c>
      <c r="Q11" s="18">
        <f t="shared" ca="1" si="3"/>
        <v>0</v>
      </c>
      <c r="R11" s="18">
        <f t="shared" ca="1" si="3"/>
        <v>0</v>
      </c>
      <c r="S11" s="18">
        <f t="shared" ca="1" si="3"/>
        <v>0</v>
      </c>
      <c r="T11" s="18">
        <f t="shared" ca="1" si="3"/>
        <v>0</v>
      </c>
      <c r="U11" s="18">
        <f t="shared" ca="1" si="3"/>
        <v>0</v>
      </c>
      <c r="V11" s="18">
        <f t="shared" ca="1" si="4"/>
        <v>0</v>
      </c>
      <c r="W11" s="18">
        <f t="shared" ca="1" si="4"/>
        <v>0</v>
      </c>
      <c r="X11" s="18">
        <f t="shared" ca="1" si="4"/>
        <v>0</v>
      </c>
      <c r="Y11" s="18">
        <f t="shared" ca="1" si="4"/>
        <v>0</v>
      </c>
      <c r="Z11" s="18">
        <f t="shared" ca="1" si="4"/>
        <v>0</v>
      </c>
      <c r="AA11" s="18">
        <f t="shared" ca="1" si="4"/>
        <v>0</v>
      </c>
      <c r="AB11" s="18">
        <f t="shared" ca="1" si="4"/>
        <v>0</v>
      </c>
      <c r="AC11" s="18">
        <f t="shared" ca="1" si="4"/>
        <v>0</v>
      </c>
      <c r="AD11" s="18">
        <f t="shared" ca="1" si="4"/>
        <v>0</v>
      </c>
      <c r="AE11" s="18">
        <f t="shared" ca="1" si="4"/>
        <v>0</v>
      </c>
      <c r="AF11" s="18">
        <f t="shared" ca="1" si="4"/>
        <v>0</v>
      </c>
      <c r="AG11" s="21" t="e">
        <f t="shared" ca="1" si="5"/>
        <v>#VALUE!</v>
      </c>
      <c r="AH11" s="2"/>
      <c r="AI11" s="5"/>
    </row>
    <row r="12" spans="1:35" ht="20.100000000000001" hidden="1" customHeight="1">
      <c r="A12" s="3" t="str">
        <f t="array" aca="1" ref="A12" ca="1">INDEX(ColA,MIN(IF((MONTH(Debut)=MONTH(1&amp;$B$2))+(MONTH(Fin)=MONTH(1&amp;$B$2)),IF(COUNTIF(A$5:A11,Noms)=0,ROW(Noms)))))&amp;""</f>
        <v/>
      </c>
      <c r="B12" s="18">
        <f t="shared" ca="1" si="2"/>
        <v>0</v>
      </c>
      <c r="C12" s="18">
        <f t="shared" ca="1" si="2"/>
        <v>0</v>
      </c>
      <c r="D12" s="18">
        <f t="shared" ca="1" si="2"/>
        <v>0</v>
      </c>
      <c r="E12" s="18">
        <f t="shared" ca="1" si="2"/>
        <v>0</v>
      </c>
      <c r="F12" s="18">
        <f t="shared" ca="1" si="2"/>
        <v>0</v>
      </c>
      <c r="G12" s="18">
        <f t="shared" ca="1" si="2"/>
        <v>0</v>
      </c>
      <c r="H12" s="18">
        <f t="shared" ca="1" si="2"/>
        <v>0</v>
      </c>
      <c r="I12" s="18">
        <f t="shared" ca="1" si="2"/>
        <v>0</v>
      </c>
      <c r="J12" s="18">
        <f t="shared" ca="1" si="2"/>
        <v>0</v>
      </c>
      <c r="K12" s="18">
        <f t="shared" ca="1" si="2"/>
        <v>0</v>
      </c>
      <c r="L12" s="18">
        <f t="shared" ca="1" si="3"/>
        <v>0</v>
      </c>
      <c r="M12" s="18">
        <f t="shared" ca="1" si="3"/>
        <v>0</v>
      </c>
      <c r="N12" s="18">
        <f t="shared" ca="1" si="3"/>
        <v>0</v>
      </c>
      <c r="O12" s="18">
        <f t="shared" ca="1" si="3"/>
        <v>0</v>
      </c>
      <c r="P12" s="18">
        <f t="shared" ca="1" si="3"/>
        <v>0</v>
      </c>
      <c r="Q12" s="18">
        <f t="shared" ca="1" si="3"/>
        <v>0</v>
      </c>
      <c r="R12" s="18">
        <f t="shared" ca="1" si="3"/>
        <v>0</v>
      </c>
      <c r="S12" s="18">
        <f t="shared" ca="1" si="3"/>
        <v>0</v>
      </c>
      <c r="T12" s="18">
        <f t="shared" ca="1" si="3"/>
        <v>0</v>
      </c>
      <c r="U12" s="18">
        <f t="shared" ca="1" si="3"/>
        <v>0</v>
      </c>
      <c r="V12" s="18">
        <f t="shared" ca="1" si="4"/>
        <v>0</v>
      </c>
      <c r="W12" s="18">
        <f t="shared" ca="1" si="4"/>
        <v>0</v>
      </c>
      <c r="X12" s="18">
        <f t="shared" ca="1" si="4"/>
        <v>0</v>
      </c>
      <c r="Y12" s="18">
        <f t="shared" ca="1" si="4"/>
        <v>0</v>
      </c>
      <c r="Z12" s="18">
        <f t="shared" ca="1" si="4"/>
        <v>0</v>
      </c>
      <c r="AA12" s="18">
        <f t="shared" ca="1" si="4"/>
        <v>0</v>
      </c>
      <c r="AB12" s="18">
        <f t="shared" ca="1" si="4"/>
        <v>0</v>
      </c>
      <c r="AC12" s="18">
        <f t="shared" ca="1" si="4"/>
        <v>0</v>
      </c>
      <c r="AD12" s="18">
        <f t="shared" ca="1" si="4"/>
        <v>0</v>
      </c>
      <c r="AE12" s="18">
        <f t="shared" ca="1" si="4"/>
        <v>0</v>
      </c>
      <c r="AF12" s="18">
        <f t="shared" ca="1" si="4"/>
        <v>0</v>
      </c>
      <c r="AG12" s="21" t="e">
        <f t="shared" ca="1" si="5"/>
        <v>#VALUE!</v>
      </c>
      <c r="AH12" s="2"/>
    </row>
    <row r="13" spans="1:35" ht="20.100000000000001" hidden="1" customHeight="1">
      <c r="A13" s="3" t="str">
        <f t="array" aca="1" ref="A13" ca="1">INDEX(ColA,MIN(IF((MONTH(Debut)=MONTH(1&amp;$B$2))+(MONTH(Fin)=MONTH(1&amp;$B$2)),IF(COUNTIF(A$5:A12,Noms)=0,ROW(Noms)))))&amp;""</f>
        <v/>
      </c>
      <c r="B13" s="18">
        <f t="shared" ca="1" si="2"/>
        <v>0</v>
      </c>
      <c r="C13" s="18">
        <f t="shared" ca="1" si="2"/>
        <v>0</v>
      </c>
      <c r="D13" s="18">
        <f t="shared" ca="1" si="2"/>
        <v>0</v>
      </c>
      <c r="E13" s="18">
        <f t="shared" ca="1" si="2"/>
        <v>0</v>
      </c>
      <c r="F13" s="18">
        <f t="shared" ca="1" si="2"/>
        <v>0</v>
      </c>
      <c r="G13" s="18">
        <f t="shared" ca="1" si="2"/>
        <v>0</v>
      </c>
      <c r="H13" s="18">
        <f t="shared" ca="1" si="2"/>
        <v>0</v>
      </c>
      <c r="I13" s="18">
        <f t="shared" ca="1" si="2"/>
        <v>0</v>
      </c>
      <c r="J13" s="18">
        <f t="shared" ca="1" si="2"/>
        <v>0</v>
      </c>
      <c r="K13" s="18">
        <f t="shared" ca="1" si="2"/>
        <v>0</v>
      </c>
      <c r="L13" s="18">
        <f t="shared" ca="1" si="3"/>
        <v>0</v>
      </c>
      <c r="M13" s="18">
        <f t="shared" ca="1" si="3"/>
        <v>0</v>
      </c>
      <c r="N13" s="18">
        <f t="shared" ca="1" si="3"/>
        <v>0</v>
      </c>
      <c r="O13" s="18">
        <f t="shared" ca="1" si="3"/>
        <v>0</v>
      </c>
      <c r="P13" s="18">
        <f t="shared" ca="1" si="3"/>
        <v>0</v>
      </c>
      <c r="Q13" s="18">
        <f t="shared" ca="1" si="3"/>
        <v>0</v>
      </c>
      <c r="R13" s="18">
        <f t="shared" ca="1" si="3"/>
        <v>0</v>
      </c>
      <c r="S13" s="18">
        <f t="shared" ca="1" si="3"/>
        <v>0</v>
      </c>
      <c r="T13" s="18">
        <f t="shared" ca="1" si="3"/>
        <v>0</v>
      </c>
      <c r="U13" s="18">
        <f t="shared" ca="1" si="3"/>
        <v>0</v>
      </c>
      <c r="V13" s="18">
        <f t="shared" ca="1" si="4"/>
        <v>0</v>
      </c>
      <c r="W13" s="18">
        <f t="shared" ca="1" si="4"/>
        <v>0</v>
      </c>
      <c r="X13" s="18">
        <f t="shared" ca="1" si="4"/>
        <v>0</v>
      </c>
      <c r="Y13" s="18">
        <f t="shared" ca="1" si="4"/>
        <v>0</v>
      </c>
      <c r="Z13" s="18">
        <f t="shared" ca="1" si="4"/>
        <v>0</v>
      </c>
      <c r="AA13" s="18">
        <f t="shared" ca="1" si="4"/>
        <v>0</v>
      </c>
      <c r="AB13" s="18">
        <f t="shared" ca="1" si="4"/>
        <v>0</v>
      </c>
      <c r="AC13" s="18">
        <f t="shared" ca="1" si="4"/>
        <v>0</v>
      </c>
      <c r="AD13" s="18">
        <f t="shared" ca="1" si="4"/>
        <v>0</v>
      </c>
      <c r="AE13" s="18">
        <f t="shared" ca="1" si="4"/>
        <v>0</v>
      </c>
      <c r="AF13" s="18">
        <f t="shared" ca="1" si="4"/>
        <v>0</v>
      </c>
      <c r="AG13" s="21" t="e">
        <f t="shared" ca="1" si="5"/>
        <v>#VALUE!</v>
      </c>
      <c r="AH13" s="2"/>
    </row>
    <row r="14" spans="1:35" ht="20.100000000000001" hidden="1" customHeight="1">
      <c r="A14" s="3" t="str">
        <f t="array" aca="1" ref="A14" ca="1">INDEX(ColA,MIN(IF((MONTH(Debut)=MONTH(1&amp;$B$2))+(MONTH(Fin)=MONTH(1&amp;$B$2)),IF(COUNTIF(A$5:A13,Noms)=0,ROW(Noms)))))&amp;""</f>
        <v/>
      </c>
      <c r="B14" s="18">
        <f t="shared" ca="1" si="2"/>
        <v>0</v>
      </c>
      <c r="C14" s="18">
        <f t="shared" ca="1" si="2"/>
        <v>0</v>
      </c>
      <c r="D14" s="18">
        <f t="shared" ca="1" si="2"/>
        <v>0</v>
      </c>
      <c r="E14" s="18">
        <f t="shared" ca="1" si="2"/>
        <v>0</v>
      </c>
      <c r="F14" s="18">
        <f t="shared" ca="1" si="2"/>
        <v>0</v>
      </c>
      <c r="G14" s="18">
        <f t="shared" ca="1" si="2"/>
        <v>0</v>
      </c>
      <c r="H14" s="18">
        <f t="shared" ca="1" si="2"/>
        <v>0</v>
      </c>
      <c r="I14" s="18">
        <f t="shared" ca="1" si="2"/>
        <v>0</v>
      </c>
      <c r="J14" s="18">
        <f t="shared" ca="1" si="2"/>
        <v>0</v>
      </c>
      <c r="K14" s="18">
        <f t="shared" ca="1" si="2"/>
        <v>0</v>
      </c>
      <c r="L14" s="18">
        <f t="shared" ca="1" si="3"/>
        <v>0</v>
      </c>
      <c r="M14" s="18">
        <f t="shared" ca="1" si="3"/>
        <v>0</v>
      </c>
      <c r="N14" s="18">
        <f t="shared" ca="1" si="3"/>
        <v>0</v>
      </c>
      <c r="O14" s="18">
        <f t="shared" ca="1" si="3"/>
        <v>0</v>
      </c>
      <c r="P14" s="18">
        <f t="shared" ca="1" si="3"/>
        <v>0</v>
      </c>
      <c r="Q14" s="18">
        <f t="shared" ca="1" si="3"/>
        <v>0</v>
      </c>
      <c r="R14" s="18">
        <f t="shared" ca="1" si="3"/>
        <v>0</v>
      </c>
      <c r="S14" s="18">
        <f t="shared" ca="1" si="3"/>
        <v>0</v>
      </c>
      <c r="T14" s="18">
        <f t="shared" ca="1" si="3"/>
        <v>0</v>
      </c>
      <c r="U14" s="18">
        <f t="shared" ca="1" si="3"/>
        <v>0</v>
      </c>
      <c r="V14" s="18">
        <f t="shared" ca="1" si="4"/>
        <v>0</v>
      </c>
      <c r="W14" s="18">
        <f t="shared" ca="1" si="4"/>
        <v>0</v>
      </c>
      <c r="X14" s="18">
        <f t="shared" ca="1" si="4"/>
        <v>0</v>
      </c>
      <c r="Y14" s="18">
        <f t="shared" ca="1" si="4"/>
        <v>0</v>
      </c>
      <c r="Z14" s="18">
        <f t="shared" ca="1" si="4"/>
        <v>0</v>
      </c>
      <c r="AA14" s="18">
        <f t="shared" ca="1" si="4"/>
        <v>0</v>
      </c>
      <c r="AB14" s="18">
        <f t="shared" ca="1" si="4"/>
        <v>0</v>
      </c>
      <c r="AC14" s="18">
        <f t="shared" ca="1" si="4"/>
        <v>0</v>
      </c>
      <c r="AD14" s="18">
        <f t="shared" ca="1" si="4"/>
        <v>0</v>
      </c>
      <c r="AE14" s="18">
        <f t="shared" ca="1" si="4"/>
        <v>0</v>
      </c>
      <c r="AF14" s="18">
        <f t="shared" ca="1" si="4"/>
        <v>0</v>
      </c>
      <c r="AG14" s="21" t="e">
        <f t="shared" ca="1" si="5"/>
        <v>#VALUE!</v>
      </c>
      <c r="AH14" s="2"/>
    </row>
    <row r="15" spans="1:35" ht="20.100000000000001" hidden="1" customHeight="1">
      <c r="A15" s="3" t="str">
        <f t="array" aca="1" ref="A15" ca="1">INDEX(ColA,MIN(IF((MONTH(Debut)=MONTH(1&amp;$B$2))+(MONTH(Fin)=MONTH(1&amp;$B$2)),IF(COUNTIF(A$5:A14,Noms)=0,ROW(Noms)))))&amp;""</f>
        <v/>
      </c>
      <c r="B15" s="18">
        <f t="shared" ca="1" si="2"/>
        <v>0</v>
      </c>
      <c r="C15" s="18">
        <f t="shared" ca="1" si="2"/>
        <v>0</v>
      </c>
      <c r="D15" s="18">
        <f t="shared" ca="1" si="2"/>
        <v>0</v>
      </c>
      <c r="E15" s="18">
        <f t="shared" ca="1" si="2"/>
        <v>0</v>
      </c>
      <c r="F15" s="18">
        <f t="shared" ca="1" si="2"/>
        <v>0</v>
      </c>
      <c r="G15" s="18">
        <f t="shared" ca="1" si="2"/>
        <v>0</v>
      </c>
      <c r="H15" s="18">
        <f t="shared" ca="1" si="2"/>
        <v>0</v>
      </c>
      <c r="I15" s="18">
        <f t="shared" ca="1" si="2"/>
        <v>0</v>
      </c>
      <c r="J15" s="18">
        <f t="shared" ca="1" si="2"/>
        <v>0</v>
      </c>
      <c r="K15" s="18">
        <f t="shared" ca="1" si="2"/>
        <v>0</v>
      </c>
      <c r="L15" s="18">
        <f t="shared" ca="1" si="3"/>
        <v>0</v>
      </c>
      <c r="M15" s="18">
        <f t="shared" ca="1" si="3"/>
        <v>0</v>
      </c>
      <c r="N15" s="18">
        <f t="shared" ca="1" si="3"/>
        <v>0</v>
      </c>
      <c r="O15" s="18">
        <f t="shared" ca="1" si="3"/>
        <v>0</v>
      </c>
      <c r="P15" s="18">
        <f t="shared" ca="1" si="3"/>
        <v>0</v>
      </c>
      <c r="Q15" s="18">
        <f t="shared" ca="1" si="3"/>
        <v>0</v>
      </c>
      <c r="R15" s="18">
        <f t="shared" ca="1" si="3"/>
        <v>0</v>
      </c>
      <c r="S15" s="18">
        <f t="shared" ca="1" si="3"/>
        <v>0</v>
      </c>
      <c r="T15" s="18">
        <f t="shared" ca="1" si="3"/>
        <v>0</v>
      </c>
      <c r="U15" s="18">
        <f t="shared" ca="1" si="3"/>
        <v>0</v>
      </c>
      <c r="V15" s="18">
        <f t="shared" ca="1" si="4"/>
        <v>0</v>
      </c>
      <c r="W15" s="18">
        <f t="shared" ca="1" si="4"/>
        <v>0</v>
      </c>
      <c r="X15" s="18">
        <f t="shared" ca="1" si="4"/>
        <v>0</v>
      </c>
      <c r="Y15" s="18">
        <f t="shared" ca="1" si="4"/>
        <v>0</v>
      </c>
      <c r="Z15" s="18">
        <f t="shared" ca="1" si="4"/>
        <v>0</v>
      </c>
      <c r="AA15" s="18">
        <f t="shared" ca="1" si="4"/>
        <v>0</v>
      </c>
      <c r="AB15" s="18">
        <f t="shared" ca="1" si="4"/>
        <v>0</v>
      </c>
      <c r="AC15" s="18">
        <f t="shared" ca="1" si="4"/>
        <v>0</v>
      </c>
      <c r="AD15" s="18">
        <f t="shared" ca="1" si="4"/>
        <v>0</v>
      </c>
      <c r="AE15" s="18">
        <f t="shared" ca="1" si="4"/>
        <v>0</v>
      </c>
      <c r="AF15" s="18">
        <f t="shared" ca="1" si="4"/>
        <v>0</v>
      </c>
      <c r="AG15" s="21" t="e">
        <f t="shared" ca="1" si="5"/>
        <v>#VALUE!</v>
      </c>
      <c r="AH15" s="2"/>
    </row>
    <row r="16" spans="1:35" ht="20.100000000000001" hidden="1" customHeight="1">
      <c r="A16" s="3" t="str">
        <f t="array" aca="1" ref="A16" ca="1">INDEX(ColA,MIN(IF((MONTH(Debut)=MONTH(1&amp;$B$2))+(MONTH(Fin)=MONTH(1&amp;$B$2)),IF(COUNTIF(A$5:A15,Noms)=0,ROW(Noms)))))&amp;""</f>
        <v/>
      </c>
      <c r="B16" s="18">
        <f t="shared" ref="B16:K30" ca="1" si="6">SUMPRODUCT((Profil="Convention")*(Noms=$A16)*(B$4&gt;=Debut)*(B$4&lt;=Fin))+SUMPRODUCT((Profil="Dem convention")*(Noms=$A16)*(B$4&gt;=Debut)*(B$4&lt;=Fin)*2)+SUMPRODUCT((Profil="Sous-réserve")*(Noms=$A16)*(B$4&gt;=Debut)*(B$4&lt;=Fin)*3)+SUMPRODUCT((Profil="Sans suite")*(Noms=$A16)*(B$4&gt;=Debut)*(B$4&lt;=Fin)*4)+SUMPRODUCT((Profil="Annulé")*(Noms=$A16)*(B$4&gt;=Debut)*(B$4&lt;=Fin)*5)</f>
        <v>0</v>
      </c>
      <c r="C16" s="18">
        <f t="shared" ca="1" si="6"/>
        <v>0</v>
      </c>
      <c r="D16" s="18">
        <f t="shared" ca="1" si="6"/>
        <v>0</v>
      </c>
      <c r="E16" s="18">
        <f t="shared" ca="1" si="6"/>
        <v>0</v>
      </c>
      <c r="F16" s="18">
        <f t="shared" ca="1" si="6"/>
        <v>0</v>
      </c>
      <c r="G16" s="18">
        <f t="shared" ca="1" si="6"/>
        <v>0</v>
      </c>
      <c r="H16" s="18">
        <f t="shared" ca="1" si="6"/>
        <v>0</v>
      </c>
      <c r="I16" s="18">
        <f t="shared" ca="1" si="6"/>
        <v>0</v>
      </c>
      <c r="J16" s="18">
        <f t="shared" ca="1" si="6"/>
        <v>0</v>
      </c>
      <c r="K16" s="18">
        <f t="shared" ca="1" si="6"/>
        <v>0</v>
      </c>
      <c r="L16" s="18">
        <f t="shared" ref="L16:U30" ca="1" si="7">SUMPRODUCT((Profil="Convention")*(Noms=$A16)*(L$4&gt;=Debut)*(L$4&lt;=Fin))+SUMPRODUCT((Profil="Dem convention")*(Noms=$A16)*(L$4&gt;=Debut)*(L$4&lt;=Fin)*2)+SUMPRODUCT((Profil="Sous-réserve")*(Noms=$A16)*(L$4&gt;=Debut)*(L$4&lt;=Fin)*3)+SUMPRODUCT((Profil="Sans suite")*(Noms=$A16)*(L$4&gt;=Debut)*(L$4&lt;=Fin)*4)+SUMPRODUCT((Profil="Annulé")*(Noms=$A16)*(L$4&gt;=Debut)*(L$4&lt;=Fin)*5)</f>
        <v>0</v>
      </c>
      <c r="M16" s="18">
        <f t="shared" ca="1" si="7"/>
        <v>0</v>
      </c>
      <c r="N16" s="18">
        <f t="shared" ca="1" si="7"/>
        <v>0</v>
      </c>
      <c r="O16" s="18">
        <f t="shared" ca="1" si="7"/>
        <v>0</v>
      </c>
      <c r="P16" s="18">
        <f t="shared" ca="1" si="7"/>
        <v>0</v>
      </c>
      <c r="Q16" s="18">
        <f t="shared" ca="1" si="7"/>
        <v>0</v>
      </c>
      <c r="R16" s="18">
        <f t="shared" ca="1" si="7"/>
        <v>0</v>
      </c>
      <c r="S16" s="18">
        <f t="shared" ca="1" si="7"/>
        <v>0</v>
      </c>
      <c r="T16" s="18">
        <f t="shared" ca="1" si="7"/>
        <v>0</v>
      </c>
      <c r="U16" s="18">
        <f t="shared" ca="1" si="7"/>
        <v>0</v>
      </c>
      <c r="V16" s="18">
        <f t="shared" ref="V16:AF30" ca="1" si="8">SUMPRODUCT((Profil="Convention")*(Noms=$A16)*(V$4&gt;=Debut)*(V$4&lt;=Fin))+SUMPRODUCT((Profil="Dem convention")*(Noms=$A16)*(V$4&gt;=Debut)*(V$4&lt;=Fin)*2)+SUMPRODUCT((Profil="Sous-réserve")*(Noms=$A16)*(V$4&gt;=Debut)*(V$4&lt;=Fin)*3)+SUMPRODUCT((Profil="Sans suite")*(Noms=$A16)*(V$4&gt;=Debut)*(V$4&lt;=Fin)*4)+SUMPRODUCT((Profil="Annulé")*(Noms=$A16)*(V$4&gt;=Debut)*(V$4&lt;=Fin)*5)</f>
        <v>0</v>
      </c>
      <c r="W16" s="18">
        <f t="shared" ca="1" si="8"/>
        <v>0</v>
      </c>
      <c r="X16" s="18">
        <f t="shared" ca="1" si="8"/>
        <v>0</v>
      </c>
      <c r="Y16" s="18">
        <f t="shared" ca="1" si="8"/>
        <v>0</v>
      </c>
      <c r="Z16" s="18">
        <f t="shared" ca="1" si="8"/>
        <v>0</v>
      </c>
      <c r="AA16" s="18">
        <f t="shared" ca="1" si="8"/>
        <v>0</v>
      </c>
      <c r="AB16" s="18">
        <f t="shared" ca="1" si="8"/>
        <v>0</v>
      </c>
      <c r="AC16" s="18">
        <f t="shared" ca="1" si="8"/>
        <v>0</v>
      </c>
      <c r="AD16" s="18">
        <f t="shared" ca="1" si="8"/>
        <v>0</v>
      </c>
      <c r="AE16" s="18">
        <f t="shared" ca="1" si="8"/>
        <v>0</v>
      </c>
      <c r="AF16" s="18">
        <f t="shared" ca="1" si="8"/>
        <v>0</v>
      </c>
      <c r="AG16" s="21" t="e">
        <f t="shared" ca="1" si="5"/>
        <v>#VALUE!</v>
      </c>
      <c r="AH16" s="2"/>
    </row>
    <row r="17" spans="1:34" ht="20.100000000000001" hidden="1" customHeight="1">
      <c r="A17" s="3" t="str">
        <f t="array" aca="1" ref="A17" ca="1">INDEX(ColA,MIN(IF((MONTH(Debut)=MONTH(1&amp;$B$2))+(MONTH(Fin)=MONTH(1&amp;$B$2)),IF(COUNTIF(A$5:A16,Noms)=0,ROW(Noms)))))&amp;""</f>
        <v/>
      </c>
      <c r="B17" s="18">
        <f t="shared" ca="1" si="6"/>
        <v>0</v>
      </c>
      <c r="C17" s="18">
        <f t="shared" ca="1" si="6"/>
        <v>0</v>
      </c>
      <c r="D17" s="18">
        <f t="shared" ca="1" si="6"/>
        <v>0</v>
      </c>
      <c r="E17" s="18">
        <f t="shared" ca="1" si="6"/>
        <v>0</v>
      </c>
      <c r="F17" s="18">
        <f t="shared" ca="1" si="6"/>
        <v>0</v>
      </c>
      <c r="G17" s="18">
        <f t="shared" ca="1" si="6"/>
        <v>0</v>
      </c>
      <c r="H17" s="18">
        <f t="shared" ca="1" si="6"/>
        <v>0</v>
      </c>
      <c r="I17" s="18">
        <f t="shared" ca="1" si="6"/>
        <v>0</v>
      </c>
      <c r="J17" s="18">
        <f t="shared" ca="1" si="6"/>
        <v>0</v>
      </c>
      <c r="K17" s="18">
        <f t="shared" ca="1" si="6"/>
        <v>0</v>
      </c>
      <c r="L17" s="18">
        <f t="shared" ca="1" si="7"/>
        <v>0</v>
      </c>
      <c r="M17" s="18">
        <f t="shared" ca="1" si="7"/>
        <v>0</v>
      </c>
      <c r="N17" s="18">
        <f t="shared" ca="1" si="7"/>
        <v>0</v>
      </c>
      <c r="O17" s="18">
        <f t="shared" ca="1" si="7"/>
        <v>0</v>
      </c>
      <c r="P17" s="18">
        <f t="shared" ca="1" si="7"/>
        <v>0</v>
      </c>
      <c r="Q17" s="18">
        <f t="shared" ca="1" si="7"/>
        <v>0</v>
      </c>
      <c r="R17" s="18">
        <f t="shared" ca="1" si="7"/>
        <v>0</v>
      </c>
      <c r="S17" s="18">
        <f t="shared" ca="1" si="7"/>
        <v>0</v>
      </c>
      <c r="T17" s="18">
        <f t="shared" ca="1" si="7"/>
        <v>0</v>
      </c>
      <c r="U17" s="18">
        <f t="shared" ca="1" si="7"/>
        <v>0</v>
      </c>
      <c r="V17" s="18">
        <f t="shared" ca="1" si="8"/>
        <v>0</v>
      </c>
      <c r="W17" s="18">
        <f t="shared" ca="1" si="8"/>
        <v>0</v>
      </c>
      <c r="X17" s="18">
        <f t="shared" ca="1" si="8"/>
        <v>0</v>
      </c>
      <c r="Y17" s="18">
        <f t="shared" ca="1" si="8"/>
        <v>0</v>
      </c>
      <c r="Z17" s="18">
        <f t="shared" ca="1" si="8"/>
        <v>0</v>
      </c>
      <c r="AA17" s="18">
        <f t="shared" ca="1" si="8"/>
        <v>0</v>
      </c>
      <c r="AB17" s="18">
        <f t="shared" ca="1" si="8"/>
        <v>0</v>
      </c>
      <c r="AC17" s="18">
        <f t="shared" ca="1" si="8"/>
        <v>0</v>
      </c>
      <c r="AD17" s="18">
        <f t="shared" ca="1" si="8"/>
        <v>0</v>
      </c>
      <c r="AE17" s="18">
        <f t="shared" ca="1" si="8"/>
        <v>0</v>
      </c>
      <c r="AF17" s="18">
        <f t="shared" ca="1" si="8"/>
        <v>0</v>
      </c>
      <c r="AG17" s="21" t="e">
        <f t="shared" ca="1" si="5"/>
        <v>#VALUE!</v>
      </c>
      <c r="AH17" s="2"/>
    </row>
    <row r="18" spans="1:34" ht="20.100000000000001" hidden="1" customHeight="1">
      <c r="A18" s="3" t="str">
        <f t="array" aca="1" ref="A18" ca="1">INDEX(ColA,MIN(IF((MONTH(Debut)=MONTH(1&amp;$B$2))+(MONTH(Fin)=MONTH(1&amp;$B$2)),IF(COUNTIF(A$5:A17,Noms)=0,ROW(Noms)))))&amp;""</f>
        <v/>
      </c>
      <c r="B18" s="18">
        <f t="shared" ca="1" si="6"/>
        <v>0</v>
      </c>
      <c r="C18" s="18">
        <f t="shared" ca="1" si="6"/>
        <v>0</v>
      </c>
      <c r="D18" s="18">
        <f t="shared" ca="1" si="6"/>
        <v>0</v>
      </c>
      <c r="E18" s="18">
        <f t="shared" ca="1" si="6"/>
        <v>0</v>
      </c>
      <c r="F18" s="18">
        <f t="shared" ca="1" si="6"/>
        <v>0</v>
      </c>
      <c r="G18" s="18">
        <f t="shared" ca="1" si="6"/>
        <v>0</v>
      </c>
      <c r="H18" s="18">
        <f t="shared" ca="1" si="6"/>
        <v>0</v>
      </c>
      <c r="I18" s="18">
        <f t="shared" ca="1" si="6"/>
        <v>0</v>
      </c>
      <c r="J18" s="18">
        <f t="shared" ca="1" si="6"/>
        <v>0</v>
      </c>
      <c r="K18" s="18">
        <f t="shared" ca="1" si="6"/>
        <v>0</v>
      </c>
      <c r="L18" s="18">
        <f t="shared" ca="1" si="7"/>
        <v>0</v>
      </c>
      <c r="M18" s="18">
        <f t="shared" ca="1" si="7"/>
        <v>0</v>
      </c>
      <c r="N18" s="18">
        <f t="shared" ca="1" si="7"/>
        <v>0</v>
      </c>
      <c r="O18" s="18">
        <f t="shared" ca="1" si="7"/>
        <v>0</v>
      </c>
      <c r="P18" s="18">
        <f t="shared" ca="1" si="7"/>
        <v>0</v>
      </c>
      <c r="Q18" s="18">
        <f t="shared" ca="1" si="7"/>
        <v>0</v>
      </c>
      <c r="R18" s="18">
        <f t="shared" ca="1" si="7"/>
        <v>0</v>
      </c>
      <c r="S18" s="18">
        <f t="shared" ca="1" si="7"/>
        <v>0</v>
      </c>
      <c r="T18" s="18">
        <f t="shared" ca="1" si="7"/>
        <v>0</v>
      </c>
      <c r="U18" s="18">
        <f t="shared" ca="1" si="7"/>
        <v>0</v>
      </c>
      <c r="V18" s="18">
        <f t="shared" ca="1" si="8"/>
        <v>0</v>
      </c>
      <c r="W18" s="18">
        <f t="shared" ca="1" si="8"/>
        <v>0</v>
      </c>
      <c r="X18" s="18">
        <f t="shared" ca="1" si="8"/>
        <v>0</v>
      </c>
      <c r="Y18" s="18">
        <f t="shared" ca="1" si="8"/>
        <v>0</v>
      </c>
      <c r="Z18" s="18">
        <f t="shared" ca="1" si="8"/>
        <v>0</v>
      </c>
      <c r="AA18" s="18">
        <f t="shared" ca="1" si="8"/>
        <v>0</v>
      </c>
      <c r="AB18" s="18">
        <f t="shared" ca="1" si="8"/>
        <v>0</v>
      </c>
      <c r="AC18" s="18">
        <f t="shared" ca="1" si="8"/>
        <v>0</v>
      </c>
      <c r="AD18" s="18">
        <f t="shared" ca="1" si="8"/>
        <v>0</v>
      </c>
      <c r="AE18" s="18">
        <f t="shared" ca="1" si="8"/>
        <v>0</v>
      </c>
      <c r="AF18" s="18">
        <f t="shared" ca="1" si="8"/>
        <v>0</v>
      </c>
      <c r="AG18" s="21" t="e">
        <f t="shared" ca="1" si="5"/>
        <v>#VALUE!</v>
      </c>
      <c r="AH18" s="2"/>
    </row>
    <row r="19" spans="1:34" ht="20.100000000000001" hidden="1" customHeight="1">
      <c r="A19" s="3" t="str">
        <f t="array" aca="1" ref="A19" ca="1">INDEX(ColA,MIN(IF((MONTH(Debut)=MONTH(1&amp;$B$2))+(MONTH(Fin)=MONTH(1&amp;$B$2)),IF(COUNTIF(A$5:A18,Noms)=0,ROW(Noms)))))&amp;""</f>
        <v/>
      </c>
      <c r="B19" s="18">
        <f t="shared" ca="1" si="6"/>
        <v>0</v>
      </c>
      <c r="C19" s="18">
        <f t="shared" ca="1" si="6"/>
        <v>0</v>
      </c>
      <c r="D19" s="18">
        <f t="shared" ca="1" si="6"/>
        <v>0</v>
      </c>
      <c r="E19" s="18">
        <f t="shared" ca="1" si="6"/>
        <v>0</v>
      </c>
      <c r="F19" s="18">
        <f t="shared" ca="1" si="6"/>
        <v>0</v>
      </c>
      <c r="G19" s="18">
        <f t="shared" ca="1" si="6"/>
        <v>0</v>
      </c>
      <c r="H19" s="18">
        <f t="shared" ca="1" si="6"/>
        <v>0</v>
      </c>
      <c r="I19" s="18">
        <f t="shared" ca="1" si="6"/>
        <v>0</v>
      </c>
      <c r="J19" s="18">
        <f t="shared" ca="1" si="6"/>
        <v>0</v>
      </c>
      <c r="K19" s="18">
        <f t="shared" ca="1" si="6"/>
        <v>0</v>
      </c>
      <c r="L19" s="18">
        <f t="shared" ca="1" si="7"/>
        <v>0</v>
      </c>
      <c r="M19" s="18">
        <f t="shared" ca="1" si="7"/>
        <v>0</v>
      </c>
      <c r="N19" s="18">
        <f t="shared" ca="1" si="7"/>
        <v>0</v>
      </c>
      <c r="O19" s="18">
        <f t="shared" ca="1" si="7"/>
        <v>0</v>
      </c>
      <c r="P19" s="18">
        <f t="shared" ca="1" si="7"/>
        <v>0</v>
      </c>
      <c r="Q19" s="18">
        <f t="shared" ca="1" si="7"/>
        <v>0</v>
      </c>
      <c r="R19" s="18">
        <f t="shared" ca="1" si="7"/>
        <v>0</v>
      </c>
      <c r="S19" s="18">
        <f t="shared" ca="1" si="7"/>
        <v>0</v>
      </c>
      <c r="T19" s="18">
        <f t="shared" ca="1" si="7"/>
        <v>0</v>
      </c>
      <c r="U19" s="18">
        <f t="shared" ca="1" si="7"/>
        <v>0</v>
      </c>
      <c r="V19" s="18">
        <f t="shared" ca="1" si="8"/>
        <v>0</v>
      </c>
      <c r="W19" s="18">
        <f t="shared" ca="1" si="8"/>
        <v>0</v>
      </c>
      <c r="X19" s="18">
        <f t="shared" ca="1" si="8"/>
        <v>0</v>
      </c>
      <c r="Y19" s="18">
        <f t="shared" ca="1" si="8"/>
        <v>0</v>
      </c>
      <c r="Z19" s="18">
        <f t="shared" ca="1" si="8"/>
        <v>0</v>
      </c>
      <c r="AA19" s="18">
        <f t="shared" ca="1" si="8"/>
        <v>0</v>
      </c>
      <c r="AB19" s="18">
        <f t="shared" ca="1" si="8"/>
        <v>0</v>
      </c>
      <c r="AC19" s="18">
        <f t="shared" ca="1" si="8"/>
        <v>0</v>
      </c>
      <c r="AD19" s="18">
        <f t="shared" ca="1" si="8"/>
        <v>0</v>
      </c>
      <c r="AE19" s="18">
        <f t="shared" ca="1" si="8"/>
        <v>0</v>
      </c>
      <c r="AF19" s="18">
        <f t="shared" ca="1" si="8"/>
        <v>0</v>
      </c>
      <c r="AG19" s="21" t="e">
        <f t="shared" ca="1" si="5"/>
        <v>#VALUE!</v>
      </c>
      <c r="AH19" s="2"/>
    </row>
    <row r="20" spans="1:34" ht="20.100000000000001" hidden="1" customHeight="1">
      <c r="A20" s="3" t="str">
        <f t="array" aca="1" ref="A20" ca="1">INDEX(ColA,MIN(IF((MONTH(Debut)=MONTH(1&amp;$B$2))+(MONTH(Fin)=MONTH(1&amp;$B$2)),IF(COUNTIF(A$5:A19,Noms)=0,ROW(Noms)))))&amp;""</f>
        <v/>
      </c>
      <c r="B20" s="18">
        <f t="shared" ca="1" si="6"/>
        <v>0</v>
      </c>
      <c r="C20" s="18">
        <f t="shared" ca="1" si="6"/>
        <v>0</v>
      </c>
      <c r="D20" s="18">
        <f t="shared" ca="1" si="6"/>
        <v>0</v>
      </c>
      <c r="E20" s="18">
        <f t="shared" ca="1" si="6"/>
        <v>0</v>
      </c>
      <c r="F20" s="18">
        <f t="shared" ca="1" si="6"/>
        <v>0</v>
      </c>
      <c r="G20" s="18">
        <f t="shared" ca="1" si="6"/>
        <v>0</v>
      </c>
      <c r="H20" s="18">
        <f t="shared" ca="1" si="6"/>
        <v>0</v>
      </c>
      <c r="I20" s="18">
        <f t="shared" ca="1" si="6"/>
        <v>0</v>
      </c>
      <c r="J20" s="18">
        <f t="shared" ca="1" si="6"/>
        <v>0</v>
      </c>
      <c r="K20" s="18">
        <f t="shared" ca="1" si="6"/>
        <v>0</v>
      </c>
      <c r="L20" s="18">
        <f t="shared" ca="1" si="7"/>
        <v>0</v>
      </c>
      <c r="M20" s="18">
        <f t="shared" ca="1" si="7"/>
        <v>0</v>
      </c>
      <c r="N20" s="18">
        <f t="shared" ca="1" si="7"/>
        <v>0</v>
      </c>
      <c r="O20" s="18">
        <f t="shared" ca="1" si="7"/>
        <v>0</v>
      </c>
      <c r="P20" s="18">
        <f t="shared" ca="1" si="7"/>
        <v>0</v>
      </c>
      <c r="Q20" s="18">
        <f t="shared" ca="1" si="7"/>
        <v>0</v>
      </c>
      <c r="R20" s="18">
        <f t="shared" ca="1" si="7"/>
        <v>0</v>
      </c>
      <c r="S20" s="18">
        <f t="shared" ca="1" si="7"/>
        <v>0</v>
      </c>
      <c r="T20" s="18">
        <f t="shared" ca="1" si="7"/>
        <v>0</v>
      </c>
      <c r="U20" s="18">
        <f t="shared" ca="1" si="7"/>
        <v>0</v>
      </c>
      <c r="V20" s="18">
        <f t="shared" ca="1" si="8"/>
        <v>0</v>
      </c>
      <c r="W20" s="18">
        <f t="shared" ca="1" si="8"/>
        <v>0</v>
      </c>
      <c r="X20" s="18">
        <f t="shared" ca="1" si="8"/>
        <v>0</v>
      </c>
      <c r="Y20" s="18">
        <f t="shared" ca="1" si="8"/>
        <v>0</v>
      </c>
      <c r="Z20" s="18">
        <f t="shared" ca="1" si="8"/>
        <v>0</v>
      </c>
      <c r="AA20" s="18">
        <f t="shared" ca="1" si="8"/>
        <v>0</v>
      </c>
      <c r="AB20" s="18">
        <f t="shared" ca="1" si="8"/>
        <v>0</v>
      </c>
      <c r="AC20" s="18">
        <f t="shared" ca="1" si="8"/>
        <v>0</v>
      </c>
      <c r="AD20" s="18">
        <f t="shared" ca="1" si="8"/>
        <v>0</v>
      </c>
      <c r="AE20" s="18">
        <f t="shared" ca="1" si="8"/>
        <v>0</v>
      </c>
      <c r="AF20" s="18">
        <f t="shared" ca="1" si="8"/>
        <v>0</v>
      </c>
      <c r="AG20" s="21" t="e">
        <f t="shared" ca="1" si="5"/>
        <v>#VALUE!</v>
      </c>
      <c r="AH20" s="2"/>
    </row>
    <row r="21" spans="1:34" ht="20.100000000000001" hidden="1" customHeight="1">
      <c r="A21" s="3" t="str">
        <f t="array" aca="1" ref="A21" ca="1">INDEX(ColA,MIN(IF((MONTH(Debut)=MONTH(1&amp;$B$2))+(MONTH(Fin)=MONTH(1&amp;$B$2)),IF(COUNTIF(A$5:A20,Noms)=0,ROW(Noms)))))&amp;""</f>
        <v/>
      </c>
      <c r="B21" s="18">
        <f t="shared" ca="1" si="6"/>
        <v>0</v>
      </c>
      <c r="C21" s="18">
        <f t="shared" ca="1" si="6"/>
        <v>0</v>
      </c>
      <c r="D21" s="18">
        <f t="shared" ca="1" si="6"/>
        <v>0</v>
      </c>
      <c r="E21" s="18">
        <f t="shared" ca="1" si="6"/>
        <v>0</v>
      </c>
      <c r="F21" s="18">
        <f t="shared" ca="1" si="6"/>
        <v>0</v>
      </c>
      <c r="G21" s="18">
        <f t="shared" ca="1" si="6"/>
        <v>0</v>
      </c>
      <c r="H21" s="18">
        <f t="shared" ca="1" si="6"/>
        <v>0</v>
      </c>
      <c r="I21" s="18">
        <f t="shared" ca="1" si="6"/>
        <v>0</v>
      </c>
      <c r="J21" s="18">
        <f t="shared" ca="1" si="6"/>
        <v>0</v>
      </c>
      <c r="K21" s="18">
        <f t="shared" ca="1" si="6"/>
        <v>0</v>
      </c>
      <c r="L21" s="18">
        <f t="shared" ca="1" si="7"/>
        <v>0</v>
      </c>
      <c r="M21" s="18">
        <f t="shared" ca="1" si="7"/>
        <v>0</v>
      </c>
      <c r="N21" s="18">
        <f t="shared" ca="1" si="7"/>
        <v>0</v>
      </c>
      <c r="O21" s="18">
        <f t="shared" ca="1" si="7"/>
        <v>0</v>
      </c>
      <c r="P21" s="18">
        <f t="shared" ca="1" si="7"/>
        <v>0</v>
      </c>
      <c r="Q21" s="18">
        <f t="shared" ca="1" si="7"/>
        <v>0</v>
      </c>
      <c r="R21" s="18">
        <f t="shared" ca="1" si="7"/>
        <v>0</v>
      </c>
      <c r="S21" s="18">
        <f t="shared" ca="1" si="7"/>
        <v>0</v>
      </c>
      <c r="T21" s="18">
        <f t="shared" ca="1" si="7"/>
        <v>0</v>
      </c>
      <c r="U21" s="18">
        <f t="shared" ca="1" si="7"/>
        <v>0</v>
      </c>
      <c r="V21" s="18">
        <f t="shared" ca="1" si="8"/>
        <v>0</v>
      </c>
      <c r="W21" s="18">
        <f t="shared" ca="1" si="8"/>
        <v>0</v>
      </c>
      <c r="X21" s="18">
        <f t="shared" ca="1" si="8"/>
        <v>0</v>
      </c>
      <c r="Y21" s="18">
        <f t="shared" ca="1" si="8"/>
        <v>0</v>
      </c>
      <c r="Z21" s="18">
        <f t="shared" ca="1" si="8"/>
        <v>0</v>
      </c>
      <c r="AA21" s="18">
        <f t="shared" ca="1" si="8"/>
        <v>0</v>
      </c>
      <c r="AB21" s="18">
        <f t="shared" ca="1" si="8"/>
        <v>0</v>
      </c>
      <c r="AC21" s="18">
        <f t="shared" ca="1" si="8"/>
        <v>0</v>
      </c>
      <c r="AD21" s="18">
        <f t="shared" ca="1" si="8"/>
        <v>0</v>
      </c>
      <c r="AE21" s="18">
        <f t="shared" ca="1" si="8"/>
        <v>0</v>
      </c>
      <c r="AF21" s="18">
        <f t="shared" ca="1" si="8"/>
        <v>0</v>
      </c>
      <c r="AG21" s="21" t="e">
        <f t="shared" ca="1" si="5"/>
        <v>#VALUE!</v>
      </c>
      <c r="AH21" s="2"/>
    </row>
    <row r="22" spans="1:34" ht="20.100000000000001" hidden="1" customHeight="1">
      <c r="A22" s="3" t="str">
        <f t="array" aca="1" ref="A22" ca="1">INDEX(ColA,MIN(IF((MONTH(Debut)=MONTH(1&amp;$B$2))+(MONTH(Fin)=MONTH(1&amp;$B$2)),IF(COUNTIF(A$5:A21,Noms)=0,ROW(Noms)))))&amp;""</f>
        <v/>
      </c>
      <c r="B22" s="18">
        <f t="shared" ca="1" si="6"/>
        <v>0</v>
      </c>
      <c r="C22" s="18">
        <f t="shared" ca="1" si="6"/>
        <v>0</v>
      </c>
      <c r="D22" s="18">
        <f t="shared" ca="1" si="6"/>
        <v>0</v>
      </c>
      <c r="E22" s="18">
        <f t="shared" ca="1" si="6"/>
        <v>0</v>
      </c>
      <c r="F22" s="18">
        <f t="shared" ca="1" si="6"/>
        <v>0</v>
      </c>
      <c r="G22" s="18">
        <f t="shared" ca="1" si="6"/>
        <v>0</v>
      </c>
      <c r="H22" s="18">
        <f t="shared" ca="1" si="6"/>
        <v>0</v>
      </c>
      <c r="I22" s="18">
        <f t="shared" ca="1" si="6"/>
        <v>0</v>
      </c>
      <c r="J22" s="18">
        <f t="shared" ca="1" si="6"/>
        <v>0</v>
      </c>
      <c r="K22" s="18">
        <f t="shared" ca="1" si="6"/>
        <v>0</v>
      </c>
      <c r="L22" s="18">
        <f t="shared" ca="1" si="7"/>
        <v>0</v>
      </c>
      <c r="M22" s="18">
        <f t="shared" ca="1" si="7"/>
        <v>0</v>
      </c>
      <c r="N22" s="18">
        <f t="shared" ca="1" si="7"/>
        <v>0</v>
      </c>
      <c r="O22" s="18">
        <f t="shared" ca="1" si="7"/>
        <v>0</v>
      </c>
      <c r="P22" s="18">
        <f t="shared" ca="1" si="7"/>
        <v>0</v>
      </c>
      <c r="Q22" s="18">
        <f t="shared" ca="1" si="7"/>
        <v>0</v>
      </c>
      <c r="R22" s="18">
        <f t="shared" ca="1" si="7"/>
        <v>0</v>
      </c>
      <c r="S22" s="18">
        <f t="shared" ca="1" si="7"/>
        <v>0</v>
      </c>
      <c r="T22" s="18">
        <f t="shared" ca="1" si="7"/>
        <v>0</v>
      </c>
      <c r="U22" s="18">
        <f t="shared" ca="1" si="7"/>
        <v>0</v>
      </c>
      <c r="V22" s="18">
        <f t="shared" ca="1" si="8"/>
        <v>0</v>
      </c>
      <c r="W22" s="18">
        <f t="shared" ca="1" si="8"/>
        <v>0</v>
      </c>
      <c r="X22" s="18">
        <f t="shared" ca="1" si="8"/>
        <v>0</v>
      </c>
      <c r="Y22" s="18">
        <f t="shared" ca="1" si="8"/>
        <v>0</v>
      </c>
      <c r="Z22" s="18">
        <f t="shared" ca="1" si="8"/>
        <v>0</v>
      </c>
      <c r="AA22" s="18">
        <f t="shared" ca="1" si="8"/>
        <v>0</v>
      </c>
      <c r="AB22" s="18">
        <f t="shared" ca="1" si="8"/>
        <v>0</v>
      </c>
      <c r="AC22" s="18">
        <f t="shared" ca="1" si="8"/>
        <v>0</v>
      </c>
      <c r="AD22" s="18">
        <f t="shared" ca="1" si="8"/>
        <v>0</v>
      </c>
      <c r="AE22" s="18">
        <f t="shared" ca="1" si="8"/>
        <v>0</v>
      </c>
      <c r="AF22" s="18">
        <f t="shared" ca="1" si="8"/>
        <v>0</v>
      </c>
      <c r="AG22" s="21" t="e">
        <f t="shared" ca="1" si="5"/>
        <v>#VALUE!</v>
      </c>
      <c r="AH22" s="2"/>
    </row>
    <row r="23" spans="1:34" ht="20.100000000000001" hidden="1" customHeight="1">
      <c r="A23" s="3" t="str">
        <f t="array" aca="1" ref="A23" ca="1">INDEX(ColA,MIN(IF((MONTH(Debut)=MONTH(1&amp;$B$2))+(MONTH(Fin)=MONTH(1&amp;$B$2)),IF(COUNTIF(A$5:A22,Noms)=0,ROW(Noms)))))&amp;""</f>
        <v/>
      </c>
      <c r="B23" s="18">
        <f t="shared" ca="1" si="6"/>
        <v>0</v>
      </c>
      <c r="C23" s="18">
        <f t="shared" ca="1" si="6"/>
        <v>0</v>
      </c>
      <c r="D23" s="18">
        <f t="shared" ca="1" si="6"/>
        <v>0</v>
      </c>
      <c r="E23" s="18">
        <f t="shared" ca="1" si="6"/>
        <v>0</v>
      </c>
      <c r="F23" s="18">
        <f t="shared" ca="1" si="6"/>
        <v>0</v>
      </c>
      <c r="G23" s="18">
        <f t="shared" ca="1" si="6"/>
        <v>0</v>
      </c>
      <c r="H23" s="18">
        <f t="shared" ca="1" si="6"/>
        <v>0</v>
      </c>
      <c r="I23" s="18">
        <f t="shared" ca="1" si="6"/>
        <v>0</v>
      </c>
      <c r="J23" s="18">
        <f t="shared" ca="1" si="6"/>
        <v>0</v>
      </c>
      <c r="K23" s="18">
        <f t="shared" ca="1" si="6"/>
        <v>0</v>
      </c>
      <c r="L23" s="18">
        <f t="shared" ca="1" si="7"/>
        <v>0</v>
      </c>
      <c r="M23" s="18">
        <f t="shared" ca="1" si="7"/>
        <v>0</v>
      </c>
      <c r="N23" s="18">
        <f t="shared" ca="1" si="7"/>
        <v>0</v>
      </c>
      <c r="O23" s="18">
        <f t="shared" ca="1" si="7"/>
        <v>0</v>
      </c>
      <c r="P23" s="18">
        <f t="shared" ca="1" si="7"/>
        <v>0</v>
      </c>
      <c r="Q23" s="18">
        <f t="shared" ca="1" si="7"/>
        <v>0</v>
      </c>
      <c r="R23" s="18">
        <f t="shared" ca="1" si="7"/>
        <v>0</v>
      </c>
      <c r="S23" s="18">
        <f t="shared" ca="1" si="7"/>
        <v>0</v>
      </c>
      <c r="T23" s="18">
        <f t="shared" ca="1" si="7"/>
        <v>0</v>
      </c>
      <c r="U23" s="18">
        <f t="shared" ca="1" si="7"/>
        <v>0</v>
      </c>
      <c r="V23" s="18">
        <f t="shared" ca="1" si="8"/>
        <v>0</v>
      </c>
      <c r="W23" s="18">
        <f t="shared" ca="1" si="8"/>
        <v>0</v>
      </c>
      <c r="X23" s="18">
        <f t="shared" ca="1" si="8"/>
        <v>0</v>
      </c>
      <c r="Y23" s="18">
        <f t="shared" ca="1" si="8"/>
        <v>0</v>
      </c>
      <c r="Z23" s="18">
        <f t="shared" ca="1" si="8"/>
        <v>0</v>
      </c>
      <c r="AA23" s="18">
        <f t="shared" ca="1" si="8"/>
        <v>0</v>
      </c>
      <c r="AB23" s="18">
        <f t="shared" ca="1" si="8"/>
        <v>0</v>
      </c>
      <c r="AC23" s="18">
        <f t="shared" ca="1" si="8"/>
        <v>0</v>
      </c>
      <c r="AD23" s="18">
        <f t="shared" ca="1" si="8"/>
        <v>0</v>
      </c>
      <c r="AE23" s="18">
        <f t="shared" ca="1" si="8"/>
        <v>0</v>
      </c>
      <c r="AF23" s="18">
        <f t="shared" ca="1" si="8"/>
        <v>0</v>
      </c>
      <c r="AG23" s="21" t="e">
        <f t="shared" ca="1" si="5"/>
        <v>#VALUE!</v>
      </c>
      <c r="AH23" s="2"/>
    </row>
    <row r="24" spans="1:34" ht="20.100000000000001" hidden="1" customHeight="1">
      <c r="A24" s="3" t="str">
        <f t="array" aca="1" ref="A24" ca="1">INDEX(ColA,MIN(IF((MONTH(Debut)=MONTH(1&amp;$B$2))+(MONTH(Fin)=MONTH(1&amp;$B$2)),IF(COUNTIF(A$5:A23,Noms)=0,ROW(Noms)))))&amp;""</f>
        <v/>
      </c>
      <c r="B24" s="18">
        <f t="shared" ca="1" si="6"/>
        <v>0</v>
      </c>
      <c r="C24" s="18">
        <f t="shared" ca="1" si="6"/>
        <v>0</v>
      </c>
      <c r="D24" s="18">
        <f t="shared" ca="1" si="6"/>
        <v>0</v>
      </c>
      <c r="E24" s="18">
        <f t="shared" ca="1" si="6"/>
        <v>0</v>
      </c>
      <c r="F24" s="18">
        <f t="shared" ca="1" si="6"/>
        <v>0</v>
      </c>
      <c r="G24" s="18">
        <f t="shared" ca="1" si="6"/>
        <v>0</v>
      </c>
      <c r="H24" s="18">
        <f t="shared" ca="1" si="6"/>
        <v>0</v>
      </c>
      <c r="I24" s="18">
        <f t="shared" ca="1" si="6"/>
        <v>0</v>
      </c>
      <c r="J24" s="18">
        <f t="shared" ca="1" si="6"/>
        <v>0</v>
      </c>
      <c r="K24" s="18">
        <f t="shared" ca="1" si="6"/>
        <v>0</v>
      </c>
      <c r="L24" s="18">
        <f t="shared" ca="1" si="7"/>
        <v>0</v>
      </c>
      <c r="M24" s="18">
        <f t="shared" ca="1" si="7"/>
        <v>0</v>
      </c>
      <c r="N24" s="18">
        <f t="shared" ca="1" si="7"/>
        <v>0</v>
      </c>
      <c r="O24" s="18">
        <f t="shared" ca="1" si="7"/>
        <v>0</v>
      </c>
      <c r="P24" s="18">
        <f t="shared" ca="1" si="7"/>
        <v>0</v>
      </c>
      <c r="Q24" s="18">
        <f t="shared" ca="1" si="7"/>
        <v>0</v>
      </c>
      <c r="R24" s="18">
        <f t="shared" ca="1" si="7"/>
        <v>0</v>
      </c>
      <c r="S24" s="18">
        <f t="shared" ca="1" si="7"/>
        <v>0</v>
      </c>
      <c r="T24" s="18">
        <f t="shared" ca="1" si="7"/>
        <v>0</v>
      </c>
      <c r="U24" s="18">
        <f t="shared" ca="1" si="7"/>
        <v>0</v>
      </c>
      <c r="V24" s="18">
        <f t="shared" ca="1" si="8"/>
        <v>0</v>
      </c>
      <c r="W24" s="18">
        <f t="shared" ca="1" si="8"/>
        <v>0</v>
      </c>
      <c r="X24" s="18">
        <f t="shared" ca="1" si="8"/>
        <v>0</v>
      </c>
      <c r="Y24" s="18">
        <f t="shared" ca="1" si="8"/>
        <v>0</v>
      </c>
      <c r="Z24" s="18">
        <f t="shared" ca="1" si="8"/>
        <v>0</v>
      </c>
      <c r="AA24" s="18">
        <f t="shared" ca="1" si="8"/>
        <v>0</v>
      </c>
      <c r="AB24" s="18">
        <f t="shared" ca="1" si="8"/>
        <v>0</v>
      </c>
      <c r="AC24" s="18">
        <f t="shared" ca="1" si="8"/>
        <v>0</v>
      </c>
      <c r="AD24" s="18">
        <f t="shared" ca="1" si="8"/>
        <v>0</v>
      </c>
      <c r="AE24" s="18">
        <f t="shared" ca="1" si="8"/>
        <v>0</v>
      </c>
      <c r="AF24" s="18">
        <f t="shared" ca="1" si="8"/>
        <v>0</v>
      </c>
      <c r="AG24" s="21" t="e">
        <f t="shared" ca="1" si="5"/>
        <v>#VALUE!</v>
      </c>
      <c r="AH24" s="2"/>
    </row>
    <row r="25" spans="1:34" ht="20.100000000000001" hidden="1" customHeight="1">
      <c r="A25" s="3" t="str">
        <f t="array" aca="1" ref="A25" ca="1">INDEX(ColA,MIN(IF((MONTH(Debut)=MONTH(1&amp;$B$2))+(MONTH(Fin)=MONTH(1&amp;$B$2)),IF(COUNTIF(A$5:A24,Noms)=0,ROW(Noms)))))&amp;""</f>
        <v/>
      </c>
      <c r="B25" s="18">
        <f t="shared" ca="1" si="6"/>
        <v>0</v>
      </c>
      <c r="C25" s="18">
        <f t="shared" ca="1" si="6"/>
        <v>0</v>
      </c>
      <c r="D25" s="18">
        <f t="shared" ca="1" si="6"/>
        <v>0</v>
      </c>
      <c r="E25" s="18">
        <f t="shared" ca="1" si="6"/>
        <v>0</v>
      </c>
      <c r="F25" s="18">
        <f t="shared" ca="1" si="6"/>
        <v>0</v>
      </c>
      <c r="G25" s="18">
        <f t="shared" ca="1" si="6"/>
        <v>0</v>
      </c>
      <c r="H25" s="18">
        <f t="shared" ca="1" si="6"/>
        <v>0</v>
      </c>
      <c r="I25" s="18">
        <f t="shared" ca="1" si="6"/>
        <v>0</v>
      </c>
      <c r="J25" s="18">
        <f t="shared" ca="1" si="6"/>
        <v>0</v>
      </c>
      <c r="K25" s="18">
        <f t="shared" ca="1" si="6"/>
        <v>0</v>
      </c>
      <c r="L25" s="18">
        <f t="shared" ca="1" si="7"/>
        <v>0</v>
      </c>
      <c r="M25" s="18">
        <f t="shared" ca="1" si="7"/>
        <v>0</v>
      </c>
      <c r="N25" s="18">
        <f t="shared" ca="1" si="7"/>
        <v>0</v>
      </c>
      <c r="O25" s="18">
        <f t="shared" ca="1" si="7"/>
        <v>0</v>
      </c>
      <c r="P25" s="18">
        <f t="shared" ca="1" si="7"/>
        <v>0</v>
      </c>
      <c r="Q25" s="18">
        <f t="shared" ca="1" si="7"/>
        <v>0</v>
      </c>
      <c r="R25" s="18">
        <f t="shared" ca="1" si="7"/>
        <v>0</v>
      </c>
      <c r="S25" s="18">
        <f t="shared" ca="1" si="7"/>
        <v>0</v>
      </c>
      <c r="T25" s="18">
        <f t="shared" ca="1" si="7"/>
        <v>0</v>
      </c>
      <c r="U25" s="18">
        <f t="shared" ca="1" si="7"/>
        <v>0</v>
      </c>
      <c r="V25" s="18">
        <f t="shared" ca="1" si="8"/>
        <v>0</v>
      </c>
      <c r="W25" s="18">
        <f t="shared" ca="1" si="8"/>
        <v>0</v>
      </c>
      <c r="X25" s="18">
        <f t="shared" ca="1" si="8"/>
        <v>0</v>
      </c>
      <c r="Y25" s="18">
        <f t="shared" ca="1" si="8"/>
        <v>0</v>
      </c>
      <c r="Z25" s="18">
        <f t="shared" ca="1" si="8"/>
        <v>0</v>
      </c>
      <c r="AA25" s="18">
        <f t="shared" ca="1" si="8"/>
        <v>0</v>
      </c>
      <c r="AB25" s="18">
        <f t="shared" ca="1" si="8"/>
        <v>0</v>
      </c>
      <c r="AC25" s="18">
        <f t="shared" ca="1" si="8"/>
        <v>0</v>
      </c>
      <c r="AD25" s="18">
        <f t="shared" ca="1" si="8"/>
        <v>0</v>
      </c>
      <c r="AE25" s="18">
        <f t="shared" ca="1" si="8"/>
        <v>0</v>
      </c>
      <c r="AF25" s="18">
        <f t="shared" ca="1" si="8"/>
        <v>0</v>
      </c>
      <c r="AG25" s="21" t="e">
        <f t="shared" ca="1" si="5"/>
        <v>#VALUE!</v>
      </c>
      <c r="AH25" s="2"/>
    </row>
    <row r="26" spans="1:34" ht="20.100000000000001" hidden="1" customHeight="1">
      <c r="A26" s="3" t="str">
        <f t="array" aca="1" ref="A26" ca="1">INDEX(ColA,MIN(IF((MONTH(Debut)=MONTH(1&amp;$B$2))+(MONTH(Fin)=MONTH(1&amp;$B$2)),IF(COUNTIF(A$5:A25,Noms)=0,ROW(Noms)))))&amp;""</f>
        <v/>
      </c>
      <c r="B26" s="18">
        <f t="shared" ca="1" si="6"/>
        <v>0</v>
      </c>
      <c r="C26" s="18">
        <f t="shared" ca="1" si="6"/>
        <v>0</v>
      </c>
      <c r="D26" s="18">
        <f t="shared" ca="1" si="6"/>
        <v>0</v>
      </c>
      <c r="E26" s="18">
        <f t="shared" ca="1" si="6"/>
        <v>0</v>
      </c>
      <c r="F26" s="18">
        <f t="shared" ca="1" si="6"/>
        <v>0</v>
      </c>
      <c r="G26" s="18">
        <f t="shared" ca="1" si="6"/>
        <v>0</v>
      </c>
      <c r="H26" s="18">
        <f t="shared" ca="1" si="6"/>
        <v>0</v>
      </c>
      <c r="I26" s="18">
        <f t="shared" ca="1" si="6"/>
        <v>0</v>
      </c>
      <c r="J26" s="18">
        <f t="shared" ca="1" si="6"/>
        <v>0</v>
      </c>
      <c r="K26" s="18">
        <f t="shared" ca="1" si="6"/>
        <v>0</v>
      </c>
      <c r="L26" s="18">
        <f t="shared" ca="1" si="7"/>
        <v>0</v>
      </c>
      <c r="M26" s="18">
        <f t="shared" ca="1" si="7"/>
        <v>0</v>
      </c>
      <c r="N26" s="18">
        <f t="shared" ca="1" si="7"/>
        <v>0</v>
      </c>
      <c r="O26" s="18">
        <f t="shared" ca="1" si="7"/>
        <v>0</v>
      </c>
      <c r="P26" s="18">
        <f t="shared" ca="1" si="7"/>
        <v>0</v>
      </c>
      <c r="Q26" s="18">
        <f t="shared" ca="1" si="7"/>
        <v>0</v>
      </c>
      <c r="R26" s="18">
        <f t="shared" ca="1" si="7"/>
        <v>0</v>
      </c>
      <c r="S26" s="18">
        <f t="shared" ca="1" si="7"/>
        <v>0</v>
      </c>
      <c r="T26" s="18">
        <f t="shared" ca="1" si="7"/>
        <v>0</v>
      </c>
      <c r="U26" s="18">
        <f t="shared" ca="1" si="7"/>
        <v>0</v>
      </c>
      <c r="V26" s="18">
        <f t="shared" ca="1" si="8"/>
        <v>0</v>
      </c>
      <c r="W26" s="18">
        <f t="shared" ca="1" si="8"/>
        <v>0</v>
      </c>
      <c r="X26" s="18">
        <f t="shared" ca="1" si="8"/>
        <v>0</v>
      </c>
      <c r="Y26" s="18">
        <f t="shared" ca="1" si="8"/>
        <v>0</v>
      </c>
      <c r="Z26" s="18">
        <f t="shared" ca="1" si="8"/>
        <v>0</v>
      </c>
      <c r="AA26" s="18">
        <f t="shared" ca="1" si="8"/>
        <v>0</v>
      </c>
      <c r="AB26" s="18">
        <f t="shared" ca="1" si="8"/>
        <v>0</v>
      </c>
      <c r="AC26" s="18">
        <f t="shared" ca="1" si="8"/>
        <v>0</v>
      </c>
      <c r="AD26" s="18">
        <f t="shared" ca="1" si="8"/>
        <v>0</v>
      </c>
      <c r="AE26" s="18">
        <f t="shared" ca="1" si="8"/>
        <v>0</v>
      </c>
      <c r="AF26" s="18">
        <f t="shared" ca="1" si="8"/>
        <v>0</v>
      </c>
      <c r="AG26" s="21" t="e">
        <f t="shared" ca="1" si="5"/>
        <v>#VALUE!</v>
      </c>
      <c r="AH26" s="2"/>
    </row>
    <row r="27" spans="1:34" ht="20.100000000000001" hidden="1" customHeight="1">
      <c r="A27" s="3" t="str">
        <f t="array" aca="1" ref="A27" ca="1">INDEX(ColA,MIN(IF((MONTH(Debut)=MONTH(1&amp;$B$2))+(MONTH(Fin)=MONTH(1&amp;$B$2)),IF(COUNTIF(A$5:A26,Noms)=0,ROW(Noms)))))&amp;""</f>
        <v/>
      </c>
      <c r="B27" s="18">
        <f t="shared" ca="1" si="6"/>
        <v>0</v>
      </c>
      <c r="C27" s="18">
        <f t="shared" ca="1" si="6"/>
        <v>0</v>
      </c>
      <c r="D27" s="18">
        <f t="shared" ca="1" si="6"/>
        <v>0</v>
      </c>
      <c r="E27" s="18">
        <f t="shared" ca="1" si="6"/>
        <v>0</v>
      </c>
      <c r="F27" s="18">
        <f t="shared" ca="1" si="6"/>
        <v>0</v>
      </c>
      <c r="G27" s="18">
        <f t="shared" ca="1" si="6"/>
        <v>0</v>
      </c>
      <c r="H27" s="18">
        <f t="shared" ca="1" si="6"/>
        <v>0</v>
      </c>
      <c r="I27" s="18">
        <f t="shared" ca="1" si="6"/>
        <v>0</v>
      </c>
      <c r="J27" s="18">
        <f t="shared" ca="1" si="6"/>
        <v>0</v>
      </c>
      <c r="K27" s="18">
        <f t="shared" ca="1" si="6"/>
        <v>0</v>
      </c>
      <c r="L27" s="18">
        <f t="shared" ca="1" si="7"/>
        <v>0</v>
      </c>
      <c r="M27" s="18">
        <f t="shared" ca="1" si="7"/>
        <v>0</v>
      </c>
      <c r="N27" s="18">
        <f t="shared" ca="1" si="7"/>
        <v>0</v>
      </c>
      <c r="O27" s="18">
        <f t="shared" ca="1" si="7"/>
        <v>0</v>
      </c>
      <c r="P27" s="18">
        <f t="shared" ca="1" si="7"/>
        <v>0</v>
      </c>
      <c r="Q27" s="18">
        <f t="shared" ca="1" si="7"/>
        <v>0</v>
      </c>
      <c r="R27" s="18">
        <f t="shared" ca="1" si="7"/>
        <v>0</v>
      </c>
      <c r="S27" s="18">
        <f t="shared" ca="1" si="7"/>
        <v>0</v>
      </c>
      <c r="T27" s="18">
        <f t="shared" ca="1" si="7"/>
        <v>0</v>
      </c>
      <c r="U27" s="18">
        <f t="shared" ca="1" si="7"/>
        <v>0</v>
      </c>
      <c r="V27" s="18">
        <f t="shared" ca="1" si="8"/>
        <v>0</v>
      </c>
      <c r="W27" s="18">
        <f t="shared" ca="1" si="8"/>
        <v>0</v>
      </c>
      <c r="X27" s="18">
        <f t="shared" ca="1" si="8"/>
        <v>0</v>
      </c>
      <c r="Y27" s="18">
        <f t="shared" ca="1" si="8"/>
        <v>0</v>
      </c>
      <c r="Z27" s="18">
        <f t="shared" ca="1" si="8"/>
        <v>0</v>
      </c>
      <c r="AA27" s="18">
        <f t="shared" ca="1" si="8"/>
        <v>0</v>
      </c>
      <c r="AB27" s="18">
        <f t="shared" ca="1" si="8"/>
        <v>0</v>
      </c>
      <c r="AC27" s="18">
        <f t="shared" ca="1" si="8"/>
        <v>0</v>
      </c>
      <c r="AD27" s="18">
        <f t="shared" ca="1" si="8"/>
        <v>0</v>
      </c>
      <c r="AE27" s="18">
        <f t="shared" ca="1" si="8"/>
        <v>0</v>
      </c>
      <c r="AF27" s="18">
        <f t="shared" ca="1" si="8"/>
        <v>0</v>
      </c>
      <c r="AG27" s="21" t="e">
        <f t="shared" ca="1" si="5"/>
        <v>#VALUE!</v>
      </c>
      <c r="AH27" s="2"/>
    </row>
    <row r="28" spans="1:34" ht="20.100000000000001" hidden="1" customHeight="1">
      <c r="A28" s="3" t="str">
        <f t="array" aca="1" ref="A28" ca="1">INDEX(ColA,MIN(IF((MONTH(Debut)=MONTH(1&amp;$B$2))+(MONTH(Fin)=MONTH(1&amp;$B$2)),IF(COUNTIF(A$5:A27,Noms)=0,ROW(Noms)))))&amp;""</f>
        <v/>
      </c>
      <c r="B28" s="18">
        <f t="shared" ca="1" si="6"/>
        <v>0</v>
      </c>
      <c r="C28" s="18">
        <f t="shared" ca="1" si="6"/>
        <v>0</v>
      </c>
      <c r="D28" s="18">
        <f t="shared" ca="1" si="6"/>
        <v>0</v>
      </c>
      <c r="E28" s="18">
        <f t="shared" ca="1" si="6"/>
        <v>0</v>
      </c>
      <c r="F28" s="18">
        <f t="shared" ca="1" si="6"/>
        <v>0</v>
      </c>
      <c r="G28" s="18">
        <f t="shared" ca="1" si="6"/>
        <v>0</v>
      </c>
      <c r="H28" s="18">
        <f t="shared" ca="1" si="6"/>
        <v>0</v>
      </c>
      <c r="I28" s="18">
        <f t="shared" ca="1" si="6"/>
        <v>0</v>
      </c>
      <c r="J28" s="18">
        <f t="shared" ca="1" si="6"/>
        <v>0</v>
      </c>
      <c r="K28" s="18">
        <f t="shared" ca="1" si="6"/>
        <v>0</v>
      </c>
      <c r="L28" s="18">
        <f t="shared" ca="1" si="7"/>
        <v>0</v>
      </c>
      <c r="M28" s="18">
        <f t="shared" ca="1" si="7"/>
        <v>0</v>
      </c>
      <c r="N28" s="18">
        <f t="shared" ca="1" si="7"/>
        <v>0</v>
      </c>
      <c r="O28" s="18">
        <f t="shared" ca="1" si="7"/>
        <v>0</v>
      </c>
      <c r="P28" s="18">
        <f t="shared" ca="1" si="7"/>
        <v>0</v>
      </c>
      <c r="Q28" s="18">
        <f t="shared" ca="1" si="7"/>
        <v>0</v>
      </c>
      <c r="R28" s="18">
        <f t="shared" ca="1" si="7"/>
        <v>0</v>
      </c>
      <c r="S28" s="18">
        <f t="shared" ca="1" si="7"/>
        <v>0</v>
      </c>
      <c r="T28" s="18">
        <f t="shared" ca="1" si="7"/>
        <v>0</v>
      </c>
      <c r="U28" s="18">
        <f t="shared" ca="1" si="7"/>
        <v>0</v>
      </c>
      <c r="V28" s="18">
        <f t="shared" ca="1" si="8"/>
        <v>0</v>
      </c>
      <c r="W28" s="18">
        <f t="shared" ca="1" si="8"/>
        <v>0</v>
      </c>
      <c r="X28" s="18">
        <f t="shared" ca="1" si="8"/>
        <v>0</v>
      </c>
      <c r="Y28" s="18">
        <f t="shared" ca="1" si="8"/>
        <v>0</v>
      </c>
      <c r="Z28" s="18">
        <f t="shared" ca="1" si="8"/>
        <v>0</v>
      </c>
      <c r="AA28" s="18">
        <f t="shared" ca="1" si="8"/>
        <v>0</v>
      </c>
      <c r="AB28" s="18">
        <f t="shared" ca="1" si="8"/>
        <v>0</v>
      </c>
      <c r="AC28" s="18">
        <f t="shared" ca="1" si="8"/>
        <v>0</v>
      </c>
      <c r="AD28" s="18">
        <f t="shared" ca="1" si="8"/>
        <v>0</v>
      </c>
      <c r="AE28" s="18">
        <f t="shared" ca="1" si="8"/>
        <v>0</v>
      </c>
      <c r="AF28" s="18">
        <f t="shared" ca="1" si="8"/>
        <v>0</v>
      </c>
      <c r="AG28" s="21" t="e">
        <f t="shared" ca="1" si="5"/>
        <v>#VALUE!</v>
      </c>
      <c r="AH28" s="2"/>
    </row>
    <row r="29" spans="1:34" ht="20.100000000000001" hidden="1" customHeight="1">
      <c r="A29" s="3" t="str">
        <f t="array" aca="1" ref="A29" ca="1">INDEX(ColA,MIN(IF((MONTH(Debut)=MONTH(1&amp;$B$2))+(MONTH(Fin)=MONTH(1&amp;$B$2)),IF(COUNTIF(A$5:A28,Noms)=0,ROW(Noms)))))&amp;""</f>
        <v/>
      </c>
      <c r="B29" s="18">
        <f t="shared" ca="1" si="6"/>
        <v>0</v>
      </c>
      <c r="C29" s="18">
        <f t="shared" ca="1" si="6"/>
        <v>0</v>
      </c>
      <c r="D29" s="18">
        <f t="shared" ca="1" si="6"/>
        <v>0</v>
      </c>
      <c r="E29" s="18">
        <f t="shared" ca="1" si="6"/>
        <v>0</v>
      </c>
      <c r="F29" s="18">
        <f t="shared" ca="1" si="6"/>
        <v>0</v>
      </c>
      <c r="G29" s="18">
        <f t="shared" ca="1" si="6"/>
        <v>0</v>
      </c>
      <c r="H29" s="18">
        <f t="shared" ca="1" si="6"/>
        <v>0</v>
      </c>
      <c r="I29" s="18">
        <f t="shared" ca="1" si="6"/>
        <v>0</v>
      </c>
      <c r="J29" s="18">
        <f t="shared" ca="1" si="6"/>
        <v>0</v>
      </c>
      <c r="K29" s="18">
        <f t="shared" ca="1" si="6"/>
        <v>0</v>
      </c>
      <c r="L29" s="18">
        <f t="shared" ca="1" si="7"/>
        <v>0</v>
      </c>
      <c r="M29" s="18">
        <f t="shared" ca="1" si="7"/>
        <v>0</v>
      </c>
      <c r="N29" s="18">
        <f t="shared" ca="1" si="7"/>
        <v>0</v>
      </c>
      <c r="O29" s="18">
        <f t="shared" ca="1" si="7"/>
        <v>0</v>
      </c>
      <c r="P29" s="18">
        <f t="shared" ca="1" si="7"/>
        <v>0</v>
      </c>
      <c r="Q29" s="18">
        <f t="shared" ca="1" si="7"/>
        <v>0</v>
      </c>
      <c r="R29" s="18">
        <f t="shared" ca="1" si="7"/>
        <v>0</v>
      </c>
      <c r="S29" s="18">
        <f t="shared" ca="1" si="7"/>
        <v>0</v>
      </c>
      <c r="T29" s="18">
        <f t="shared" ca="1" si="7"/>
        <v>0</v>
      </c>
      <c r="U29" s="18">
        <f t="shared" ca="1" si="7"/>
        <v>0</v>
      </c>
      <c r="V29" s="18">
        <f t="shared" ca="1" si="8"/>
        <v>0</v>
      </c>
      <c r="W29" s="18">
        <f t="shared" ca="1" si="8"/>
        <v>0</v>
      </c>
      <c r="X29" s="18">
        <f t="shared" ca="1" si="8"/>
        <v>0</v>
      </c>
      <c r="Y29" s="18">
        <f t="shared" ca="1" si="8"/>
        <v>0</v>
      </c>
      <c r="Z29" s="18">
        <f t="shared" ca="1" si="8"/>
        <v>0</v>
      </c>
      <c r="AA29" s="18">
        <f t="shared" ca="1" si="8"/>
        <v>0</v>
      </c>
      <c r="AB29" s="18">
        <f t="shared" ca="1" si="8"/>
        <v>0</v>
      </c>
      <c r="AC29" s="18">
        <f t="shared" ca="1" si="8"/>
        <v>0</v>
      </c>
      <c r="AD29" s="18">
        <f t="shared" ca="1" si="8"/>
        <v>0</v>
      </c>
      <c r="AE29" s="18">
        <f t="shared" ca="1" si="8"/>
        <v>0</v>
      </c>
      <c r="AF29" s="18">
        <f t="shared" ca="1" si="8"/>
        <v>0</v>
      </c>
      <c r="AG29" s="21" t="e">
        <f t="shared" ca="1" si="5"/>
        <v>#VALUE!</v>
      </c>
      <c r="AH29" s="2"/>
    </row>
    <row r="30" spans="1:34" ht="20.100000000000001" hidden="1" customHeight="1">
      <c r="A30" s="3" t="str">
        <f t="array" aca="1" ref="A30" ca="1">INDEX(ColA,MIN(IF((MONTH(Debut)=MONTH(1&amp;$B$2))+(MONTH(Fin)=MONTH(1&amp;$B$2)),IF(COUNTIF(A$5:A29,Noms)=0,ROW(Noms)))))&amp;""</f>
        <v/>
      </c>
      <c r="B30" s="18">
        <f t="shared" ca="1" si="6"/>
        <v>0</v>
      </c>
      <c r="C30" s="18">
        <f t="shared" ca="1" si="6"/>
        <v>0</v>
      </c>
      <c r="D30" s="18">
        <f t="shared" ca="1" si="6"/>
        <v>0</v>
      </c>
      <c r="E30" s="18">
        <f t="shared" ca="1" si="6"/>
        <v>0</v>
      </c>
      <c r="F30" s="18">
        <f t="shared" ca="1" si="6"/>
        <v>0</v>
      </c>
      <c r="G30" s="18">
        <f t="shared" ca="1" si="6"/>
        <v>0</v>
      </c>
      <c r="H30" s="18">
        <f t="shared" ca="1" si="6"/>
        <v>0</v>
      </c>
      <c r="I30" s="18">
        <f t="shared" ca="1" si="6"/>
        <v>0</v>
      </c>
      <c r="J30" s="18">
        <f t="shared" ca="1" si="6"/>
        <v>0</v>
      </c>
      <c r="K30" s="18">
        <f t="shared" ca="1" si="6"/>
        <v>0</v>
      </c>
      <c r="L30" s="18">
        <f t="shared" ca="1" si="7"/>
        <v>0</v>
      </c>
      <c r="M30" s="18">
        <f t="shared" ca="1" si="7"/>
        <v>0</v>
      </c>
      <c r="N30" s="18">
        <f t="shared" ca="1" si="7"/>
        <v>0</v>
      </c>
      <c r="O30" s="18">
        <f t="shared" ca="1" si="7"/>
        <v>0</v>
      </c>
      <c r="P30" s="18">
        <f t="shared" ca="1" si="7"/>
        <v>0</v>
      </c>
      <c r="Q30" s="18">
        <f t="shared" ca="1" si="7"/>
        <v>0</v>
      </c>
      <c r="R30" s="18">
        <f t="shared" ca="1" si="7"/>
        <v>0</v>
      </c>
      <c r="S30" s="18">
        <f t="shared" ca="1" si="7"/>
        <v>0</v>
      </c>
      <c r="T30" s="18">
        <f t="shared" ca="1" si="7"/>
        <v>0</v>
      </c>
      <c r="U30" s="18">
        <f t="shared" ca="1" si="7"/>
        <v>0</v>
      </c>
      <c r="V30" s="18">
        <f t="shared" ca="1" si="8"/>
        <v>0</v>
      </c>
      <c r="W30" s="18">
        <f t="shared" ca="1" si="8"/>
        <v>0</v>
      </c>
      <c r="X30" s="18">
        <f t="shared" ca="1" si="8"/>
        <v>0</v>
      </c>
      <c r="Y30" s="18">
        <f t="shared" ca="1" si="8"/>
        <v>0</v>
      </c>
      <c r="Z30" s="18">
        <f t="shared" ca="1" si="8"/>
        <v>0</v>
      </c>
      <c r="AA30" s="18">
        <f t="shared" ca="1" si="8"/>
        <v>0</v>
      </c>
      <c r="AB30" s="18">
        <f t="shared" ca="1" si="8"/>
        <v>0</v>
      </c>
      <c r="AC30" s="18">
        <f t="shared" ca="1" si="8"/>
        <v>0</v>
      </c>
      <c r="AD30" s="18">
        <f t="shared" ca="1" si="8"/>
        <v>0</v>
      </c>
      <c r="AE30" s="18">
        <f t="shared" ca="1" si="8"/>
        <v>0</v>
      </c>
      <c r="AF30" s="18">
        <f t="shared" ca="1" si="8"/>
        <v>0</v>
      </c>
      <c r="AG30" s="21" t="e">
        <f t="shared" ca="1" si="5"/>
        <v>#VALUE!</v>
      </c>
      <c r="AH30" s="2"/>
    </row>
    <row r="31" spans="1:34" ht="20.100000000000001" customHeight="1">
      <c r="A31" s="10" t="s">
        <v>34</v>
      </c>
      <c r="B31" s="23">
        <f t="shared" ref="B31:AF31" ca="1" si="9">SUMPRODUCT((B$5&gt;=Debut)*(B$5&lt;Fin)*(Profil&lt;&gt;"Annulé")*(Profil&lt;&gt;"Sans suite")*Pax)</f>
        <v>105</v>
      </c>
      <c r="C31" s="23">
        <f t="shared" ca="1" si="9"/>
        <v>105</v>
      </c>
      <c r="D31" s="23">
        <f t="shared" ca="1" si="9"/>
        <v>0</v>
      </c>
      <c r="E31" s="23">
        <f t="shared" ca="1" si="9"/>
        <v>0</v>
      </c>
      <c r="F31" s="23">
        <f t="shared" ca="1" si="9"/>
        <v>0</v>
      </c>
      <c r="G31" s="23">
        <f t="shared" ca="1" si="9"/>
        <v>0</v>
      </c>
      <c r="H31" s="23">
        <f t="shared" ca="1" si="9"/>
        <v>0</v>
      </c>
      <c r="I31" s="23">
        <f t="shared" ca="1" si="9"/>
        <v>0</v>
      </c>
      <c r="J31" s="23">
        <f t="shared" ca="1" si="9"/>
        <v>0</v>
      </c>
      <c r="K31" s="23">
        <f t="shared" ca="1" si="9"/>
        <v>0</v>
      </c>
      <c r="L31" s="23">
        <f t="shared" ca="1" si="9"/>
        <v>0</v>
      </c>
      <c r="M31" s="23">
        <f t="shared" ca="1" si="9"/>
        <v>0</v>
      </c>
      <c r="N31" s="23">
        <f t="shared" ca="1" si="9"/>
        <v>0</v>
      </c>
      <c r="O31" s="23">
        <f t="shared" ca="1" si="9"/>
        <v>0</v>
      </c>
      <c r="P31" s="23">
        <f t="shared" ca="1" si="9"/>
        <v>0</v>
      </c>
      <c r="Q31" s="23">
        <f t="shared" ca="1" si="9"/>
        <v>0</v>
      </c>
      <c r="R31" s="23">
        <f t="shared" ca="1" si="9"/>
        <v>0</v>
      </c>
      <c r="S31" s="23">
        <f t="shared" ca="1" si="9"/>
        <v>0</v>
      </c>
      <c r="T31" s="23">
        <f t="shared" ca="1" si="9"/>
        <v>0</v>
      </c>
      <c r="U31" s="23">
        <f t="shared" ca="1" si="9"/>
        <v>0</v>
      </c>
      <c r="V31" s="23">
        <f t="shared" ca="1" si="9"/>
        <v>0</v>
      </c>
      <c r="W31" s="23">
        <f t="shared" ca="1" si="9"/>
        <v>0</v>
      </c>
      <c r="X31" s="23">
        <f t="shared" ca="1" si="9"/>
        <v>0</v>
      </c>
      <c r="Y31" s="23">
        <f t="shared" ca="1" si="9"/>
        <v>0</v>
      </c>
      <c r="Z31" s="23">
        <f t="shared" ca="1" si="9"/>
        <v>0</v>
      </c>
      <c r="AA31" s="23">
        <f t="shared" ca="1" si="9"/>
        <v>0</v>
      </c>
      <c r="AB31" s="23">
        <f t="shared" ca="1" si="9"/>
        <v>0</v>
      </c>
      <c r="AC31" s="23">
        <f t="shared" ca="1" si="9"/>
        <v>0</v>
      </c>
      <c r="AD31" s="23">
        <f t="shared" ca="1" si="9"/>
        <v>0</v>
      </c>
      <c r="AE31" s="23">
        <f t="shared" ca="1" si="9"/>
        <v>0</v>
      </c>
      <c r="AF31" s="23">
        <f t="shared" ca="1" si="9"/>
        <v>0</v>
      </c>
      <c r="AG31" s="19"/>
      <c r="AH31" s="2"/>
    </row>
    <row r="32" spans="1:34" ht="20.100000000000001" customHeight="1">
      <c r="A32" s="20" t="s">
        <v>30</v>
      </c>
      <c r="B32" s="185">
        <f ca="1">B$31/60</f>
        <v>1.75</v>
      </c>
      <c r="C32" s="185">
        <f t="shared" ref="C32:AF32" ca="1" si="10">C$31/60</f>
        <v>1.75</v>
      </c>
      <c r="D32" s="185">
        <f t="shared" ca="1" si="10"/>
        <v>0</v>
      </c>
      <c r="E32" s="185">
        <f t="shared" ca="1" si="10"/>
        <v>0</v>
      </c>
      <c r="F32" s="185">
        <f t="shared" ca="1" si="10"/>
        <v>0</v>
      </c>
      <c r="G32" s="185">
        <f t="shared" ca="1" si="10"/>
        <v>0</v>
      </c>
      <c r="H32" s="185">
        <f t="shared" ca="1" si="10"/>
        <v>0</v>
      </c>
      <c r="I32" s="185">
        <f t="shared" ca="1" si="10"/>
        <v>0</v>
      </c>
      <c r="J32" s="185">
        <f t="shared" ca="1" si="10"/>
        <v>0</v>
      </c>
      <c r="K32" s="185">
        <f t="shared" ca="1" si="10"/>
        <v>0</v>
      </c>
      <c r="L32" s="185">
        <f t="shared" ca="1" si="10"/>
        <v>0</v>
      </c>
      <c r="M32" s="185">
        <f t="shared" ca="1" si="10"/>
        <v>0</v>
      </c>
      <c r="N32" s="185">
        <f t="shared" ca="1" si="10"/>
        <v>0</v>
      </c>
      <c r="O32" s="185">
        <f t="shared" ca="1" si="10"/>
        <v>0</v>
      </c>
      <c r="P32" s="185">
        <f t="shared" ca="1" si="10"/>
        <v>0</v>
      </c>
      <c r="Q32" s="185">
        <f t="shared" ca="1" si="10"/>
        <v>0</v>
      </c>
      <c r="R32" s="185">
        <f t="shared" ca="1" si="10"/>
        <v>0</v>
      </c>
      <c r="S32" s="185">
        <f t="shared" ca="1" si="10"/>
        <v>0</v>
      </c>
      <c r="T32" s="185">
        <f t="shared" ca="1" si="10"/>
        <v>0</v>
      </c>
      <c r="U32" s="185">
        <f t="shared" ca="1" si="10"/>
        <v>0</v>
      </c>
      <c r="V32" s="185">
        <f t="shared" ca="1" si="10"/>
        <v>0</v>
      </c>
      <c r="W32" s="185">
        <f t="shared" ca="1" si="10"/>
        <v>0</v>
      </c>
      <c r="X32" s="185">
        <f t="shared" ca="1" si="10"/>
        <v>0</v>
      </c>
      <c r="Y32" s="185">
        <f t="shared" ca="1" si="10"/>
        <v>0</v>
      </c>
      <c r="Z32" s="185">
        <f t="shared" ca="1" si="10"/>
        <v>0</v>
      </c>
      <c r="AA32" s="185">
        <f t="shared" ca="1" si="10"/>
        <v>0</v>
      </c>
      <c r="AB32" s="185">
        <f t="shared" ca="1" si="10"/>
        <v>0</v>
      </c>
      <c r="AC32" s="185">
        <f t="shared" ca="1" si="10"/>
        <v>0</v>
      </c>
      <c r="AD32" s="22">
        <f t="shared" ca="1" si="10"/>
        <v>0</v>
      </c>
      <c r="AE32" s="22">
        <f t="shared" ca="1" si="10"/>
        <v>0</v>
      </c>
      <c r="AF32" s="22">
        <f t="shared" ca="1" si="10"/>
        <v>0</v>
      </c>
    </row>
    <row r="33" spans="10:33" ht="20.100000000000001" customHeight="1" thickBot="1"/>
    <row r="34" spans="10:33" ht="30" customHeight="1" thickBot="1">
      <c r="J34" s="385" t="s">
        <v>44</v>
      </c>
      <c r="K34" s="386"/>
      <c r="L34" s="387"/>
      <c r="N34" s="394"/>
      <c r="O34" s="376"/>
      <c r="P34" s="376"/>
      <c r="R34" s="385" t="s">
        <v>42</v>
      </c>
      <c r="S34" s="386"/>
      <c r="T34" s="387"/>
      <c r="U34" s="25"/>
      <c r="V34" s="25"/>
      <c r="Z34" s="25"/>
      <c r="AA34" s="25"/>
      <c r="AB34" s="25"/>
      <c r="AC34" s="25"/>
      <c r="AD34" s="25"/>
      <c r="AE34" s="25"/>
      <c r="AG34" s="87"/>
    </row>
    <row r="35" spans="10:33" ht="20.100000000000001" customHeight="1" thickBot="1">
      <c r="J35" s="391">
        <f ca="1">SUM(INDIRECT("B31:"&amp;ADDRESS(31,DAY(DATE(An,MONTH(B4)+1,0))+1)))</f>
        <v>210</v>
      </c>
      <c r="K35" s="392"/>
      <c r="L35" s="393"/>
      <c r="N35" s="376"/>
      <c r="O35" s="376"/>
      <c r="P35" s="376"/>
      <c r="R35" s="388">
        <f ca="1">AVERAGE(INDIRECT("B32:"&amp;ADDRESS(32,DAY(DATE(An,MONTH(B4)+1,0))+1)))</f>
        <v>0.11290322580645161</v>
      </c>
      <c r="S35" s="389"/>
      <c r="T35" s="390"/>
      <c r="U35" s="25"/>
      <c r="V35" s="25"/>
      <c r="Z35" s="25"/>
      <c r="AA35" s="25"/>
      <c r="AB35" s="25"/>
      <c r="AC35" s="25"/>
      <c r="AD35" s="25"/>
      <c r="AE35" s="25"/>
    </row>
  </sheetData>
  <mergeCells count="9">
    <mergeCell ref="R35:T35"/>
    <mergeCell ref="J34:L34"/>
    <mergeCell ref="J35:L35"/>
    <mergeCell ref="N34:P35"/>
    <mergeCell ref="AG2:AG3"/>
    <mergeCell ref="A2:A4"/>
    <mergeCell ref="B2:AF3"/>
    <mergeCell ref="B1:AF1"/>
    <mergeCell ref="R34:T34"/>
  </mergeCells>
  <phoneticPr fontId="0" type="noConversion"/>
  <conditionalFormatting sqref="B4:AF5">
    <cfRule type="expression" dxfId="69" priority="15" stopIfTrue="1">
      <formula>WEEKDAY(B$4,2)=6</formula>
    </cfRule>
  </conditionalFormatting>
  <conditionalFormatting sqref="B4:AF30">
    <cfRule type="expression" dxfId="68" priority="16" stopIfTrue="1">
      <formula>COUNTIF(Ferie,B$4)</formula>
    </cfRule>
    <cfRule type="expression" dxfId="67" priority="17" stopIfTrue="1">
      <formula>WEEKDAY(B$4,2)=7</formula>
    </cfRule>
  </conditionalFormatting>
  <conditionalFormatting sqref="B6:AF30">
    <cfRule type="cellIs" dxfId="66" priority="1" stopIfTrue="1" operator="equal">
      <formula>1</formula>
    </cfRule>
    <cfRule type="cellIs" dxfId="65" priority="2" stopIfTrue="1" operator="equal">
      <formula>2</formula>
    </cfRule>
    <cfRule type="cellIs" dxfId="64" priority="3" stopIfTrue="1" operator="equal">
      <formula>3</formula>
    </cfRule>
    <cfRule type="cellIs" dxfId="63" priority="4" stopIfTrue="1" operator="equal">
      <formula>4</formula>
    </cfRule>
    <cfRule type="cellIs" dxfId="62" priority="5" stopIfTrue="1" operator="equal">
      <formula>5</formula>
    </cfRule>
  </conditionalFormatting>
  <conditionalFormatting sqref="B31:AF31">
    <cfRule type="cellIs" dxfId="61" priority="7" stopIfTrue="1" operator="greaterThan">
      <formula>60</formula>
    </cfRule>
  </conditionalFormatting>
  <conditionalFormatting sqref="B32:AF32">
    <cfRule type="cellIs" dxfId="60" priority="8" stopIfTrue="1" operator="greaterThan">
      <formula>100%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3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ignoredErrors>
    <ignoredError sqref="B13:AF13" formula="1"/>
  </ignoredErrors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N46"/>
  <sheetViews>
    <sheetView showZeros="0" zoomScale="90" zoomScaleNormal="90" workbookViewId="0">
      <selection activeCell="C20" sqref="C20"/>
    </sheetView>
  </sheetViews>
  <sheetFormatPr baseColWidth="10" defaultRowHeight="12.75"/>
  <cols>
    <col min="1" max="12" width="12.83203125" style="24" customWidth="1"/>
    <col min="13" max="14" width="12" style="24"/>
    <col min="15" max="15" width="25.83203125" style="24" customWidth="1"/>
    <col min="16" max="16" width="12.83203125" style="24" customWidth="1"/>
    <col min="17" max="16384" width="12" style="24"/>
  </cols>
  <sheetData>
    <row r="1" spans="1:12" ht="20.100000000000001" customHeight="1">
      <c r="A1" s="406" t="s">
        <v>79</v>
      </c>
      <c r="B1" s="407"/>
      <c r="C1" s="407" t="s">
        <v>80</v>
      </c>
      <c r="D1" s="407"/>
      <c r="E1" s="407"/>
      <c r="F1" s="395" t="s">
        <v>81</v>
      </c>
      <c r="G1" s="396"/>
    </row>
    <row r="2" spans="1:12" ht="20.100000000000001" customHeight="1" thickBot="1">
      <c r="A2" s="397">
        <f>SUM('Saisie réservations'!$Z2:$Z40)</f>
        <v>292</v>
      </c>
      <c r="B2" s="398"/>
      <c r="C2" s="399">
        <f>SUM('Saisie réservations'!$AC2:$AC40)+SUM('Saisie réservations'!$AC42:$AC150)</f>
        <v>13633</v>
      </c>
      <c r="D2" s="400"/>
      <c r="E2" s="401"/>
      <c r="F2" s="402">
        <f>SUM('Saisie réservations'!AB2:AB40)+SUM('Saisie réservations'!AB42:AB150)</f>
        <v>17</v>
      </c>
      <c r="G2" s="403"/>
      <c r="I2" s="81"/>
    </row>
    <row r="3" spans="1:12" ht="13.5" customHeight="1" thickBot="1">
      <c r="A3" s="58"/>
      <c r="B3" s="58"/>
      <c r="C3" s="59"/>
      <c r="D3" s="59"/>
      <c r="E3" s="59"/>
      <c r="F3" s="60"/>
      <c r="G3" s="60"/>
    </row>
    <row r="4" spans="1:12" ht="24.95" customHeight="1">
      <c r="A4" s="56" t="s">
        <v>32</v>
      </c>
      <c r="B4" s="53" t="s">
        <v>37</v>
      </c>
      <c r="C4" s="54" t="s">
        <v>38</v>
      </c>
      <c r="D4" s="54" t="s">
        <v>35</v>
      </c>
      <c r="E4" s="54" t="s">
        <v>65</v>
      </c>
      <c r="F4" s="54" t="s">
        <v>43</v>
      </c>
      <c r="G4" s="55" t="s">
        <v>31</v>
      </c>
    </row>
    <row r="5" spans="1:12" ht="20.100000000000001" customHeight="1" thickBot="1">
      <c r="A5" s="27">
        <f>COUNTIF('Saisie réservations'!$A2:$A40,"&lt;&gt;")+COUNTIF('Saisie réservations'!$A42:$A150,"&lt;&gt;")</f>
        <v>4</v>
      </c>
      <c r="B5" s="28">
        <f>SUM('Saisie réservations'!$D2:$D152)-SUMIF('Saisie réservations'!$L2:$L152,"Sans suite",'Saisie réservations'!$D$2:$D$152)-SUMIF('Saisie réservations'!$L2:$L152,"Annulé",'Saisie réservations'!$D$2:$D$152)</f>
        <v>6</v>
      </c>
      <c r="C5" s="84">
        <f>SUM('Saisie réservations'!$K2:$K152)-SUMIF('Saisie réservations'!$L2:$L152,"Sans suite",'Saisie réservations'!$K$2:$K$152)-SUMIF('Saisie réservations'!$L2:$L152,"Annulé",'Saisie réservations'!$K$2:$K$152)</f>
        <v>310</v>
      </c>
      <c r="D5" s="57">
        <v>6000</v>
      </c>
      <c r="E5" s="179">
        <f>$C5/$D5</f>
        <v>5.1666666666666666E-2</v>
      </c>
      <c r="F5" s="29">
        <f>$D9/$B5</f>
        <v>25.833333333333332</v>
      </c>
      <c r="G5" s="30">
        <f>$C5/$D9</f>
        <v>2</v>
      </c>
    </row>
    <row r="6" spans="1:12" ht="13.5" customHeight="1" thickBot="1">
      <c r="A6" s="7"/>
      <c r="B6" s="39"/>
      <c r="C6" s="39"/>
      <c r="D6" s="39"/>
      <c r="E6" s="39"/>
      <c r="F6" s="39"/>
      <c r="G6" s="7"/>
      <c r="H6" s="39"/>
      <c r="I6" s="7"/>
      <c r="J6" s="40"/>
      <c r="K6" s="41"/>
      <c r="L6" s="41"/>
    </row>
    <row r="7" spans="1:12" ht="15" customHeight="1">
      <c r="A7" s="7"/>
      <c r="B7" s="410" t="s">
        <v>47</v>
      </c>
      <c r="C7" s="411"/>
      <c r="D7" s="420" t="s">
        <v>36</v>
      </c>
      <c r="E7" s="412" t="s">
        <v>50</v>
      </c>
      <c r="F7" s="413"/>
      <c r="G7" s="39"/>
      <c r="H7" s="7"/>
      <c r="I7" s="40"/>
      <c r="J7" s="41"/>
      <c r="K7" s="41"/>
    </row>
    <row r="8" spans="1:12" ht="15" customHeight="1">
      <c r="A8" s="7"/>
      <c r="B8" s="43" t="s">
        <v>66</v>
      </c>
      <c r="C8" s="44" t="s">
        <v>67</v>
      </c>
      <c r="D8" s="421"/>
      <c r="E8" s="44" t="s">
        <v>66</v>
      </c>
      <c r="F8" s="45" t="s">
        <v>67</v>
      </c>
      <c r="G8" s="39"/>
      <c r="H8" s="7"/>
      <c r="I8" s="40"/>
      <c r="J8" s="41"/>
      <c r="K8" s="41"/>
    </row>
    <row r="9" spans="1:12" ht="20.100000000000001" customHeight="1" thickBot="1">
      <c r="A9" s="7"/>
      <c r="B9" s="42">
        <f>SUM('Saisie réservations'!$E2:$E152)-SUMIF('Saisie réservations'!$L2:$L152,"Sans suite",'Saisie réservations'!$E$2:$E$152)-SUMIF('Saisie réservations'!$L2:$L152,"Annulé",'Saisie réservations'!$E$2:$E$152)</f>
        <v>29</v>
      </c>
      <c r="C9" s="47">
        <f ca="1">SUM('Saisie réservations'!$F2:$F152)-SUMIF('Saisie réservations'!$L2:$L152,"Sans suite",'Saisie réservations'!$F$2:$F$152)-SUMIF('Saisie réservations'!$L2:$L152,"Annulé",'Saisie réservations'!$F$2:$FJ$149)</f>
        <v>126</v>
      </c>
      <c r="D9" s="212">
        <f>SUM('Saisie réservations'!$J2:$J152)-SUMIF('Saisie réservations'!$L2:$L152,"Sans suite",'Saisie réservations'!$J$2:$J$152)-SUMIF('Saisie réservations'!$L2:$L152,"Annulé",'Saisie réservations'!$J$2:$J$152)</f>
        <v>155</v>
      </c>
      <c r="E9" s="28">
        <f>SUM('Saisie réservations'!$O2:$O152)-SUMIF('Saisie réservations'!$L2:$L152,"Sans suite",'Saisie réservations'!$O$2:$O$152)-SUMIF('Saisie réservations'!$L2:$L152,"Annulé",'Saisie réservations'!$O$2:$O$152)</f>
        <v>11</v>
      </c>
      <c r="F9" s="46">
        <f>SUM('Saisie réservations'!$P2:$P152)-SUMIF('Saisie réservations'!$L2:$L152,"Sans suite",'Saisie réservations'!$P$2:$P$152)-SUMIF('Saisie réservations'!$L2:$L152,"Annulé",'Saisie réservations'!$P$2:$P$152)</f>
        <v>97</v>
      </c>
      <c r="G9" s="39"/>
      <c r="H9" s="7"/>
      <c r="I9" s="40"/>
      <c r="J9" s="41"/>
      <c r="K9" s="41"/>
    </row>
    <row r="10" spans="1:12" ht="13.5" thickBot="1"/>
    <row r="11" spans="1:12" ht="24.95" customHeight="1">
      <c r="A11" s="429" t="s">
        <v>39</v>
      </c>
      <c r="B11" s="430"/>
      <c r="C11" s="414" t="s">
        <v>41</v>
      </c>
      <c r="D11" s="415"/>
      <c r="E11" s="416"/>
      <c r="F11" s="427" t="s">
        <v>40</v>
      </c>
      <c r="G11" s="428"/>
    </row>
    <row r="12" spans="1:12" ht="13.5" thickBot="1">
      <c r="A12" s="419">
        <f>SUMIF('Saisie réservations'!$L2:$L152,"Sous-réserve",'Saisie réservations'!$K2:$K152)</f>
        <v>0</v>
      </c>
      <c r="B12" s="433"/>
      <c r="C12" s="434">
        <f>SUMIF('Saisie réservations'!$L2:$L152,"Convention",'Saisie réservations'!$K2:$K152)</f>
        <v>200</v>
      </c>
      <c r="D12" s="435"/>
      <c r="E12" s="436"/>
      <c r="F12" s="408">
        <f>SUMIF('Saisie réservations'!$L2:$L152,"Dem convention",'Saisie réservations'!$K2:$K152)</f>
        <v>110</v>
      </c>
      <c r="G12" s="409"/>
    </row>
    <row r="13" spans="1:12" ht="13.5" thickBot="1">
      <c r="A13" s="26"/>
      <c r="B13" s="26"/>
      <c r="C13" s="7"/>
      <c r="D13" s="7"/>
      <c r="E13" s="7"/>
      <c r="F13" s="26"/>
      <c r="G13" s="26"/>
    </row>
    <row r="14" spans="1:12" ht="24.95" customHeight="1">
      <c r="A14" s="26"/>
      <c r="B14" s="431" t="s">
        <v>165</v>
      </c>
      <c r="C14" s="432"/>
      <c r="D14" s="7"/>
      <c r="E14" s="417" t="s">
        <v>166</v>
      </c>
      <c r="F14" s="418"/>
      <c r="G14" s="26"/>
    </row>
    <row r="15" spans="1:12" ht="13.5" thickBot="1">
      <c r="A15" s="26"/>
      <c r="B15" s="419">
        <f>SUMIF('Saisie réservations'!$L2:$L152,"Sans suite",'Saisie réservations'!$K2:$K152)</f>
        <v>0</v>
      </c>
      <c r="C15" s="409"/>
      <c r="D15" s="7"/>
      <c r="E15" s="419">
        <f>SUMIF('Saisie réservations'!$L2:$L152,"Annulé",'Saisie réservations'!$K2:$K152)</f>
        <v>36</v>
      </c>
      <c r="F15" s="409"/>
      <c r="G15" s="26"/>
    </row>
    <row r="16" spans="1:12" ht="13.5" thickBot="1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</row>
    <row r="17" spans="1:14" ht="24.95" customHeight="1" thickBot="1">
      <c r="A17" s="424" t="s">
        <v>109</v>
      </c>
      <c r="B17" s="425"/>
      <c r="C17" s="86" t="e">
        <f ca="1">AVERAGE($C20:$C31)</f>
        <v>#VALUE!</v>
      </c>
      <c r="D17" s="38"/>
      <c r="E17" s="424" t="s">
        <v>46</v>
      </c>
      <c r="F17" s="425"/>
      <c r="G17" s="180" t="e">
        <f ca="1">AVERAGE($E20:$E31)</f>
        <v>#VALUE!</v>
      </c>
    </row>
    <row r="18" spans="1:14" ht="13.5" thickBot="1"/>
    <row r="19" spans="1:14" s="69" customFormat="1" ht="24.95" customHeight="1">
      <c r="A19" s="426" t="s">
        <v>103</v>
      </c>
      <c r="B19" s="412"/>
      <c r="C19" s="208" t="s">
        <v>105</v>
      </c>
      <c r="D19" s="208" t="s">
        <v>107</v>
      </c>
      <c r="E19" s="208" t="s">
        <v>104</v>
      </c>
      <c r="F19" s="208" t="s">
        <v>77</v>
      </c>
      <c r="G19" s="209" t="s">
        <v>106</v>
      </c>
      <c r="I19" s="226"/>
      <c r="J19" s="226"/>
      <c r="K19" s="226"/>
      <c r="L19" s="226"/>
      <c r="M19" s="226"/>
      <c r="N19" s="226"/>
    </row>
    <row r="20" spans="1:14">
      <c r="A20" s="404" t="s">
        <v>21</v>
      </c>
      <c r="B20" s="405"/>
      <c r="C20" s="79" t="e">
        <f ca="1">SUMPRODUCT((MONTH(1&amp;$A20)=MONTH(Debut))*OFFSET(Fin,,29)*OFFSET(Fin,,7)*(Profil&lt;&gt;"Annulé")*(Profil&lt;&gt;"Sans suite"))</f>
        <v>#VALUE!</v>
      </c>
      <c r="D20" s="77" t="e">
        <f t="shared" ref="D20:D31" ca="1" si="0">IF($C20="","",$C20/$D$5)</f>
        <v>#VALUE!</v>
      </c>
      <c r="E20" s="77" t="e">
        <f ca="1">IF($C20="","",$C20/(60*31))</f>
        <v>#VALUE!</v>
      </c>
      <c r="F20" s="183" t="e">
        <f ca="1">SUMPRODUCT((MONTH(1&amp;$A20)=MONTH(Debut))*OFFSET(Fin,,29)*OFFSET(Fin,,24)*Taxe)</f>
        <v>#VALUE!</v>
      </c>
      <c r="G20" s="181" t="e">
        <f ca="1">SUMPRODUCT((MONTH(1&amp;$A20)=MONTH(Debut))*OFFSET(Fin,,31))</f>
        <v>#VALUE!</v>
      </c>
    </row>
    <row r="21" spans="1:14">
      <c r="A21" s="404" t="s">
        <v>22</v>
      </c>
      <c r="B21" s="405"/>
      <c r="C21" s="79" t="e">
        <f t="shared" ref="C21:C31" ca="1" si="1">SUMPRODUCT((MONTH(1&amp;$A21)=MONTH(Debut))*OFFSET(Fin,,29)*OFFSET(Fin,,7)*(Profil&lt;&gt;"Annulé")*(Profil&lt;&gt;"Sans suite"))+SUMPRODUCT((MONTH(1&amp;$A20)=MONTH(Debut))*OFFSET(Fin,,30)*OFFSET(Fin,,7)*(Profil&lt;&gt;"Annulé")*(Profil&lt;&gt;"Sans suite"))</f>
        <v>#VALUE!</v>
      </c>
      <c r="D21" s="178" t="e">
        <f t="shared" ca="1" si="0"/>
        <v>#VALUE!</v>
      </c>
      <c r="E21" s="178" t="e">
        <f ca="1">IF($C21="","",IF(MONTH(DATE(YEAR(An),2,29))=2,$C21/(60*31),$C21/(60*28)))</f>
        <v>#VALUE!</v>
      </c>
      <c r="F21" s="183" t="e">
        <f t="shared" ref="F21:F31" ca="1" si="2">SUMPRODUCT((MONTH(1&amp;$A21)=MONTH(Debut))*OFFSET(Fin,,29)*OFFSET(Fin,,24)*Taxe)+SUMPRODUCT((MONTH(1&amp;$A20)=MONTH(Debut))*OFFSET(Fin,,30)*OFFSET(Fin,,24)*Taxe)</f>
        <v>#VALUE!</v>
      </c>
      <c r="G21" s="181" t="e">
        <f t="shared" ref="G21:G31" ca="1" si="3">SUMPRODUCT((MONTH(1&amp;$A21)=MONTH(Debut))*OFFSET(Fin,,31))+SUMPRODUCT((MONTH(1&amp;$A20)=MONTH(Debut))*OFFSET(Fin,,32))</f>
        <v>#VALUE!</v>
      </c>
    </row>
    <row r="22" spans="1:14">
      <c r="A22" s="404" t="s">
        <v>23</v>
      </c>
      <c r="B22" s="405"/>
      <c r="C22" s="79" t="e">
        <f t="shared" ca="1" si="1"/>
        <v>#VALUE!</v>
      </c>
      <c r="D22" s="178" t="e">
        <f ca="1">IF($C22="","",$C22/$D$5)</f>
        <v>#VALUE!</v>
      </c>
      <c r="E22" s="178" t="e">
        <f ca="1">IF($C22="","",$C22/(60*31))</f>
        <v>#VALUE!</v>
      </c>
      <c r="F22" s="183" t="e">
        <f t="shared" ca="1" si="2"/>
        <v>#VALUE!</v>
      </c>
      <c r="G22" s="181" t="e">
        <f t="shared" ca="1" si="3"/>
        <v>#VALUE!</v>
      </c>
      <c r="I22" s="210"/>
    </row>
    <row r="23" spans="1:14">
      <c r="A23" s="404" t="s">
        <v>24</v>
      </c>
      <c r="B23" s="405"/>
      <c r="C23" s="79" t="e">
        <f t="shared" ca="1" si="1"/>
        <v>#VALUE!</v>
      </c>
      <c r="D23" s="77" t="e">
        <f t="shared" ca="1" si="0"/>
        <v>#VALUE!</v>
      </c>
      <c r="E23" s="77" t="e">
        <f ca="1">IF($C23="","",$C23/(60*30))</f>
        <v>#VALUE!</v>
      </c>
      <c r="F23" s="183" t="e">
        <f t="shared" ca="1" si="2"/>
        <v>#VALUE!</v>
      </c>
      <c r="G23" s="181" t="e">
        <f t="shared" ca="1" si="3"/>
        <v>#VALUE!</v>
      </c>
      <c r="I23" s="111"/>
    </row>
    <row r="24" spans="1:14">
      <c r="A24" s="404" t="s">
        <v>25</v>
      </c>
      <c r="B24" s="405"/>
      <c r="C24" s="79" t="e">
        <f t="shared" ca="1" si="1"/>
        <v>#VALUE!</v>
      </c>
      <c r="D24" s="77" t="e">
        <f t="shared" ca="1" si="0"/>
        <v>#VALUE!</v>
      </c>
      <c r="E24" s="77" t="e">
        <f ca="1">IF($C24="","",$C24/(60*31))</f>
        <v>#VALUE!</v>
      </c>
      <c r="F24" s="183" t="e">
        <f t="shared" ca="1" si="2"/>
        <v>#VALUE!</v>
      </c>
      <c r="G24" s="181" t="e">
        <f t="shared" ca="1" si="3"/>
        <v>#VALUE!</v>
      </c>
    </row>
    <row r="25" spans="1:14">
      <c r="A25" s="404" t="s">
        <v>14</v>
      </c>
      <c r="B25" s="405"/>
      <c r="C25" s="79" t="e">
        <f t="shared" ca="1" si="1"/>
        <v>#VALUE!</v>
      </c>
      <c r="D25" s="77" t="e">
        <f t="shared" ca="1" si="0"/>
        <v>#VALUE!</v>
      </c>
      <c r="E25" s="77" t="e">
        <f ca="1">IF($C25="","",$C25/(60*30))</f>
        <v>#VALUE!</v>
      </c>
      <c r="F25" s="183" t="e">
        <f t="shared" ca="1" si="2"/>
        <v>#VALUE!</v>
      </c>
      <c r="G25" s="181" t="e">
        <f t="shared" ca="1" si="3"/>
        <v>#VALUE!</v>
      </c>
    </row>
    <row r="26" spans="1:14">
      <c r="A26" s="404" t="s">
        <v>15</v>
      </c>
      <c r="B26" s="405"/>
      <c r="C26" s="79" t="e">
        <f t="shared" ca="1" si="1"/>
        <v>#VALUE!</v>
      </c>
      <c r="D26" s="77" t="e">
        <f t="shared" ca="1" si="0"/>
        <v>#VALUE!</v>
      </c>
      <c r="E26" s="77" t="e">
        <f ca="1">IF($C26="","",$C26/(60*31))</f>
        <v>#VALUE!</v>
      </c>
      <c r="F26" s="183" t="e">
        <f t="shared" ca="1" si="2"/>
        <v>#VALUE!</v>
      </c>
      <c r="G26" s="181" t="e">
        <f t="shared" ca="1" si="3"/>
        <v>#VALUE!</v>
      </c>
    </row>
    <row r="27" spans="1:14">
      <c r="A27" s="404" t="s">
        <v>16</v>
      </c>
      <c r="B27" s="405"/>
      <c r="C27" s="79" t="e">
        <f t="shared" ca="1" si="1"/>
        <v>#VALUE!</v>
      </c>
      <c r="D27" s="77" t="e">
        <f t="shared" ca="1" si="0"/>
        <v>#VALUE!</v>
      </c>
      <c r="E27" s="77" t="e">
        <f ca="1">IF($C27="","",$C27/(60*31))</f>
        <v>#VALUE!</v>
      </c>
      <c r="F27" s="183" t="e">
        <f t="shared" ca="1" si="2"/>
        <v>#VALUE!</v>
      </c>
      <c r="G27" s="181" t="e">
        <f t="shared" ca="1" si="3"/>
        <v>#VALUE!</v>
      </c>
    </row>
    <row r="28" spans="1:14">
      <c r="A28" s="404" t="s">
        <v>17</v>
      </c>
      <c r="B28" s="405"/>
      <c r="C28" s="79" t="e">
        <f t="shared" ca="1" si="1"/>
        <v>#VALUE!</v>
      </c>
      <c r="D28" s="77" t="e">
        <f t="shared" ca="1" si="0"/>
        <v>#VALUE!</v>
      </c>
      <c r="E28" s="77" t="e">
        <f ca="1">IF($C28="","",$C28/(60*30))</f>
        <v>#VALUE!</v>
      </c>
      <c r="F28" s="183" t="e">
        <f t="shared" ca="1" si="2"/>
        <v>#VALUE!</v>
      </c>
      <c r="G28" s="181" t="e">
        <f t="shared" ca="1" si="3"/>
        <v>#VALUE!</v>
      </c>
    </row>
    <row r="29" spans="1:14">
      <c r="A29" s="404" t="s">
        <v>18</v>
      </c>
      <c r="B29" s="405"/>
      <c r="C29" s="79" t="e">
        <f t="shared" ca="1" si="1"/>
        <v>#VALUE!</v>
      </c>
      <c r="D29" s="77" t="e">
        <f t="shared" ca="1" si="0"/>
        <v>#VALUE!</v>
      </c>
      <c r="E29" s="77" t="e">
        <f ca="1">IF($C29="","",$C29/(60*31))</f>
        <v>#VALUE!</v>
      </c>
      <c r="F29" s="183" t="e">
        <f t="shared" ca="1" si="2"/>
        <v>#VALUE!</v>
      </c>
      <c r="G29" s="181" t="e">
        <f t="shared" ca="1" si="3"/>
        <v>#VALUE!</v>
      </c>
    </row>
    <row r="30" spans="1:14">
      <c r="A30" s="404" t="s">
        <v>19</v>
      </c>
      <c r="B30" s="405"/>
      <c r="C30" s="79" t="e">
        <f t="shared" ca="1" si="1"/>
        <v>#VALUE!</v>
      </c>
      <c r="D30" s="77" t="e">
        <f t="shared" ca="1" si="0"/>
        <v>#VALUE!</v>
      </c>
      <c r="E30" s="77" t="e">
        <f ca="1">IF($C30="","",$C30/(60*30))</f>
        <v>#VALUE!</v>
      </c>
      <c r="F30" s="183" t="e">
        <f t="shared" ca="1" si="2"/>
        <v>#VALUE!</v>
      </c>
      <c r="G30" s="181" t="e">
        <f t="shared" ca="1" si="3"/>
        <v>#VALUE!</v>
      </c>
    </row>
    <row r="31" spans="1:14" ht="13.5" thickBot="1">
      <c r="A31" s="448" t="s">
        <v>20</v>
      </c>
      <c r="B31" s="449"/>
      <c r="C31" s="80" t="e">
        <f t="shared" ca="1" si="1"/>
        <v>#VALUE!</v>
      </c>
      <c r="D31" s="78" t="e">
        <f t="shared" ca="1" si="0"/>
        <v>#VALUE!</v>
      </c>
      <c r="E31" s="78" t="e">
        <f ca="1">IF($C31="","",$C31/(60*31))</f>
        <v>#VALUE!</v>
      </c>
      <c r="F31" s="184" t="e">
        <f t="shared" ca="1" si="2"/>
        <v>#VALUE!</v>
      </c>
      <c r="G31" s="182" t="e">
        <f t="shared" ca="1" si="3"/>
        <v>#VALUE!</v>
      </c>
    </row>
    <row r="32" spans="1:14" ht="13.5" thickBot="1">
      <c r="A32" s="21"/>
      <c r="B32" s="21"/>
      <c r="C32" s="198"/>
      <c r="D32" s="199"/>
      <c r="E32" s="199"/>
      <c r="F32" s="200"/>
      <c r="G32" s="201"/>
    </row>
    <row r="33" spans="1:7" s="202" customFormat="1" ht="24.95" customHeight="1">
      <c r="A33" s="443" t="s">
        <v>159</v>
      </c>
      <c r="B33" s="444"/>
      <c r="C33" s="445" t="s">
        <v>160</v>
      </c>
      <c r="D33" s="446"/>
      <c r="E33" s="447"/>
      <c r="F33" s="414" t="s">
        <v>161</v>
      </c>
      <c r="G33" s="450"/>
    </row>
    <row r="34" spans="1:7" ht="13.5" thickBot="1">
      <c r="A34" s="451" t="e">
        <f ca="1">SUM($F20:$F24)</f>
        <v>#VALUE!</v>
      </c>
      <c r="B34" s="433"/>
      <c r="C34" s="402" t="e">
        <f ca="1">SUM($F25:$F27)</f>
        <v>#VALUE!</v>
      </c>
      <c r="D34" s="452"/>
      <c r="E34" s="453"/>
      <c r="F34" s="454" t="e">
        <f ca="1">SUM($F28:$F31)</f>
        <v>#VALUE!</v>
      </c>
      <c r="G34" s="409"/>
    </row>
    <row r="35" spans="1:7" ht="13.5" customHeight="1" thickBot="1"/>
    <row r="36" spans="1:7" ht="24.95" customHeight="1">
      <c r="A36" s="455" t="s">
        <v>167</v>
      </c>
      <c r="B36" s="437"/>
      <c r="C36" s="437" t="s">
        <v>170</v>
      </c>
      <c r="D36" s="437"/>
      <c r="E36" s="437"/>
      <c r="F36" s="437" t="s">
        <v>175</v>
      </c>
      <c r="G36" s="441"/>
    </row>
    <row r="37" spans="1:7" ht="12.75" customHeight="1" thickBot="1">
      <c r="A37" s="422">
        <f>SUM(A40,A43,A46)</f>
        <v>12</v>
      </c>
      <c r="B37" s="423"/>
      <c r="C37" s="438">
        <f>SUM('Saisie réservations'!$AD$2:$AD$152)</f>
        <v>84</v>
      </c>
      <c r="D37" s="438"/>
      <c r="E37" s="438"/>
      <c r="F37" s="423">
        <f>SUM('Saisie réservations'!$I$2:$I$152)</f>
        <v>0</v>
      </c>
      <c r="G37" s="442"/>
    </row>
    <row r="38" spans="1:7" ht="13.5" thickBot="1"/>
    <row r="39" spans="1:7" ht="24.95" customHeight="1">
      <c r="A39" s="461" t="s">
        <v>172</v>
      </c>
      <c r="B39" s="456"/>
      <c r="C39" s="456" t="s">
        <v>168</v>
      </c>
      <c r="D39" s="456"/>
      <c r="E39" s="456"/>
      <c r="F39" s="456" t="s">
        <v>176</v>
      </c>
      <c r="G39" s="457"/>
    </row>
    <row r="40" spans="1:7" ht="13.5" thickBot="1">
      <c r="A40" s="422">
        <f>SUM('Saisie réservations'!$G$2:$H$152)</f>
        <v>0</v>
      </c>
      <c r="B40" s="423"/>
      <c r="C40" s="438">
        <f>SUM('Saisie réservations'!$AD$2:$AD$152)-SUMIF('Saisie réservations'!$L2:$L152,"Annulé",'Saisie réservations'!$AD2:$AD152)</f>
        <v>84</v>
      </c>
      <c r="D40" s="438"/>
      <c r="E40" s="438"/>
      <c r="F40" s="423">
        <f>SUM('Saisie réservations'!$I$2:$I$152)-SUMIF('Saisie réservations'!$L2:$L152,"Sans suite",'Saisie réservations'!$I$2:$I$152)-SUMIF('Saisie réservations'!$L2:$L152,"Annulé",'Saisie réservations'!$I$2:$I$152)</f>
        <v>0</v>
      </c>
      <c r="G40" s="442"/>
    </row>
    <row r="41" spans="1:7" ht="13.5" thickBot="1"/>
    <row r="42" spans="1:7" ht="24.95" customHeight="1">
      <c r="A42" s="460" t="s">
        <v>173</v>
      </c>
      <c r="B42" s="458"/>
      <c r="C42" s="458" t="s">
        <v>169</v>
      </c>
      <c r="D42" s="458"/>
      <c r="E42" s="458"/>
      <c r="F42" s="458" t="s">
        <v>174</v>
      </c>
      <c r="G42" s="459"/>
    </row>
    <row r="43" spans="1:7" ht="13.5" thickBot="1">
      <c r="A43" s="422">
        <f>SUMIF('Saisie réservations'!$L2:$L152,"Annulé",'Saisie réservations'!$J$2:$J$152)</f>
        <v>12</v>
      </c>
      <c r="B43" s="423"/>
      <c r="C43" s="438">
        <f>SUMIF('Saisie réservations'!$L2:$L152,"Annulé",'Saisie réservations'!$AD2:$AD152)</f>
        <v>0</v>
      </c>
      <c r="D43" s="438"/>
      <c r="E43" s="438"/>
      <c r="F43" s="423">
        <f>SUMIF('Saisie réservations'!$L2:$L152,"Annulé",'Saisie réservations'!$I$2:$I$152)</f>
        <v>0</v>
      </c>
      <c r="G43" s="442"/>
    </row>
    <row r="44" spans="1:7" ht="13.5" thickBot="1"/>
    <row r="45" spans="1:7" ht="24.95" customHeight="1">
      <c r="A45" s="439" t="s">
        <v>171</v>
      </c>
      <c r="B45" s="440"/>
      <c r="F45" s="439" t="s">
        <v>177</v>
      </c>
      <c r="G45" s="440"/>
    </row>
    <row r="46" spans="1:7" ht="13.5" thickBot="1">
      <c r="A46" s="422">
        <f>SUMIF('Saisie réservations'!$L2:$L152,"Sans suite",'Saisie réservations'!$J$2:$J$152)</f>
        <v>0</v>
      </c>
      <c r="B46" s="442"/>
      <c r="F46" s="422">
        <f>SUMIF('Saisie réservations'!$L2:$L152,"Sans suite",'Saisie réservations'!$I$2:$I$152)</f>
        <v>0</v>
      </c>
      <c r="G46" s="442"/>
    </row>
  </sheetData>
  <sheetProtection selectLockedCells="1"/>
  <mergeCells count="62">
    <mergeCell ref="A46:B46"/>
    <mergeCell ref="F45:G45"/>
    <mergeCell ref="F46:G46"/>
    <mergeCell ref="F39:G39"/>
    <mergeCell ref="F40:G40"/>
    <mergeCell ref="F42:G42"/>
    <mergeCell ref="F43:G43"/>
    <mergeCell ref="A42:B42"/>
    <mergeCell ref="A43:B43"/>
    <mergeCell ref="C39:E39"/>
    <mergeCell ref="C40:E40"/>
    <mergeCell ref="C42:E42"/>
    <mergeCell ref="C43:E43"/>
    <mergeCell ref="A39:B39"/>
    <mergeCell ref="A40:B40"/>
    <mergeCell ref="A45:B45"/>
    <mergeCell ref="E17:F17"/>
    <mergeCell ref="A24:B24"/>
    <mergeCell ref="F36:G36"/>
    <mergeCell ref="F37:G37"/>
    <mergeCell ref="A33:B33"/>
    <mergeCell ref="C33:E33"/>
    <mergeCell ref="A30:B30"/>
    <mergeCell ref="A31:B31"/>
    <mergeCell ref="F33:G33"/>
    <mergeCell ref="A34:B34"/>
    <mergeCell ref="C34:E34"/>
    <mergeCell ref="F34:G34"/>
    <mergeCell ref="A36:B36"/>
    <mergeCell ref="F11:G11"/>
    <mergeCell ref="A11:B11"/>
    <mergeCell ref="A20:B20"/>
    <mergeCell ref="B14:C14"/>
    <mergeCell ref="A22:B22"/>
    <mergeCell ref="A12:B12"/>
    <mergeCell ref="C12:E12"/>
    <mergeCell ref="A37:B37"/>
    <mergeCell ref="A26:B26"/>
    <mergeCell ref="A27:B27"/>
    <mergeCell ref="A28:B28"/>
    <mergeCell ref="B15:C15"/>
    <mergeCell ref="A17:B17"/>
    <mergeCell ref="A19:B19"/>
    <mergeCell ref="A23:B23"/>
    <mergeCell ref="C36:E36"/>
    <mergeCell ref="C37:E37"/>
    <mergeCell ref="F1:G1"/>
    <mergeCell ref="A2:B2"/>
    <mergeCell ref="C2:E2"/>
    <mergeCell ref="F2:G2"/>
    <mergeCell ref="A29:B29"/>
    <mergeCell ref="A25:B25"/>
    <mergeCell ref="A1:B1"/>
    <mergeCell ref="C1:E1"/>
    <mergeCell ref="F12:G12"/>
    <mergeCell ref="A21:B21"/>
    <mergeCell ref="B7:C7"/>
    <mergeCell ref="E7:F7"/>
    <mergeCell ref="C11:E11"/>
    <mergeCell ref="E14:F14"/>
    <mergeCell ref="E15:F15"/>
    <mergeCell ref="D7:D8"/>
  </mergeCells>
  <conditionalFormatting sqref="E20:E32">
    <cfRule type="expression" dxfId="59" priority="10" stopIfTrue="1">
      <formula>ISNA(E20)</formula>
    </cfRule>
  </conditionalFormatting>
  <conditionalFormatting sqref="G21:G32">
    <cfRule type="expression" dxfId="58" priority="8" stopIfTrue="1">
      <formula>ISNA(G21)</formula>
    </cfRule>
  </conditionalFormatting>
  <conditionalFormatting sqref="D20:D32">
    <cfRule type="expression" dxfId="57" priority="7" stopIfTrue="1">
      <formula>ISNA(D20)</formula>
    </cfRule>
  </conditionalFormatting>
  <conditionalFormatting sqref="C32">
    <cfRule type="expression" dxfId="56" priority="4" stopIfTrue="1">
      <formula>ISNA(C32)</formula>
    </cfRule>
  </conditionalFormatting>
  <conditionalFormatting sqref="F20:F32">
    <cfRule type="expression" dxfId="55" priority="3" stopIfTrue="1">
      <formula>ISNA(F20)</formula>
    </cfRule>
  </conditionalFormatting>
  <conditionalFormatting sqref="G20">
    <cfRule type="expression" dxfId="54" priority="2" stopIfTrue="1">
      <formula>ISNA(G20)</formula>
    </cfRule>
  </conditionalFormatting>
  <conditionalFormatting sqref="C20:C31">
    <cfRule type="expression" dxfId="53" priority="1" stopIfTrue="1">
      <formula>ISNA(C20)</formula>
    </cfRule>
  </conditionalFormatting>
  <printOptions horizontalCentered="1"/>
  <pageMargins left="0.70866141732283472" right="0.70866141732283472" top="2.9527559055118111" bottom="0.74803149606299213" header="0.31496062992125984" footer="0.31496062992125984"/>
  <pageSetup paperSize="9" fitToHeight="0" orientation="portrait" r:id="rId1"/>
  <headerFooter>
    <oddHeader>&amp;C&amp;F
&amp;G</oddHeader>
    <oddFooter>&amp;L&amp;D&amp;C&amp;"Times New Roman,Gras"CLP - ESCALE en Baie de Somme&amp;R&amp;A</oddFooter>
  </headerFooter>
  <ignoredErrors>
    <ignoredError sqref="E21 E23:E25 E28:E30" formula="1"/>
  </ignoredErrors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8"/>
    <pageSetUpPr fitToPage="1"/>
  </sheetPr>
  <dimension ref="A1:D92"/>
  <sheetViews>
    <sheetView topLeftCell="D1" zoomScaleNormal="100" workbookViewId="0">
      <selection activeCell="O69" sqref="O69"/>
    </sheetView>
  </sheetViews>
  <sheetFormatPr baseColWidth="10" defaultRowHeight="12.75"/>
  <cols>
    <col min="1" max="1" width="25.33203125" hidden="1" customWidth="1"/>
    <col min="2" max="2" width="14.33203125" style="24" hidden="1" customWidth="1"/>
    <col min="3" max="3" width="5.83203125" style="24" hidden="1" customWidth="1"/>
    <col min="6" max="6" width="12.83203125" customWidth="1"/>
  </cols>
  <sheetData>
    <row r="1" spans="1:2">
      <c r="A1" s="257" t="s">
        <v>29</v>
      </c>
      <c r="B1" s="258" t="s">
        <v>181</v>
      </c>
    </row>
    <row r="2" spans="1:2">
      <c r="B2"/>
    </row>
    <row r="3" spans="1:2">
      <c r="A3" s="231" t="s">
        <v>113</v>
      </c>
      <c r="B3" s="232"/>
    </row>
    <row r="4" spans="1:2">
      <c r="A4" s="130" t="s">
        <v>48</v>
      </c>
      <c r="B4" s="235" t="s">
        <v>112</v>
      </c>
    </row>
    <row r="5" spans="1:2">
      <c r="A5" s="131" t="s">
        <v>183</v>
      </c>
      <c r="B5" s="268">
        <v>100</v>
      </c>
    </row>
    <row r="6" spans="1:2">
      <c r="A6" s="132" t="s">
        <v>111</v>
      </c>
      <c r="B6" s="233">
        <v>100</v>
      </c>
    </row>
    <row r="7" spans="1:2">
      <c r="B7"/>
    </row>
    <row r="8" spans="1:2">
      <c r="B8"/>
    </row>
    <row r="9" spans="1:2">
      <c r="B9"/>
    </row>
    <row r="10" spans="1:2">
      <c r="B10"/>
    </row>
    <row r="11" spans="1:2">
      <c r="B11"/>
    </row>
    <row r="12" spans="1:2">
      <c r="B12"/>
    </row>
    <row r="13" spans="1:2">
      <c r="B13"/>
    </row>
    <row r="14" spans="1:2">
      <c r="B14"/>
    </row>
    <row r="15" spans="1:2">
      <c r="B15"/>
    </row>
    <row r="16" spans="1:2">
      <c r="B16"/>
    </row>
    <row r="17" spans="1:3">
      <c r="B17"/>
    </row>
    <row r="19" spans="1:3">
      <c r="A19" s="131"/>
      <c r="B19" s="130" t="s">
        <v>115</v>
      </c>
      <c r="C19" s="236"/>
    </row>
    <row r="20" spans="1:3" ht="12.75" customHeight="1">
      <c r="A20" s="230" t="s">
        <v>103</v>
      </c>
      <c r="B20" s="186" t="s">
        <v>117</v>
      </c>
      <c r="C20" s="243" t="s">
        <v>116</v>
      </c>
    </row>
    <row r="21" spans="1:3" ht="12.75" customHeight="1">
      <c r="A21" s="131" t="s">
        <v>21</v>
      </c>
      <c r="B21" s="252" t="e">
        <v>#VALUE!</v>
      </c>
      <c r="C21" s="255" t="e">
        <v>#VALUE!</v>
      </c>
    </row>
    <row r="22" spans="1:3">
      <c r="A22" s="133" t="s">
        <v>22</v>
      </c>
      <c r="B22" s="253" t="e">
        <v>#VALUE!</v>
      </c>
      <c r="C22" s="256" t="e">
        <v>#VALUE!</v>
      </c>
    </row>
    <row r="23" spans="1:3">
      <c r="A23" s="133" t="s">
        <v>23</v>
      </c>
      <c r="B23" s="253" t="e">
        <v>#VALUE!</v>
      </c>
      <c r="C23" s="256" t="e">
        <v>#VALUE!</v>
      </c>
    </row>
    <row r="24" spans="1:3">
      <c r="A24" s="133" t="s">
        <v>24</v>
      </c>
      <c r="B24" s="253" t="e">
        <v>#VALUE!</v>
      </c>
      <c r="C24" s="256" t="e">
        <v>#VALUE!</v>
      </c>
    </row>
    <row r="25" spans="1:3">
      <c r="A25" s="133" t="s">
        <v>25</v>
      </c>
      <c r="B25" s="253" t="e">
        <v>#VALUE!</v>
      </c>
      <c r="C25" s="256" t="e">
        <v>#VALUE!</v>
      </c>
    </row>
    <row r="26" spans="1:3">
      <c r="A26" s="133" t="s">
        <v>14</v>
      </c>
      <c r="B26" s="253" t="e">
        <v>#VALUE!</v>
      </c>
      <c r="C26" s="256" t="e">
        <v>#VALUE!</v>
      </c>
    </row>
    <row r="27" spans="1:3">
      <c r="A27" s="133" t="s">
        <v>15</v>
      </c>
      <c r="B27" s="253" t="e">
        <v>#VALUE!</v>
      </c>
      <c r="C27" s="256" t="e">
        <v>#VALUE!</v>
      </c>
    </row>
    <row r="28" spans="1:3">
      <c r="A28" s="133" t="s">
        <v>16</v>
      </c>
      <c r="B28" s="253" t="e">
        <v>#VALUE!</v>
      </c>
      <c r="C28" s="256" t="e">
        <v>#VALUE!</v>
      </c>
    </row>
    <row r="29" spans="1:3">
      <c r="A29" s="133" t="s">
        <v>17</v>
      </c>
      <c r="B29" s="253" t="e">
        <v>#VALUE!</v>
      </c>
      <c r="C29" s="256" t="e">
        <v>#VALUE!</v>
      </c>
    </row>
    <row r="30" spans="1:3">
      <c r="A30" s="133" t="s">
        <v>18</v>
      </c>
      <c r="B30" s="253" t="e">
        <v>#VALUE!</v>
      </c>
      <c r="C30" s="256" t="e">
        <v>#VALUE!</v>
      </c>
    </row>
    <row r="31" spans="1:3">
      <c r="A31" s="133" t="s">
        <v>19</v>
      </c>
      <c r="B31" s="253" t="e">
        <v>#VALUE!</v>
      </c>
      <c r="C31" s="256" t="e">
        <v>#VALUE!</v>
      </c>
    </row>
    <row r="32" spans="1:3">
      <c r="A32" s="133" t="s">
        <v>20</v>
      </c>
      <c r="B32" s="253" t="e">
        <v>#VALUE!</v>
      </c>
      <c r="C32" s="256" t="e">
        <v>#VALUE!</v>
      </c>
    </row>
    <row r="33" spans="1:3">
      <c r="A33" s="132" t="s">
        <v>111</v>
      </c>
      <c r="B33" s="254" t="e">
        <v>#VALUE!</v>
      </c>
      <c r="C33" s="251" t="e">
        <v>#VALUE!</v>
      </c>
    </row>
    <row r="37" spans="1:3">
      <c r="A37" s="131"/>
      <c r="B37" s="130" t="s">
        <v>115</v>
      </c>
      <c r="C37" s="236"/>
    </row>
    <row r="38" spans="1:3" ht="12.75" customHeight="1">
      <c r="A38" s="130" t="s">
        <v>103</v>
      </c>
      <c r="B38" s="250" t="s">
        <v>118</v>
      </c>
      <c r="C38" s="243" t="s">
        <v>119</v>
      </c>
    </row>
    <row r="39" spans="1:3">
      <c r="A39" s="131" t="s">
        <v>21</v>
      </c>
      <c r="B39" s="244" t="e">
        <v>#VALUE!</v>
      </c>
      <c r="C39" s="245" t="e">
        <v>#VALUE!</v>
      </c>
    </row>
    <row r="40" spans="1:3">
      <c r="A40" s="133" t="s">
        <v>22</v>
      </c>
      <c r="B40" s="246" t="e">
        <v>#VALUE!</v>
      </c>
      <c r="C40" s="247" t="e">
        <v>#VALUE!</v>
      </c>
    </row>
    <row r="41" spans="1:3">
      <c r="A41" s="133" t="s">
        <v>23</v>
      </c>
      <c r="B41" s="246" t="e">
        <v>#VALUE!</v>
      </c>
      <c r="C41" s="247" t="e">
        <v>#VALUE!</v>
      </c>
    </row>
    <row r="42" spans="1:3">
      <c r="A42" s="133" t="s">
        <v>24</v>
      </c>
      <c r="B42" s="246" t="e">
        <v>#VALUE!</v>
      </c>
      <c r="C42" s="247" t="e">
        <v>#VALUE!</v>
      </c>
    </row>
    <row r="43" spans="1:3">
      <c r="A43" s="133" t="s">
        <v>25</v>
      </c>
      <c r="B43" s="246" t="e">
        <v>#VALUE!</v>
      </c>
      <c r="C43" s="247" t="e">
        <v>#VALUE!</v>
      </c>
    </row>
    <row r="44" spans="1:3">
      <c r="A44" s="133" t="s">
        <v>14</v>
      </c>
      <c r="B44" s="246" t="e">
        <v>#VALUE!</v>
      </c>
      <c r="C44" s="247" t="e">
        <v>#VALUE!</v>
      </c>
    </row>
    <row r="45" spans="1:3">
      <c r="A45" s="133" t="s">
        <v>15</v>
      </c>
      <c r="B45" s="246" t="e">
        <v>#VALUE!</v>
      </c>
      <c r="C45" s="247" t="e">
        <v>#VALUE!</v>
      </c>
    </row>
    <row r="46" spans="1:3">
      <c r="A46" s="133" t="s">
        <v>16</v>
      </c>
      <c r="B46" s="246" t="e">
        <v>#VALUE!</v>
      </c>
      <c r="C46" s="247" t="e">
        <v>#VALUE!</v>
      </c>
    </row>
    <row r="47" spans="1:3">
      <c r="A47" s="133" t="s">
        <v>17</v>
      </c>
      <c r="B47" s="246" t="e">
        <v>#VALUE!</v>
      </c>
      <c r="C47" s="247" t="e">
        <v>#VALUE!</v>
      </c>
    </row>
    <row r="48" spans="1:3">
      <c r="A48" s="133" t="s">
        <v>18</v>
      </c>
      <c r="B48" s="246" t="e">
        <v>#VALUE!</v>
      </c>
      <c r="C48" s="247" t="e">
        <v>#VALUE!</v>
      </c>
    </row>
    <row r="49" spans="1:3">
      <c r="A49" s="133" t="s">
        <v>19</v>
      </c>
      <c r="B49" s="246" t="e">
        <v>#VALUE!</v>
      </c>
      <c r="C49" s="247" t="e">
        <v>#VALUE!</v>
      </c>
    </row>
    <row r="50" spans="1:3">
      <c r="A50" s="133" t="s">
        <v>20</v>
      </c>
      <c r="B50" s="246" t="e">
        <v>#VALUE!</v>
      </c>
      <c r="C50" s="247" t="e">
        <v>#VALUE!</v>
      </c>
    </row>
    <row r="51" spans="1:3">
      <c r="A51" s="132" t="s">
        <v>111</v>
      </c>
      <c r="B51" s="248" t="e">
        <v>#VALUE!</v>
      </c>
      <c r="C51" s="249" t="e">
        <v>#VALUE!</v>
      </c>
    </row>
    <row r="55" spans="1:3">
      <c r="A55" s="131"/>
      <c r="B55" s="130" t="s">
        <v>115</v>
      </c>
      <c r="C55" s="236"/>
    </row>
    <row r="56" spans="1:3" ht="12.75" customHeight="1">
      <c r="A56" s="130" t="s">
        <v>103</v>
      </c>
      <c r="B56" s="131" t="s">
        <v>120</v>
      </c>
      <c r="C56" s="243" t="s">
        <v>121</v>
      </c>
    </row>
    <row r="57" spans="1:3">
      <c r="A57" s="131" t="s">
        <v>21</v>
      </c>
      <c r="B57" s="237" t="e">
        <v>#VALUE!</v>
      </c>
      <c r="C57" s="238" t="e">
        <v>#VALUE!</v>
      </c>
    </row>
    <row r="58" spans="1:3">
      <c r="A58" s="133" t="s">
        <v>22</v>
      </c>
      <c r="B58" s="239" t="e">
        <v>#VALUE!</v>
      </c>
      <c r="C58" s="240" t="e">
        <v>#VALUE!</v>
      </c>
    </row>
    <row r="59" spans="1:3">
      <c r="A59" s="133" t="s">
        <v>23</v>
      </c>
      <c r="B59" s="239" t="e">
        <v>#VALUE!</v>
      </c>
      <c r="C59" s="240" t="e">
        <v>#VALUE!</v>
      </c>
    </row>
    <row r="60" spans="1:3">
      <c r="A60" s="133" t="s">
        <v>24</v>
      </c>
      <c r="B60" s="239" t="e">
        <v>#VALUE!</v>
      </c>
      <c r="C60" s="240" t="e">
        <v>#VALUE!</v>
      </c>
    </row>
    <row r="61" spans="1:3">
      <c r="A61" s="133" t="s">
        <v>25</v>
      </c>
      <c r="B61" s="239" t="e">
        <v>#VALUE!</v>
      </c>
      <c r="C61" s="240" t="e">
        <v>#VALUE!</v>
      </c>
    </row>
    <row r="62" spans="1:3">
      <c r="A62" s="133" t="s">
        <v>14</v>
      </c>
      <c r="B62" s="239" t="e">
        <v>#VALUE!</v>
      </c>
      <c r="C62" s="240" t="e">
        <v>#VALUE!</v>
      </c>
    </row>
    <row r="63" spans="1:3">
      <c r="A63" s="133" t="s">
        <v>15</v>
      </c>
      <c r="B63" s="239" t="e">
        <v>#VALUE!</v>
      </c>
      <c r="C63" s="240" t="e">
        <v>#VALUE!</v>
      </c>
    </row>
    <row r="64" spans="1:3">
      <c r="A64" s="133" t="s">
        <v>16</v>
      </c>
      <c r="B64" s="239" t="e">
        <v>#VALUE!</v>
      </c>
      <c r="C64" s="240" t="e">
        <v>#VALUE!</v>
      </c>
    </row>
    <row r="65" spans="1:4">
      <c r="A65" s="133" t="s">
        <v>17</v>
      </c>
      <c r="B65" s="239" t="e">
        <v>#VALUE!</v>
      </c>
      <c r="C65" s="240" t="e">
        <v>#VALUE!</v>
      </c>
    </row>
    <row r="66" spans="1:4">
      <c r="A66" s="133" t="s">
        <v>18</v>
      </c>
      <c r="B66" s="239" t="e">
        <v>#VALUE!</v>
      </c>
      <c r="C66" s="240" t="e">
        <v>#VALUE!</v>
      </c>
    </row>
    <row r="67" spans="1:4">
      <c r="A67" s="133" t="s">
        <v>19</v>
      </c>
      <c r="B67" s="239" t="e">
        <v>#VALUE!</v>
      </c>
      <c r="C67" s="240" t="e">
        <v>#VALUE!</v>
      </c>
    </row>
    <row r="68" spans="1:4">
      <c r="A68" s="133" t="s">
        <v>20</v>
      </c>
      <c r="B68" s="239" t="e">
        <v>#VALUE!</v>
      </c>
      <c r="C68" s="240" t="e">
        <v>#VALUE!</v>
      </c>
    </row>
    <row r="69" spans="1:4">
      <c r="A69" s="132" t="s">
        <v>111</v>
      </c>
      <c r="B69" s="241" t="e">
        <v>#VALUE!</v>
      </c>
      <c r="C69" s="242" t="e">
        <v>#VALUE!</v>
      </c>
    </row>
    <row r="71" spans="1:4">
      <c r="A71" s="257" t="s">
        <v>29</v>
      </c>
      <c r="B71" s="258" t="s">
        <v>181</v>
      </c>
    </row>
    <row r="73" spans="1:4">
      <c r="A73" s="130" t="s">
        <v>114</v>
      </c>
      <c r="B73" s="234"/>
      <c r="C73" s="235"/>
    </row>
    <row r="74" spans="1:4">
      <c r="A74" s="130" t="s">
        <v>180</v>
      </c>
      <c r="B74" s="130" t="s">
        <v>49</v>
      </c>
      <c r="C74" s="235" t="s">
        <v>112</v>
      </c>
    </row>
    <row r="75" spans="1:4">
      <c r="A75" s="131" t="s">
        <v>182</v>
      </c>
      <c r="B75" s="234"/>
      <c r="C75" s="268">
        <v>1</v>
      </c>
      <c r="D75" s="1"/>
    </row>
    <row r="76" spans="1:4">
      <c r="A76" s="132" t="s">
        <v>111</v>
      </c>
      <c r="B76" s="373"/>
      <c r="C76" s="233">
        <v>1</v>
      </c>
    </row>
    <row r="77" spans="1:4">
      <c r="B77"/>
      <c r="C77"/>
    </row>
    <row r="78" spans="1:4">
      <c r="B78"/>
      <c r="C78"/>
    </row>
    <row r="79" spans="1:4">
      <c r="B79"/>
      <c r="C79"/>
    </row>
    <row r="80" spans="1:4">
      <c r="B80"/>
      <c r="C80"/>
    </row>
    <row r="81" spans="2:3">
      <c r="B81"/>
      <c r="C81"/>
    </row>
    <row r="82" spans="2:3">
      <c r="B82"/>
      <c r="C82"/>
    </row>
    <row r="83" spans="2:3">
      <c r="B83"/>
      <c r="C83"/>
    </row>
    <row r="84" spans="2:3">
      <c r="B84"/>
      <c r="C84"/>
    </row>
    <row r="85" spans="2:3">
      <c r="B85"/>
      <c r="C85"/>
    </row>
    <row r="86" spans="2:3">
      <c r="B86"/>
      <c r="C86"/>
    </row>
    <row r="87" spans="2:3">
      <c r="B87"/>
      <c r="C87"/>
    </row>
    <row r="88" spans="2:3">
      <c r="B88"/>
      <c r="C88"/>
    </row>
    <row r="89" spans="2:3">
      <c r="B89"/>
      <c r="C89"/>
    </row>
    <row r="90" spans="2:3">
      <c r="B90"/>
      <c r="C90"/>
    </row>
    <row r="91" spans="2:3">
      <c r="B91"/>
      <c r="C91"/>
    </row>
    <row r="92" spans="2:3">
      <c r="B92"/>
      <c r="C92"/>
    </row>
  </sheetData>
  <sheetProtection formatCells="0" formatColumns="0" insertColumns="0" insertRows="0" pivotTables="0"/>
  <printOptions horizontalCentered="1" verticalCentered="1"/>
  <pageMargins left="0.70866141732283472" right="0.70866141732283472" top="2.1653543307086616" bottom="0.74803149606299213" header="0.31496062992125984" footer="0.31496062992125984"/>
  <pageSetup paperSize="9" scale="60" orientation="portrait" r:id="rId6"/>
  <headerFooter>
    <oddHeader>&amp;C&amp;F
&amp;G</oddHeader>
    <oddFooter>&amp;L&amp;D&amp;C&amp;"Times New Roman,Gras"CLP - ESCALE en Baie de Somme&amp;R&amp;A</oddFooter>
  </headerFooter>
  <drawing r:id="rId7"/>
  <legacyDrawingHF r:id="rId8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I13"/>
  <sheetViews>
    <sheetView workbookViewId="0">
      <selection activeCell="B2" sqref="B2"/>
    </sheetView>
  </sheetViews>
  <sheetFormatPr baseColWidth="10" defaultRowHeight="12.75"/>
  <cols>
    <col min="1" max="1" width="15.83203125" customWidth="1"/>
    <col min="2" max="8" width="12.83203125" customWidth="1"/>
  </cols>
  <sheetData>
    <row r="1" spans="1:9" ht="45" customHeight="1" thickBot="1">
      <c r="A1" s="97" t="s">
        <v>103</v>
      </c>
      <c r="B1" s="96" t="s">
        <v>105</v>
      </c>
      <c r="C1" s="96" t="s">
        <v>45</v>
      </c>
      <c r="D1" s="96" t="s">
        <v>65</v>
      </c>
      <c r="E1" s="96" t="s">
        <v>30</v>
      </c>
      <c r="F1" s="96" t="s">
        <v>108</v>
      </c>
      <c r="G1" s="96" t="s">
        <v>77</v>
      </c>
      <c r="H1" s="96" t="s">
        <v>106</v>
      </c>
      <c r="I1" s="106" t="s">
        <v>110</v>
      </c>
    </row>
    <row r="2" spans="1:9">
      <c r="A2" s="98" t="str">
        <f>'Bilan annuel réservations'!$A20:$B20</f>
        <v>JANVIER</v>
      </c>
      <c r="B2" s="89" t="e">
        <f ca="1">IF('Bilan annuel réservations'!$C20=0,NA(),'Bilan annuel réservations'!$C20)</f>
        <v>#VALUE!</v>
      </c>
      <c r="C2" s="90" t="e">
        <f ca="1">'Bilan annuel réservations'!$C$17</f>
        <v>#VALUE!</v>
      </c>
      <c r="D2" s="91" t="e">
        <f ca="1">IF('Bilan annuel réservations'!$D20=0,NA(),'Bilan annuel réservations'!$D20)</f>
        <v>#VALUE!</v>
      </c>
      <c r="E2" s="91" t="e">
        <f ca="1">IF('Bilan annuel réservations'!$E20=0,NA(),'Bilan annuel réservations'!$E20)</f>
        <v>#VALUE!</v>
      </c>
      <c r="F2" s="92" t="e">
        <f ca="1">'Bilan annuel réservations'!$G$17</f>
        <v>#VALUE!</v>
      </c>
      <c r="G2" s="93" t="e">
        <f ca="1">IF('Bilan annuel réservations'!$F20=0,NA(),'Bilan annuel réservations'!$F20)</f>
        <v>#VALUE!</v>
      </c>
      <c r="H2" s="94" t="e">
        <f ca="1">IF('Bilan annuel réservations'!$G20=0,NA(),'Bilan annuel réservations'!$G20)</f>
        <v>#VALUE!</v>
      </c>
      <c r="I2" s="107" t="e">
        <f ca="1">AVERAGE('Bilan annuel réservations'!$G$20:$G$31)</f>
        <v>#VALUE!</v>
      </c>
    </row>
    <row r="3" spans="1:9">
      <c r="A3" s="99" t="str">
        <f>'Bilan annuel réservations'!$A21:$B21</f>
        <v>FÉVRIER</v>
      </c>
      <c r="B3" s="79" t="e">
        <f ca="1">IF('Bilan annuel réservations'!$C21=0,NA(),'Bilan annuel réservations'!$C21)</f>
        <v>#VALUE!</v>
      </c>
      <c r="C3" s="88" t="e">
        <f ca="1">'Bilan annuel réservations'!$C$17</f>
        <v>#VALUE!</v>
      </c>
      <c r="D3" s="77" t="e">
        <f ca="1">IF('Bilan annuel réservations'!$D21=0,NA(),'Bilan annuel réservations'!$D21)</f>
        <v>#VALUE!</v>
      </c>
      <c r="E3" s="77" t="e">
        <f ca="1">IF('Bilan annuel réservations'!$E21=0,NA(),'Bilan annuel réservations'!$E21)</f>
        <v>#VALUE!</v>
      </c>
      <c r="F3" s="83" t="e">
        <f ca="1">'Bilan annuel réservations'!$G$17</f>
        <v>#VALUE!</v>
      </c>
      <c r="G3" s="82" t="e">
        <f ca="1">IF('Bilan annuel réservations'!$F21=0,NA(),'Bilan annuel réservations'!$F21)</f>
        <v>#VALUE!</v>
      </c>
      <c r="H3" s="85" t="e">
        <f ca="1">IF('Bilan annuel réservations'!$G21=0,NA(),'Bilan annuel réservations'!$G21)</f>
        <v>#VALUE!</v>
      </c>
      <c r="I3" s="108" t="e">
        <f ca="1">AVERAGE('Bilan annuel réservations'!$G$20:$G$31)</f>
        <v>#VALUE!</v>
      </c>
    </row>
    <row r="4" spans="1:9">
      <c r="A4" s="99" t="str">
        <f>'Bilan annuel réservations'!$A22:$B22</f>
        <v>MARS</v>
      </c>
      <c r="B4" s="79" t="e">
        <f ca="1">IF('Bilan annuel réservations'!$C22=0,NA(),'Bilan annuel réservations'!$C22)</f>
        <v>#VALUE!</v>
      </c>
      <c r="C4" s="88" t="e">
        <f ca="1">'Bilan annuel réservations'!$C$17</f>
        <v>#VALUE!</v>
      </c>
      <c r="D4" s="77" t="e">
        <f ca="1">IF('Bilan annuel réservations'!$D22=0,NA(),'Bilan annuel réservations'!$D22)</f>
        <v>#VALUE!</v>
      </c>
      <c r="E4" s="77" t="e">
        <f ca="1">IF('Bilan annuel réservations'!$E22=0,NA(),'Bilan annuel réservations'!$E22)</f>
        <v>#VALUE!</v>
      </c>
      <c r="F4" s="83" t="e">
        <f ca="1">'Bilan annuel réservations'!$G$17</f>
        <v>#VALUE!</v>
      </c>
      <c r="G4" s="82" t="e">
        <f ca="1">IF('Bilan annuel réservations'!$F22=0,NA(),'Bilan annuel réservations'!$F22)</f>
        <v>#VALUE!</v>
      </c>
      <c r="H4" s="85" t="e">
        <f ca="1">IF('Bilan annuel réservations'!$G22=0,NA(),'Bilan annuel réservations'!$G22)</f>
        <v>#VALUE!</v>
      </c>
      <c r="I4" s="108" t="e">
        <f ca="1">AVERAGE('Bilan annuel réservations'!$G$20:$G$31)</f>
        <v>#VALUE!</v>
      </c>
    </row>
    <row r="5" spans="1:9">
      <c r="A5" s="99" t="str">
        <f>'Bilan annuel réservations'!$A23:$B23</f>
        <v>AVRIL</v>
      </c>
      <c r="B5" s="79" t="e">
        <f ca="1">IF('Bilan annuel réservations'!$C23=0,NA(),'Bilan annuel réservations'!$C23)</f>
        <v>#VALUE!</v>
      </c>
      <c r="C5" s="88" t="e">
        <f ca="1">'Bilan annuel réservations'!$C$17</f>
        <v>#VALUE!</v>
      </c>
      <c r="D5" s="77" t="e">
        <f ca="1">IF('Bilan annuel réservations'!$D23=0,NA(),'Bilan annuel réservations'!$D23)</f>
        <v>#VALUE!</v>
      </c>
      <c r="E5" s="77" t="e">
        <f ca="1">IF('Bilan annuel réservations'!$E23=0,NA(),'Bilan annuel réservations'!$E23)</f>
        <v>#VALUE!</v>
      </c>
      <c r="F5" s="83" t="e">
        <f ca="1">'Bilan annuel réservations'!$G$17</f>
        <v>#VALUE!</v>
      </c>
      <c r="G5" s="82" t="e">
        <f ca="1">IF('Bilan annuel réservations'!$F23=0,NA(),'Bilan annuel réservations'!$F23)</f>
        <v>#VALUE!</v>
      </c>
      <c r="H5" s="85" t="e">
        <f ca="1">IF('Bilan annuel réservations'!$G23=0,NA(),'Bilan annuel réservations'!$G23)</f>
        <v>#VALUE!</v>
      </c>
      <c r="I5" s="108" t="e">
        <f ca="1">AVERAGE('Bilan annuel réservations'!$G$20:$G$31)</f>
        <v>#VALUE!</v>
      </c>
    </row>
    <row r="6" spans="1:9">
      <c r="A6" s="99" t="str">
        <f>'Bilan annuel réservations'!$A24:$B24</f>
        <v>MAI</v>
      </c>
      <c r="B6" s="79" t="e">
        <f ca="1">IF('Bilan annuel réservations'!$C24=0,NA(),'Bilan annuel réservations'!$C24)</f>
        <v>#VALUE!</v>
      </c>
      <c r="C6" s="88" t="e">
        <f ca="1">'Bilan annuel réservations'!$C$17</f>
        <v>#VALUE!</v>
      </c>
      <c r="D6" s="77" t="e">
        <f ca="1">IF('Bilan annuel réservations'!$D24=0,NA(),'Bilan annuel réservations'!$D24)</f>
        <v>#VALUE!</v>
      </c>
      <c r="E6" s="77" t="e">
        <f ca="1">IF('Bilan annuel réservations'!$E24=0,NA(),'Bilan annuel réservations'!$E24)</f>
        <v>#VALUE!</v>
      </c>
      <c r="F6" s="83" t="e">
        <f ca="1">'Bilan annuel réservations'!$G$17</f>
        <v>#VALUE!</v>
      </c>
      <c r="G6" s="82" t="e">
        <f ca="1">IF('Bilan annuel réservations'!$F24=0,NA(),'Bilan annuel réservations'!$F24)</f>
        <v>#VALUE!</v>
      </c>
      <c r="H6" s="85" t="e">
        <f ca="1">IF('Bilan annuel réservations'!$G24=0,NA(),'Bilan annuel réservations'!$G24)</f>
        <v>#VALUE!</v>
      </c>
      <c r="I6" s="108" t="e">
        <f ca="1">AVERAGE('Bilan annuel réservations'!$G$20:$G$31)</f>
        <v>#VALUE!</v>
      </c>
    </row>
    <row r="7" spans="1:9">
      <c r="A7" s="99" t="str">
        <f>'Bilan annuel réservations'!$A25:$B25</f>
        <v>JUIN</v>
      </c>
      <c r="B7" s="79" t="e">
        <f ca="1">IF('Bilan annuel réservations'!$C25=0,NA(),'Bilan annuel réservations'!$C25)</f>
        <v>#VALUE!</v>
      </c>
      <c r="C7" s="88" t="e">
        <f ca="1">'Bilan annuel réservations'!$C$17</f>
        <v>#VALUE!</v>
      </c>
      <c r="D7" s="77" t="e">
        <f ca="1">IF('Bilan annuel réservations'!$D25=0,NA(),'Bilan annuel réservations'!$D25)</f>
        <v>#VALUE!</v>
      </c>
      <c r="E7" s="77" t="e">
        <f ca="1">IF('Bilan annuel réservations'!$E25=0,NA(),'Bilan annuel réservations'!$E25)</f>
        <v>#VALUE!</v>
      </c>
      <c r="F7" s="83" t="e">
        <f ca="1">'Bilan annuel réservations'!$G$17</f>
        <v>#VALUE!</v>
      </c>
      <c r="G7" s="82" t="e">
        <f ca="1">IF('Bilan annuel réservations'!$F25=0,NA(),'Bilan annuel réservations'!$F25)</f>
        <v>#VALUE!</v>
      </c>
      <c r="H7" s="85" t="e">
        <f ca="1">IF('Bilan annuel réservations'!$G25=0,NA(),'Bilan annuel réservations'!$G25)</f>
        <v>#VALUE!</v>
      </c>
      <c r="I7" s="108" t="e">
        <f ca="1">AVERAGE('Bilan annuel réservations'!$G$20:$G$31)</f>
        <v>#VALUE!</v>
      </c>
    </row>
    <row r="8" spans="1:9">
      <c r="A8" s="99" t="str">
        <f>'Bilan annuel réservations'!$A26:$B26</f>
        <v>JUILLET</v>
      </c>
      <c r="B8" s="79" t="e">
        <f ca="1">IF('Bilan annuel réservations'!$C26=0,NA(),'Bilan annuel réservations'!$C26)</f>
        <v>#VALUE!</v>
      </c>
      <c r="C8" s="88" t="e">
        <f ca="1">'Bilan annuel réservations'!$C$17</f>
        <v>#VALUE!</v>
      </c>
      <c r="D8" s="77" t="e">
        <f ca="1">IF('Bilan annuel réservations'!$D26=0,NA(),'Bilan annuel réservations'!$D26)</f>
        <v>#VALUE!</v>
      </c>
      <c r="E8" s="77" t="e">
        <f ca="1">IF('Bilan annuel réservations'!$E26=0,NA(),'Bilan annuel réservations'!$E26)</f>
        <v>#VALUE!</v>
      </c>
      <c r="F8" s="83" t="e">
        <f ca="1">'Bilan annuel réservations'!$G$17</f>
        <v>#VALUE!</v>
      </c>
      <c r="G8" s="82" t="e">
        <f ca="1">IF('Bilan annuel réservations'!$F26=0,NA(),'Bilan annuel réservations'!$F26)</f>
        <v>#VALUE!</v>
      </c>
      <c r="H8" s="85" t="e">
        <f ca="1">IF('Bilan annuel réservations'!$G26=0,NA(),'Bilan annuel réservations'!$G26)</f>
        <v>#VALUE!</v>
      </c>
      <c r="I8" s="108" t="e">
        <f ca="1">AVERAGE('Bilan annuel réservations'!$G$20:$G$31)</f>
        <v>#VALUE!</v>
      </c>
    </row>
    <row r="9" spans="1:9">
      <c r="A9" s="99" t="str">
        <f>'Bilan annuel réservations'!$A27:$B27</f>
        <v>AOÛT</v>
      </c>
      <c r="B9" s="79" t="e">
        <f ca="1">IF('Bilan annuel réservations'!$C27=0,NA(),'Bilan annuel réservations'!$C27)</f>
        <v>#VALUE!</v>
      </c>
      <c r="C9" s="88" t="e">
        <f ca="1">'Bilan annuel réservations'!$C$17</f>
        <v>#VALUE!</v>
      </c>
      <c r="D9" s="77" t="e">
        <f ca="1">IF('Bilan annuel réservations'!$D27=0,NA(),'Bilan annuel réservations'!$D27)</f>
        <v>#VALUE!</v>
      </c>
      <c r="E9" s="77" t="e">
        <f ca="1">IF('Bilan annuel réservations'!$E27=0,NA(),'Bilan annuel réservations'!$E27)</f>
        <v>#VALUE!</v>
      </c>
      <c r="F9" s="83" t="e">
        <f ca="1">'Bilan annuel réservations'!$G$17</f>
        <v>#VALUE!</v>
      </c>
      <c r="G9" s="82" t="e">
        <f ca="1">IF('Bilan annuel réservations'!$F27=0,NA(),'Bilan annuel réservations'!$F27)</f>
        <v>#VALUE!</v>
      </c>
      <c r="H9" s="85" t="e">
        <f ca="1">IF('Bilan annuel réservations'!$G27=0,NA(),'Bilan annuel réservations'!$G27)</f>
        <v>#VALUE!</v>
      </c>
      <c r="I9" s="108" t="e">
        <f ca="1">AVERAGE('Bilan annuel réservations'!$G$20:$G$31)</f>
        <v>#VALUE!</v>
      </c>
    </row>
    <row r="10" spans="1:9">
      <c r="A10" s="99" t="str">
        <f>'Bilan annuel réservations'!$A28:$B28</f>
        <v>SEPTEMBRE</v>
      </c>
      <c r="B10" s="79" t="e">
        <f ca="1">IF('Bilan annuel réservations'!$C28=0,NA(),'Bilan annuel réservations'!$C28)</f>
        <v>#VALUE!</v>
      </c>
      <c r="C10" s="88" t="e">
        <f ca="1">'Bilan annuel réservations'!$C$17</f>
        <v>#VALUE!</v>
      </c>
      <c r="D10" s="77" t="e">
        <f ca="1">IF('Bilan annuel réservations'!$D28=0,NA(),'Bilan annuel réservations'!$D28)</f>
        <v>#VALUE!</v>
      </c>
      <c r="E10" s="77" t="e">
        <f ca="1">IF('Bilan annuel réservations'!$E28=0,NA(),'Bilan annuel réservations'!$E28)</f>
        <v>#VALUE!</v>
      </c>
      <c r="F10" s="83" t="e">
        <f ca="1">'Bilan annuel réservations'!$G$17</f>
        <v>#VALUE!</v>
      </c>
      <c r="G10" s="82" t="e">
        <f ca="1">IF('Bilan annuel réservations'!$F28=0,NA(),'Bilan annuel réservations'!$F28)</f>
        <v>#VALUE!</v>
      </c>
      <c r="H10" s="85" t="e">
        <f ca="1">IF('Bilan annuel réservations'!$G28=0,NA(),'Bilan annuel réservations'!$G28)</f>
        <v>#VALUE!</v>
      </c>
      <c r="I10" s="108" t="e">
        <f ca="1">AVERAGE('Bilan annuel réservations'!$G$20:$G$31)</f>
        <v>#VALUE!</v>
      </c>
    </row>
    <row r="11" spans="1:9">
      <c r="A11" s="99" t="str">
        <f>'Bilan annuel réservations'!$A29:$B29</f>
        <v>OCTOBRE</v>
      </c>
      <c r="B11" s="79" t="e">
        <f ca="1">IF('Bilan annuel réservations'!$C29=0,NA(),'Bilan annuel réservations'!$C29)</f>
        <v>#VALUE!</v>
      </c>
      <c r="C11" s="88" t="e">
        <f ca="1">'Bilan annuel réservations'!$C$17</f>
        <v>#VALUE!</v>
      </c>
      <c r="D11" s="77" t="e">
        <f ca="1">IF('Bilan annuel réservations'!$D29=0,NA(),'Bilan annuel réservations'!$D29)</f>
        <v>#VALUE!</v>
      </c>
      <c r="E11" s="77" t="e">
        <f ca="1">IF('Bilan annuel réservations'!$E29=0,NA(),'Bilan annuel réservations'!$E29)</f>
        <v>#VALUE!</v>
      </c>
      <c r="F11" s="83" t="e">
        <f ca="1">'Bilan annuel réservations'!$G$17</f>
        <v>#VALUE!</v>
      </c>
      <c r="G11" s="82" t="e">
        <f ca="1">IF('Bilan annuel réservations'!$F29=0,NA(),'Bilan annuel réservations'!$F29)</f>
        <v>#VALUE!</v>
      </c>
      <c r="H11" s="85" t="e">
        <f ca="1">IF('Bilan annuel réservations'!$G29=0,NA(),'Bilan annuel réservations'!$G29)</f>
        <v>#VALUE!</v>
      </c>
      <c r="I11" s="108" t="e">
        <f ca="1">AVERAGE('Bilan annuel réservations'!$G$20:$G$31)</f>
        <v>#VALUE!</v>
      </c>
    </row>
    <row r="12" spans="1:9">
      <c r="A12" s="99" t="str">
        <f>'Bilan annuel réservations'!$A30:$B30</f>
        <v>NOVEMBRE</v>
      </c>
      <c r="B12" s="79" t="e">
        <f ca="1">IF('Bilan annuel réservations'!$C30=0,NA(),'Bilan annuel réservations'!$C30)</f>
        <v>#VALUE!</v>
      </c>
      <c r="C12" s="88" t="e">
        <f ca="1">'Bilan annuel réservations'!$C$17</f>
        <v>#VALUE!</v>
      </c>
      <c r="D12" s="77" t="e">
        <f ca="1">IF('Bilan annuel réservations'!$D30=0,NA(),'Bilan annuel réservations'!$D30)</f>
        <v>#VALUE!</v>
      </c>
      <c r="E12" s="77" t="e">
        <f ca="1">IF('Bilan annuel réservations'!$E30=0,NA(),'Bilan annuel réservations'!$E30)</f>
        <v>#VALUE!</v>
      </c>
      <c r="F12" s="83" t="e">
        <f ca="1">'Bilan annuel réservations'!$G$17</f>
        <v>#VALUE!</v>
      </c>
      <c r="G12" s="82" t="e">
        <f ca="1">IF('Bilan annuel réservations'!$F30=0,NA(),'Bilan annuel réservations'!$F30)</f>
        <v>#VALUE!</v>
      </c>
      <c r="H12" s="85" t="e">
        <f ca="1">IF('Bilan annuel réservations'!$G30=0,NA(),'Bilan annuel réservations'!$G30)</f>
        <v>#VALUE!</v>
      </c>
      <c r="I12" s="108" t="e">
        <f ca="1">AVERAGE('Bilan annuel réservations'!$G$20:$G$31)</f>
        <v>#VALUE!</v>
      </c>
    </row>
    <row r="13" spans="1:9">
      <c r="A13" s="100" t="str">
        <f>'Bilan annuel réservations'!$A31:$B31</f>
        <v>DÉCEMBRE</v>
      </c>
      <c r="B13" s="101" t="e">
        <f ca="1">IF('Bilan annuel réservations'!$C31=0,NA(),'Bilan annuel réservations'!$C31)</f>
        <v>#VALUE!</v>
      </c>
      <c r="C13" s="102" t="e">
        <f ca="1">'Bilan annuel réservations'!$C$17</f>
        <v>#VALUE!</v>
      </c>
      <c r="D13" s="103" t="e">
        <f ca="1">IF('Bilan annuel réservations'!$D31=0,NA(),'Bilan annuel réservations'!$D31)</f>
        <v>#VALUE!</v>
      </c>
      <c r="E13" s="103" t="e">
        <f ca="1">IF('Bilan annuel réservations'!$E31=0,NA(),'Bilan annuel réservations'!$E31)</f>
        <v>#VALUE!</v>
      </c>
      <c r="F13" s="104" t="e">
        <f ca="1">'Bilan annuel réservations'!$G$17</f>
        <v>#VALUE!</v>
      </c>
      <c r="G13" s="105" t="e">
        <f ca="1">IF('Bilan annuel réservations'!$F31=0,NA(),'Bilan annuel réservations'!$F31)</f>
        <v>#VALUE!</v>
      </c>
      <c r="H13" s="95" t="e">
        <f ca="1">IF('Bilan annuel réservations'!$G31=0,NA(),'Bilan annuel réservations'!$G31)</f>
        <v>#VALUE!</v>
      </c>
      <c r="I13" s="109" t="e">
        <f ca="1">AVERAGE('Bilan annuel réservations'!$G$20:$G$31)</f>
        <v>#VALUE!</v>
      </c>
    </row>
  </sheetData>
  <conditionalFormatting sqref="B2:B13">
    <cfRule type="expression" dxfId="16" priority="5" stopIfTrue="1">
      <formula>ISNA(B2)</formula>
    </cfRule>
  </conditionalFormatting>
  <conditionalFormatting sqref="D2:D13">
    <cfRule type="expression" dxfId="15" priority="4" stopIfTrue="1">
      <formula>ISNA(D2)</formula>
    </cfRule>
  </conditionalFormatting>
  <conditionalFormatting sqref="G2:G13">
    <cfRule type="expression" dxfId="14" priority="3" stopIfTrue="1">
      <formula>ISNA(G2)</formula>
    </cfRule>
  </conditionalFormatting>
  <conditionalFormatting sqref="H2:H13">
    <cfRule type="expression" dxfId="13" priority="2" stopIfTrue="1">
      <formula>ISNA(H2)</formula>
    </cfRule>
  </conditionalFormatting>
  <conditionalFormatting sqref="E2:E13">
    <cfRule type="expression" dxfId="12" priority="1" stopIfTrue="1">
      <formula>ISNA(E2)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>
    <tabColor theme="9"/>
    <pageSetUpPr fitToPage="1"/>
  </sheetPr>
  <dimension ref="A1:AE150"/>
  <sheetViews>
    <sheetView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13.33203125" defaultRowHeight="12.75"/>
  <cols>
    <col min="1" max="1" width="53.33203125" style="143" customWidth="1"/>
    <col min="2" max="3" width="40.83203125" style="143" customWidth="1"/>
    <col min="4" max="4" width="35.83203125" style="143" customWidth="1"/>
    <col min="5" max="6" width="7.83203125" style="143" customWidth="1"/>
    <col min="7" max="7" width="13.33203125" style="142"/>
    <col min="8" max="8" width="5.83203125" style="4" customWidth="1"/>
    <col min="9" max="9" width="15.83203125" style="36" customWidth="1"/>
    <col min="10" max="10" width="5.83203125" style="36" customWidth="1"/>
    <col min="11" max="11" width="14.83203125" style="36" customWidth="1"/>
    <col min="12" max="12" width="26.5" style="36" customWidth="1"/>
    <col min="13" max="13" width="5.83203125" style="36" customWidth="1"/>
    <col min="14" max="14" width="13.33203125" style="36"/>
    <col min="15" max="15" width="5.83203125" style="36" customWidth="1"/>
    <col min="16" max="16" width="17.83203125" style="36" customWidth="1"/>
    <col min="17" max="17" width="5.83203125" style="36" customWidth="1"/>
    <col min="18" max="18" width="7.83203125" style="4" customWidth="1"/>
    <col min="19" max="19" width="5.83203125" style="4" customWidth="1"/>
    <col min="20" max="20" width="6.83203125" style="4" customWidth="1"/>
    <col min="21" max="21" width="5.83203125" style="36" customWidth="1"/>
    <col min="22" max="22" width="9.83203125" style="36" customWidth="1"/>
    <col min="23" max="23" width="14.83203125" style="36" customWidth="1"/>
    <col min="24" max="24" width="10.83203125" style="36" customWidth="1"/>
    <col min="25" max="25" width="13.33203125" style="36"/>
    <col min="26" max="26" width="9.83203125" style="36" customWidth="1"/>
    <col min="27" max="16384" width="13.33203125" style="36"/>
  </cols>
  <sheetData>
    <row r="1" spans="1:31" ht="30" customHeight="1" thickBot="1">
      <c r="A1" s="144" t="s">
        <v>68</v>
      </c>
      <c r="B1" s="136" t="s">
        <v>134</v>
      </c>
      <c r="C1" s="136" t="s">
        <v>135</v>
      </c>
      <c r="D1" s="136" t="s">
        <v>127</v>
      </c>
      <c r="E1" s="136" t="s">
        <v>48</v>
      </c>
      <c r="F1" s="136" t="s">
        <v>49</v>
      </c>
      <c r="G1" s="52" t="s">
        <v>126</v>
      </c>
      <c r="H1" s="34"/>
      <c r="I1" s="16" t="s">
        <v>62</v>
      </c>
      <c r="J1" s="35"/>
      <c r="K1" s="462" t="s">
        <v>63</v>
      </c>
      <c r="L1" s="393"/>
      <c r="N1" s="37" t="s">
        <v>64</v>
      </c>
      <c r="P1" s="16" t="s">
        <v>29</v>
      </c>
      <c r="Q1" s="263"/>
      <c r="R1" s="63" t="s">
        <v>60</v>
      </c>
      <c r="S1" s="65"/>
      <c r="T1" s="61" t="s">
        <v>61</v>
      </c>
      <c r="V1" s="50" t="s">
        <v>69</v>
      </c>
      <c r="W1" s="51" t="s">
        <v>74</v>
      </c>
      <c r="X1" s="52" t="s">
        <v>78</v>
      </c>
      <c r="Z1" s="50" t="s">
        <v>69</v>
      </c>
      <c r="AA1" s="51" t="s">
        <v>184</v>
      </c>
      <c r="AB1" s="51" t="s">
        <v>185</v>
      </c>
      <c r="AC1" s="52" t="s">
        <v>186</v>
      </c>
      <c r="AD1" s="52" t="s">
        <v>187</v>
      </c>
      <c r="AE1" s="269"/>
    </row>
    <row r="2" spans="1:31" ht="24.95" customHeight="1" thickBot="1">
      <c r="A2" s="145" t="s">
        <v>205</v>
      </c>
      <c r="B2" s="134"/>
      <c r="C2" s="134"/>
      <c r="D2" s="134"/>
      <c r="E2" s="139" t="s">
        <v>132</v>
      </c>
      <c r="F2" s="146">
        <v>59</v>
      </c>
      <c r="G2" s="166"/>
      <c r="H2" s="33"/>
      <c r="I2" s="67" t="s">
        <v>21</v>
      </c>
      <c r="J2" s="33"/>
      <c r="K2" s="118">
        <f>DATE(An,1,1)</f>
        <v>43101</v>
      </c>
      <c r="L2" s="119" t="s">
        <v>10</v>
      </c>
      <c r="N2" s="152">
        <v>2017</v>
      </c>
      <c r="P2" s="15" t="s">
        <v>27</v>
      </c>
      <c r="R2" s="66" t="s">
        <v>56</v>
      </c>
      <c r="S2" s="64"/>
      <c r="T2" s="62">
        <v>1</v>
      </c>
      <c r="V2" s="153" t="s">
        <v>70</v>
      </c>
      <c r="W2" s="154">
        <v>44</v>
      </c>
      <c r="X2" s="155">
        <v>41</v>
      </c>
      <c r="Z2" s="270" t="s">
        <v>71</v>
      </c>
      <c r="AA2" s="277">
        <v>120</v>
      </c>
      <c r="AB2" s="278">
        <v>162</v>
      </c>
      <c r="AC2" s="279">
        <v>216</v>
      </c>
      <c r="AD2" s="280">
        <v>92</v>
      </c>
      <c r="AE2" s="269"/>
    </row>
    <row r="3" spans="1:31" ht="24.95" customHeight="1" thickBot="1">
      <c r="A3" s="145" t="s">
        <v>206</v>
      </c>
      <c r="B3" s="135"/>
      <c r="C3" s="135"/>
      <c r="D3" s="135"/>
      <c r="E3" s="139" t="s">
        <v>132</v>
      </c>
      <c r="F3" s="146">
        <v>91</v>
      </c>
      <c r="G3" s="264"/>
      <c r="H3" s="33"/>
      <c r="I3" s="67" t="s">
        <v>22</v>
      </c>
      <c r="J3" s="33"/>
      <c r="K3" s="120">
        <f>DATE(An,3,29.56+0.979*MOD(204-11*MOD(An,19),30)-WEEKDAY(DATE(An,3,28.56+0.979*MOD(204-11*MOD(An,19),30))))</f>
        <v>43191</v>
      </c>
      <c r="L3" s="121" t="s">
        <v>0</v>
      </c>
      <c r="N3" s="67">
        <v>2018</v>
      </c>
      <c r="P3" s="17" t="s">
        <v>51</v>
      </c>
      <c r="R3" s="67" t="s">
        <v>53</v>
      </c>
      <c r="S3" s="33"/>
      <c r="T3" s="176">
        <v>2</v>
      </c>
      <c r="V3" s="153" t="s">
        <v>72</v>
      </c>
      <c r="W3" s="154">
        <v>29</v>
      </c>
      <c r="X3" s="155">
        <v>29</v>
      </c>
      <c r="Z3" s="273" t="s">
        <v>189</v>
      </c>
      <c r="AA3" s="281">
        <v>111</v>
      </c>
      <c r="AB3" s="281">
        <v>149</v>
      </c>
      <c r="AC3" s="282">
        <v>198</v>
      </c>
      <c r="AD3" s="283"/>
      <c r="AE3" s="269"/>
    </row>
    <row r="4" spans="1:31" ht="24.95" customHeight="1" thickBot="1">
      <c r="A4" s="145" t="s">
        <v>207</v>
      </c>
      <c r="B4" s="135"/>
      <c r="C4" s="135"/>
      <c r="D4" s="135"/>
      <c r="E4" s="138" t="s">
        <v>132</v>
      </c>
      <c r="F4" s="148">
        <v>61</v>
      </c>
      <c r="G4" s="166"/>
      <c r="H4" s="33"/>
      <c r="I4" s="67" t="s">
        <v>23</v>
      </c>
      <c r="J4" s="33"/>
      <c r="K4" s="120">
        <f>K3+1</f>
        <v>43192</v>
      </c>
      <c r="L4" s="121" t="s">
        <v>1</v>
      </c>
      <c r="N4" s="67">
        <v>2019</v>
      </c>
      <c r="P4" s="203" t="s">
        <v>28</v>
      </c>
      <c r="R4" s="67" t="s">
        <v>57</v>
      </c>
      <c r="S4" s="33"/>
      <c r="T4" s="176">
        <v>3</v>
      </c>
      <c r="V4" s="153" t="s">
        <v>73</v>
      </c>
      <c r="W4" s="154">
        <v>25</v>
      </c>
      <c r="X4" s="155">
        <v>25</v>
      </c>
      <c r="Z4" s="274" t="s">
        <v>70</v>
      </c>
      <c r="AA4" s="154">
        <v>102</v>
      </c>
      <c r="AB4" s="154">
        <v>135</v>
      </c>
      <c r="AC4" s="284">
        <v>180</v>
      </c>
      <c r="AD4" s="285">
        <v>83</v>
      </c>
      <c r="AE4" s="269"/>
    </row>
    <row r="5" spans="1:31" ht="24.95" customHeight="1" thickBot="1">
      <c r="A5" s="145" t="s">
        <v>208</v>
      </c>
      <c r="B5" s="135"/>
      <c r="C5" s="135"/>
      <c r="D5" s="135"/>
      <c r="E5" s="138" t="s">
        <v>132</v>
      </c>
      <c r="F5" s="146">
        <v>76</v>
      </c>
      <c r="G5" s="166"/>
      <c r="H5" s="33"/>
      <c r="I5" s="67" t="s">
        <v>24</v>
      </c>
      <c r="J5" s="33"/>
      <c r="K5" s="120">
        <f>DATE(An,5,1)</f>
        <v>43221</v>
      </c>
      <c r="L5" s="121" t="s">
        <v>9</v>
      </c>
      <c r="N5" s="67">
        <v>2020</v>
      </c>
      <c r="P5" s="205" t="s">
        <v>164</v>
      </c>
      <c r="R5" s="67" t="s">
        <v>76</v>
      </c>
      <c r="S5" s="33"/>
      <c r="T5" s="176">
        <v>4</v>
      </c>
      <c r="V5" s="153" t="s">
        <v>71</v>
      </c>
      <c r="W5" s="154">
        <v>53</v>
      </c>
      <c r="X5" s="156">
        <v>48.5</v>
      </c>
      <c r="Z5" s="273" t="s">
        <v>190</v>
      </c>
      <c r="AA5" s="281">
        <v>96</v>
      </c>
      <c r="AB5" s="281">
        <v>126</v>
      </c>
      <c r="AC5" s="282">
        <v>168</v>
      </c>
      <c r="AD5" s="283"/>
      <c r="AE5" s="269"/>
    </row>
    <row r="6" spans="1:31" ht="24.95" customHeight="1" thickBot="1">
      <c r="A6" s="145" t="s">
        <v>209</v>
      </c>
      <c r="B6" s="135"/>
      <c r="C6" s="135"/>
      <c r="D6" s="164"/>
      <c r="E6" s="138" t="s">
        <v>53</v>
      </c>
      <c r="F6" s="149">
        <v>28</v>
      </c>
      <c r="G6" s="166"/>
      <c r="H6" s="33"/>
      <c r="I6" s="67" t="s">
        <v>25</v>
      </c>
      <c r="J6" s="33"/>
      <c r="K6" s="120">
        <f>DATE(An,5,8)</f>
        <v>43228</v>
      </c>
      <c r="L6" s="121" t="s">
        <v>11</v>
      </c>
      <c r="N6" s="67">
        <v>2021</v>
      </c>
      <c r="P6" s="204" t="s">
        <v>163</v>
      </c>
      <c r="R6" s="67" t="s">
        <v>52</v>
      </c>
      <c r="S6" s="33"/>
      <c r="T6" s="176">
        <v>5</v>
      </c>
      <c r="V6" s="153" t="s">
        <v>136</v>
      </c>
      <c r="W6" s="154">
        <v>20</v>
      </c>
      <c r="X6" s="156">
        <v>20</v>
      </c>
      <c r="Z6" s="275" t="s">
        <v>191</v>
      </c>
      <c r="AA6" s="154">
        <v>5</v>
      </c>
      <c r="AB6" s="154">
        <v>5</v>
      </c>
      <c r="AC6" s="284">
        <v>5</v>
      </c>
      <c r="AD6" s="285">
        <v>5</v>
      </c>
      <c r="AE6" s="269"/>
    </row>
    <row r="7" spans="1:31" ht="24.95" customHeight="1" thickBot="1">
      <c r="A7" s="145" t="s">
        <v>210</v>
      </c>
      <c r="B7" s="164"/>
      <c r="C7" s="139"/>
      <c r="D7" s="135"/>
      <c r="E7" s="139" t="s">
        <v>56</v>
      </c>
      <c r="F7" s="146">
        <v>59</v>
      </c>
      <c r="G7" s="166"/>
      <c r="H7" s="33"/>
      <c r="I7" s="67" t="s">
        <v>14</v>
      </c>
      <c r="J7" s="33"/>
      <c r="K7" s="120">
        <f>K3+39</f>
        <v>43230</v>
      </c>
      <c r="L7" s="121" t="s">
        <v>2</v>
      </c>
      <c r="N7" s="67">
        <v>2022</v>
      </c>
      <c r="R7" s="67" t="s">
        <v>132</v>
      </c>
      <c r="S7" s="33"/>
      <c r="T7" s="176">
        <v>6</v>
      </c>
      <c r="V7" s="153" t="s">
        <v>82</v>
      </c>
      <c r="W7" s="154">
        <v>41</v>
      </c>
      <c r="X7" s="155">
        <v>37</v>
      </c>
      <c r="Z7" s="275" t="s">
        <v>73</v>
      </c>
      <c r="AA7" s="154">
        <v>64</v>
      </c>
      <c r="AB7" s="154">
        <v>78</v>
      </c>
      <c r="AC7" s="284">
        <v>104</v>
      </c>
      <c r="AD7" s="285">
        <v>64</v>
      </c>
      <c r="AE7" s="269"/>
    </row>
    <row r="8" spans="1:31" ht="24.95" customHeight="1" thickBot="1">
      <c r="A8" s="145" t="s">
        <v>211</v>
      </c>
      <c r="B8" s="139"/>
      <c r="C8" s="139"/>
      <c r="D8" s="139"/>
      <c r="E8" s="139" t="s">
        <v>56</v>
      </c>
      <c r="F8" s="146">
        <v>2</v>
      </c>
      <c r="G8" s="167"/>
      <c r="H8" s="33"/>
      <c r="I8" s="67" t="s">
        <v>15</v>
      </c>
      <c r="J8" s="33"/>
      <c r="K8" s="120">
        <f>K3+49</f>
        <v>43240</v>
      </c>
      <c r="L8" s="121" t="s">
        <v>3</v>
      </c>
      <c r="N8" s="67">
        <v>2023</v>
      </c>
      <c r="R8" s="67" t="s">
        <v>129</v>
      </c>
      <c r="S8" s="33"/>
      <c r="T8" s="176">
        <v>7</v>
      </c>
      <c r="V8" s="153" t="s">
        <v>83</v>
      </c>
      <c r="W8" s="154">
        <v>29</v>
      </c>
      <c r="X8" s="155">
        <v>29</v>
      </c>
      <c r="Z8" s="276" t="s">
        <v>136</v>
      </c>
      <c r="AA8" s="158">
        <v>20</v>
      </c>
      <c r="AB8" s="158">
        <v>20</v>
      </c>
      <c r="AC8" s="158">
        <v>20</v>
      </c>
      <c r="AD8" s="286">
        <v>20</v>
      </c>
      <c r="AE8" s="269"/>
    </row>
    <row r="9" spans="1:31" ht="24.95" customHeight="1" thickBot="1">
      <c r="A9" s="145" t="s">
        <v>212</v>
      </c>
      <c r="B9" s="135"/>
      <c r="C9" s="135"/>
      <c r="D9" s="135"/>
      <c r="E9" s="138" t="s">
        <v>132</v>
      </c>
      <c r="F9" s="149">
        <v>27</v>
      </c>
      <c r="G9" s="166"/>
      <c r="H9" s="33"/>
      <c r="I9" s="67" t="s">
        <v>16</v>
      </c>
      <c r="J9" s="33"/>
      <c r="K9" s="120">
        <f>K8+1</f>
        <v>43241</v>
      </c>
      <c r="L9" s="121" t="s">
        <v>12</v>
      </c>
      <c r="N9" s="67">
        <v>2024</v>
      </c>
      <c r="R9" s="67" t="s">
        <v>130</v>
      </c>
      <c r="S9" s="33"/>
      <c r="T9" s="176">
        <v>8</v>
      </c>
      <c r="V9" s="153" t="s">
        <v>84</v>
      </c>
      <c r="W9" s="154">
        <v>25</v>
      </c>
      <c r="X9" s="155">
        <v>25</v>
      </c>
    </row>
    <row r="10" spans="1:31" ht="24.95" customHeight="1" thickBot="1">
      <c r="A10" s="145" t="s">
        <v>213</v>
      </c>
      <c r="B10" s="135"/>
      <c r="C10" s="135"/>
      <c r="D10" s="135"/>
      <c r="E10" s="139" t="s">
        <v>54</v>
      </c>
      <c r="F10" s="146">
        <v>45</v>
      </c>
      <c r="G10" s="166"/>
      <c r="H10" s="33"/>
      <c r="I10" s="67" t="s">
        <v>17</v>
      </c>
      <c r="J10" s="33"/>
      <c r="K10" s="120">
        <f>DATE(An,7,14)</f>
        <v>43295</v>
      </c>
      <c r="L10" s="121" t="s">
        <v>8</v>
      </c>
      <c r="N10" s="67">
        <v>2025</v>
      </c>
      <c r="R10" s="67" t="s">
        <v>128</v>
      </c>
      <c r="S10" s="33"/>
      <c r="T10" s="176">
        <v>9</v>
      </c>
      <c r="V10" s="153" t="s">
        <v>85</v>
      </c>
      <c r="W10" s="154">
        <v>48</v>
      </c>
      <c r="X10" s="175">
        <v>44</v>
      </c>
      <c r="Z10" s="463" t="s">
        <v>188</v>
      </c>
      <c r="AA10" s="464"/>
    </row>
    <row r="11" spans="1:31" ht="24.95" customHeight="1" thickBot="1">
      <c r="A11" s="145" t="s">
        <v>214</v>
      </c>
      <c r="B11" s="135"/>
      <c r="C11" s="135"/>
      <c r="D11" s="135"/>
      <c r="E11" s="139" t="s">
        <v>132</v>
      </c>
      <c r="F11" s="146">
        <v>2</v>
      </c>
      <c r="G11" s="166"/>
      <c r="H11" s="33"/>
      <c r="I11" s="67" t="s">
        <v>18</v>
      </c>
      <c r="J11" s="33"/>
      <c r="K11" s="120">
        <f>DATE(An,8,15)</f>
        <v>43327</v>
      </c>
      <c r="L11" s="121" t="s">
        <v>4</v>
      </c>
      <c r="N11" s="67">
        <v>2026</v>
      </c>
      <c r="R11" s="67" t="s">
        <v>131</v>
      </c>
      <c r="S11" s="33"/>
      <c r="T11" s="176">
        <v>10</v>
      </c>
      <c r="V11" s="153" t="s">
        <v>137</v>
      </c>
      <c r="W11" s="154">
        <v>17</v>
      </c>
      <c r="X11" s="175">
        <v>17</v>
      </c>
      <c r="Z11" s="271" t="s">
        <v>192</v>
      </c>
      <c r="AA11" s="272">
        <v>4</v>
      </c>
    </row>
    <row r="12" spans="1:31" ht="24.95" customHeight="1" thickBot="1">
      <c r="A12" s="145" t="s">
        <v>215</v>
      </c>
      <c r="B12" s="135"/>
      <c r="C12" s="135"/>
      <c r="D12" s="135"/>
      <c r="E12" s="138" t="s">
        <v>132</v>
      </c>
      <c r="F12" s="149">
        <v>2</v>
      </c>
      <c r="G12" s="166"/>
      <c r="H12" s="33"/>
      <c r="I12" s="67" t="s">
        <v>19</v>
      </c>
      <c r="J12" s="33"/>
      <c r="K12" s="120">
        <f>DATE(An,11,1)</f>
        <v>43405</v>
      </c>
      <c r="L12" s="121" t="s">
        <v>5</v>
      </c>
      <c r="N12" s="161">
        <v>2027</v>
      </c>
      <c r="R12" s="67" t="s">
        <v>55</v>
      </c>
      <c r="S12" s="33"/>
      <c r="T12" s="176">
        <v>11</v>
      </c>
      <c r="V12" s="153" t="s">
        <v>138</v>
      </c>
      <c r="W12" s="154">
        <v>41</v>
      </c>
      <c r="X12" s="175">
        <v>41</v>
      </c>
    </row>
    <row r="13" spans="1:31" ht="24.95" customHeight="1" thickBot="1">
      <c r="A13" s="145" t="s">
        <v>216</v>
      </c>
      <c r="B13" s="135"/>
      <c r="C13" s="135"/>
      <c r="D13" s="135"/>
      <c r="E13" s="137" t="s">
        <v>132</v>
      </c>
      <c r="F13" s="149">
        <v>2</v>
      </c>
      <c r="G13" s="166"/>
      <c r="H13" s="33"/>
      <c r="I13" s="161" t="s">
        <v>20</v>
      </c>
      <c r="J13" s="33"/>
      <c r="K13" s="120">
        <f>DATE(An,11,11)</f>
        <v>43415</v>
      </c>
      <c r="L13" s="121" t="s">
        <v>13</v>
      </c>
      <c r="R13" s="161" t="s">
        <v>54</v>
      </c>
      <c r="S13" s="33"/>
      <c r="T13" s="176">
        <v>12</v>
      </c>
      <c r="V13" s="157" t="s">
        <v>139</v>
      </c>
      <c r="W13" s="158">
        <v>15</v>
      </c>
      <c r="X13" s="159">
        <v>15</v>
      </c>
      <c r="AA13" s="160" t="s">
        <v>77</v>
      </c>
    </row>
    <row r="14" spans="1:31" ht="24.95" customHeight="1" thickBot="1">
      <c r="A14" s="145" t="s">
        <v>217</v>
      </c>
      <c r="B14" s="135"/>
      <c r="C14" s="135"/>
      <c r="D14" s="135"/>
      <c r="E14" s="139" t="s">
        <v>132</v>
      </c>
      <c r="F14" s="146">
        <v>78</v>
      </c>
      <c r="G14" s="166"/>
      <c r="H14" s="33"/>
      <c r="I14" s="33"/>
      <c r="J14" s="33"/>
      <c r="K14" s="122">
        <f>DATE(An,12,25)</f>
        <v>43459</v>
      </c>
      <c r="L14" s="123" t="s">
        <v>7</v>
      </c>
      <c r="N14" s="35"/>
      <c r="R14" s="33"/>
      <c r="S14" s="33"/>
      <c r="T14" s="176">
        <v>13</v>
      </c>
      <c r="AA14" s="162">
        <v>0.5</v>
      </c>
    </row>
    <row r="15" spans="1:31" ht="24.95" customHeight="1" thickBot="1">
      <c r="A15" s="145" t="s">
        <v>218</v>
      </c>
      <c r="B15" s="135"/>
      <c r="C15" s="135"/>
      <c r="D15" s="135"/>
      <c r="E15" s="138" t="s">
        <v>132</v>
      </c>
      <c r="F15" s="149">
        <v>27</v>
      </c>
      <c r="G15" s="166"/>
      <c r="H15" s="33"/>
      <c r="I15" s="33"/>
      <c r="J15" s="33"/>
      <c r="K15" s="124">
        <f>DATE(An+1,1,1)</f>
        <v>43466</v>
      </c>
      <c r="L15" s="125" t="s">
        <v>10</v>
      </c>
      <c r="N15" s="33"/>
      <c r="R15" s="33"/>
      <c r="S15" s="33"/>
      <c r="T15" s="176">
        <v>14</v>
      </c>
    </row>
    <row r="16" spans="1:31" ht="24.95" customHeight="1" thickBot="1">
      <c r="A16" s="145" t="s">
        <v>219</v>
      </c>
      <c r="B16" s="139"/>
      <c r="C16" s="139"/>
      <c r="D16" s="139"/>
      <c r="E16" s="139" t="s">
        <v>52</v>
      </c>
      <c r="F16" s="265">
        <v>95</v>
      </c>
      <c r="G16" s="167"/>
      <c r="H16" s="33"/>
      <c r="I16" s="33"/>
      <c r="J16" s="33"/>
      <c r="K16" s="126">
        <f>DATE(An+1,3,29.56+0.979*MOD(204-11*MOD(An+1,19),30)-WEEKDAY(DATE(An+1,3,28.56+0.979*MOD(204-11*MOD(An+1,19),30))))</f>
        <v>43576</v>
      </c>
      <c r="L16" s="125" t="s">
        <v>0</v>
      </c>
      <c r="N16" s="64"/>
      <c r="R16" s="33"/>
      <c r="S16" s="33"/>
      <c r="T16" s="176">
        <v>15</v>
      </c>
    </row>
    <row r="17" spans="1:20" ht="24.95" customHeight="1" thickBot="1">
      <c r="A17" s="145" t="s">
        <v>220</v>
      </c>
      <c r="B17" s="135"/>
      <c r="C17" s="135"/>
      <c r="D17" s="135"/>
      <c r="E17" s="139" t="s">
        <v>54</v>
      </c>
      <c r="F17" s="146">
        <v>93</v>
      </c>
      <c r="G17" s="166"/>
      <c r="H17" s="33"/>
      <c r="I17" s="33"/>
      <c r="J17" s="33"/>
      <c r="K17" s="126">
        <f>K16+1</f>
        <v>43577</v>
      </c>
      <c r="L17" s="125" t="s">
        <v>1</v>
      </c>
      <c r="N17" s="163"/>
      <c r="R17" s="33"/>
      <c r="S17" s="33"/>
      <c r="T17" s="176">
        <v>16</v>
      </c>
    </row>
    <row r="18" spans="1:20" ht="24.95" customHeight="1" thickBot="1">
      <c r="A18" s="145" t="s">
        <v>221</v>
      </c>
      <c r="B18" s="135"/>
      <c r="C18" s="135"/>
      <c r="D18" s="135"/>
      <c r="E18" s="139" t="s">
        <v>132</v>
      </c>
      <c r="F18" s="146">
        <v>41</v>
      </c>
      <c r="G18" s="166"/>
      <c r="H18" s="33"/>
      <c r="I18" s="33"/>
      <c r="J18" s="33"/>
      <c r="K18" s="126">
        <f>DATE(An+1,5,1)</f>
        <v>43586</v>
      </c>
      <c r="L18" s="125" t="s">
        <v>9</v>
      </c>
      <c r="N18" s="163"/>
      <c r="R18" s="33"/>
      <c r="S18" s="33"/>
      <c r="T18" s="176">
        <v>17</v>
      </c>
    </row>
    <row r="19" spans="1:20" ht="24.95" customHeight="1" thickBot="1">
      <c r="A19" s="145" t="s">
        <v>222</v>
      </c>
      <c r="B19" s="135"/>
      <c r="C19" s="135"/>
      <c r="D19" s="135"/>
      <c r="E19" s="138" t="s">
        <v>129</v>
      </c>
      <c r="F19" s="149">
        <v>2</v>
      </c>
      <c r="G19" s="166"/>
      <c r="H19" s="33"/>
      <c r="I19" s="33"/>
      <c r="J19" s="33"/>
      <c r="K19" s="126">
        <f>DATE(An+1,5,8)</f>
        <v>43593</v>
      </c>
      <c r="L19" s="125" t="s">
        <v>11</v>
      </c>
      <c r="R19" s="33"/>
      <c r="S19" s="33"/>
      <c r="T19" s="176">
        <v>18</v>
      </c>
    </row>
    <row r="20" spans="1:20" ht="24.95" customHeight="1" thickBot="1">
      <c r="A20" s="145" t="s">
        <v>223</v>
      </c>
      <c r="B20" s="135"/>
      <c r="C20" s="135"/>
      <c r="D20" s="135"/>
      <c r="E20" s="138" t="s">
        <v>53</v>
      </c>
      <c r="F20" s="149">
        <v>41</v>
      </c>
      <c r="G20" s="166"/>
      <c r="H20" s="33"/>
      <c r="I20" s="33"/>
      <c r="J20" s="33"/>
      <c r="K20" s="126">
        <f>K16+39</f>
        <v>43615</v>
      </c>
      <c r="L20" s="125" t="s">
        <v>2</v>
      </c>
      <c r="R20" s="33"/>
      <c r="S20" s="33"/>
      <c r="T20" s="176">
        <v>19</v>
      </c>
    </row>
    <row r="21" spans="1:20" ht="24.95" customHeight="1" thickBot="1">
      <c r="A21" s="145" t="s">
        <v>224</v>
      </c>
      <c r="B21" s="135"/>
      <c r="C21" s="135"/>
      <c r="D21" s="135"/>
      <c r="E21" s="139" t="s">
        <v>132</v>
      </c>
      <c r="F21" s="146">
        <v>44</v>
      </c>
      <c r="G21" s="166"/>
      <c r="H21" s="33"/>
      <c r="I21" s="33"/>
      <c r="J21" s="33"/>
      <c r="K21" s="126">
        <f>K16+49</f>
        <v>43625</v>
      </c>
      <c r="L21" s="125" t="s">
        <v>3</v>
      </c>
      <c r="R21" s="33"/>
      <c r="S21" s="33"/>
      <c r="T21" s="176">
        <v>20</v>
      </c>
    </row>
    <row r="22" spans="1:20" ht="24.95" customHeight="1" thickBot="1">
      <c r="A22" s="145" t="s">
        <v>225</v>
      </c>
      <c r="B22" s="139"/>
      <c r="C22" s="139"/>
      <c r="D22" s="139"/>
      <c r="E22" s="139" t="s">
        <v>76</v>
      </c>
      <c r="F22" s="146">
        <v>76</v>
      </c>
      <c r="G22" s="167"/>
      <c r="H22" s="64"/>
      <c r="I22" s="33"/>
      <c r="J22" s="33"/>
      <c r="K22" s="126">
        <f>K21+1</f>
        <v>43626</v>
      </c>
      <c r="L22" s="125" t="s">
        <v>12</v>
      </c>
      <c r="R22" s="33"/>
      <c r="S22" s="33"/>
      <c r="T22" s="176">
        <v>21</v>
      </c>
    </row>
    <row r="23" spans="1:20" ht="24.95" customHeight="1" thickBot="1">
      <c r="A23" s="145" t="s">
        <v>226</v>
      </c>
      <c r="B23" s="139"/>
      <c r="C23" s="139"/>
      <c r="D23" s="139"/>
      <c r="E23" s="139" t="s">
        <v>76</v>
      </c>
      <c r="F23" s="146">
        <v>75</v>
      </c>
      <c r="G23" s="167"/>
      <c r="H23" s="33"/>
      <c r="I23" s="33"/>
      <c r="J23" s="33"/>
      <c r="K23" s="126">
        <f>DATE(An+1,7,14)</f>
        <v>43660</v>
      </c>
      <c r="L23" s="125" t="s">
        <v>8</v>
      </c>
      <c r="R23" s="33"/>
      <c r="S23" s="64"/>
      <c r="T23" s="176">
        <v>22</v>
      </c>
    </row>
    <row r="24" spans="1:20" ht="24.95" customHeight="1" thickBot="1">
      <c r="A24" s="145" t="s">
        <v>227</v>
      </c>
      <c r="B24" s="139"/>
      <c r="C24" s="164"/>
      <c r="D24" s="139"/>
      <c r="E24" s="139" t="s">
        <v>56</v>
      </c>
      <c r="F24" s="146">
        <v>80</v>
      </c>
      <c r="G24" s="167"/>
      <c r="H24" s="33"/>
      <c r="I24" s="33"/>
      <c r="J24" s="33"/>
      <c r="K24" s="126">
        <f>DATE(An+1,8,15)</f>
        <v>43692</v>
      </c>
      <c r="L24" s="125" t="s">
        <v>4</v>
      </c>
      <c r="R24" s="64"/>
      <c r="S24" s="33"/>
      <c r="T24" s="176">
        <v>23</v>
      </c>
    </row>
    <row r="25" spans="1:20" ht="24.95" customHeight="1" thickBot="1">
      <c r="A25" s="145" t="s">
        <v>228</v>
      </c>
      <c r="B25" s="135"/>
      <c r="C25" s="135"/>
      <c r="D25" s="135"/>
      <c r="E25" s="139" t="s">
        <v>53</v>
      </c>
      <c r="F25" s="146">
        <v>2</v>
      </c>
      <c r="G25" s="166"/>
      <c r="H25" s="33"/>
      <c r="I25" s="33"/>
      <c r="J25" s="33"/>
      <c r="K25" s="126">
        <f>DATE(An+1,11,1)</f>
        <v>43770</v>
      </c>
      <c r="L25" s="125" t="s">
        <v>5</v>
      </c>
      <c r="R25" s="33"/>
      <c r="S25" s="33"/>
      <c r="T25" s="176">
        <v>24</v>
      </c>
    </row>
    <row r="26" spans="1:20" ht="24.95" customHeight="1" thickBot="1">
      <c r="A26" s="145" t="s">
        <v>229</v>
      </c>
      <c r="B26" s="135"/>
      <c r="C26" s="260"/>
      <c r="D26" s="135"/>
      <c r="E26" s="138" t="s">
        <v>53</v>
      </c>
      <c r="F26" s="149">
        <v>77</v>
      </c>
      <c r="G26" s="166"/>
      <c r="H26" s="33"/>
      <c r="I26" s="33"/>
      <c r="J26" s="33"/>
      <c r="K26" s="126">
        <f>DATE(An+1,11,11)</f>
        <v>43780</v>
      </c>
      <c r="L26" s="125" t="s">
        <v>6</v>
      </c>
      <c r="R26" s="33"/>
      <c r="S26" s="33"/>
      <c r="T26" s="176">
        <v>25</v>
      </c>
    </row>
    <row r="27" spans="1:20" ht="24.95" customHeight="1" thickBot="1">
      <c r="A27" s="145" t="s">
        <v>230</v>
      </c>
      <c r="B27" s="135"/>
      <c r="C27" s="135"/>
      <c r="D27" s="135"/>
      <c r="E27" s="139" t="s">
        <v>57</v>
      </c>
      <c r="F27" s="146">
        <v>78</v>
      </c>
      <c r="G27" s="166"/>
      <c r="H27" s="64"/>
      <c r="I27" s="33"/>
      <c r="J27" s="33"/>
      <c r="K27" s="127">
        <f>DATE(An+1,12,25)</f>
        <v>43824</v>
      </c>
      <c r="L27" s="128" t="s">
        <v>7</v>
      </c>
      <c r="R27" s="33"/>
      <c r="S27" s="33"/>
      <c r="T27" s="176">
        <v>26</v>
      </c>
    </row>
    <row r="28" spans="1:20" ht="24.95" customHeight="1" thickBot="1">
      <c r="A28" s="145" t="s">
        <v>231</v>
      </c>
      <c r="B28" s="135"/>
      <c r="C28" s="135"/>
      <c r="D28" s="135"/>
      <c r="E28" s="139" t="s">
        <v>129</v>
      </c>
      <c r="F28" s="146">
        <v>80</v>
      </c>
      <c r="G28" s="166">
        <v>3</v>
      </c>
      <c r="H28" s="33"/>
      <c r="I28" s="33"/>
      <c r="J28" s="33"/>
      <c r="K28" s="129"/>
      <c r="R28" s="33"/>
      <c r="S28" s="64"/>
      <c r="T28" s="176">
        <v>27</v>
      </c>
    </row>
    <row r="29" spans="1:20" ht="24.95" customHeight="1" thickBot="1">
      <c r="A29" s="145" t="s">
        <v>232</v>
      </c>
      <c r="B29" s="135"/>
      <c r="C29" s="135"/>
      <c r="D29" s="139"/>
      <c r="E29" s="138" t="s">
        <v>129</v>
      </c>
      <c r="F29" s="149" t="s">
        <v>58</v>
      </c>
      <c r="G29" s="166">
        <v>1</v>
      </c>
      <c r="H29" s="33"/>
      <c r="I29" s="33"/>
      <c r="J29" s="33"/>
      <c r="K29" s="129"/>
      <c r="R29" s="64"/>
      <c r="S29" s="33"/>
      <c r="T29" s="176">
        <v>28</v>
      </c>
    </row>
    <row r="30" spans="1:20" ht="24.95" customHeight="1" thickBot="1">
      <c r="A30" s="145" t="s">
        <v>233</v>
      </c>
      <c r="B30" s="135"/>
      <c r="C30" s="135"/>
      <c r="D30" s="135"/>
      <c r="E30" s="138" t="s">
        <v>129</v>
      </c>
      <c r="F30" s="149" t="s">
        <v>58</v>
      </c>
      <c r="G30" s="166"/>
      <c r="H30" s="33"/>
      <c r="I30" s="33"/>
      <c r="J30" s="33"/>
      <c r="K30" s="129"/>
      <c r="R30" s="33"/>
      <c r="S30" s="33"/>
      <c r="T30" s="176">
        <v>29</v>
      </c>
    </row>
    <row r="31" spans="1:20" ht="24.95" customHeight="1" thickBot="1">
      <c r="A31" s="145" t="s">
        <v>234</v>
      </c>
      <c r="B31" s="139"/>
      <c r="C31" s="139"/>
      <c r="D31" s="139"/>
      <c r="E31" s="139" t="s">
        <v>53</v>
      </c>
      <c r="F31" s="146">
        <v>58</v>
      </c>
      <c r="G31" s="167"/>
      <c r="H31" s="33"/>
      <c r="I31" s="33"/>
      <c r="J31" s="33"/>
      <c r="K31" s="129"/>
      <c r="R31" s="33"/>
      <c r="S31" s="33"/>
      <c r="T31" s="176">
        <v>30</v>
      </c>
    </row>
    <row r="32" spans="1:20" ht="24.95" customHeight="1" thickBot="1">
      <c r="A32" s="145" t="s">
        <v>235</v>
      </c>
      <c r="B32" s="135"/>
      <c r="C32" s="135"/>
      <c r="D32" s="139"/>
      <c r="E32" s="138" t="s">
        <v>132</v>
      </c>
      <c r="F32" s="149">
        <v>77</v>
      </c>
      <c r="G32" s="166"/>
      <c r="H32" s="33"/>
      <c r="I32" s="33"/>
      <c r="J32" s="33"/>
      <c r="K32" s="129"/>
      <c r="R32" s="33"/>
      <c r="S32" s="33"/>
      <c r="T32" s="176">
        <v>31</v>
      </c>
    </row>
    <row r="33" spans="1:20" ht="24.95" customHeight="1" thickBot="1">
      <c r="A33" s="145" t="s">
        <v>236</v>
      </c>
      <c r="B33" s="135"/>
      <c r="C33" s="135"/>
      <c r="D33" s="135"/>
      <c r="E33" s="139" t="s">
        <v>132</v>
      </c>
      <c r="F33" s="146">
        <v>93</v>
      </c>
      <c r="G33" s="166"/>
      <c r="H33" s="33"/>
      <c r="I33" s="33"/>
      <c r="J33" s="33"/>
      <c r="K33" s="129"/>
      <c r="R33" s="33"/>
      <c r="S33" s="33"/>
      <c r="T33" s="176">
        <v>32</v>
      </c>
    </row>
    <row r="34" spans="1:20" ht="24.95" customHeight="1" thickBot="1">
      <c r="A34" s="145" t="s">
        <v>237</v>
      </c>
      <c r="B34" s="139"/>
      <c r="C34" s="139"/>
      <c r="D34" s="139"/>
      <c r="E34" s="139" t="s">
        <v>132</v>
      </c>
      <c r="F34" s="146">
        <v>41</v>
      </c>
      <c r="G34" s="166">
        <v>7</v>
      </c>
      <c r="H34" s="33"/>
      <c r="J34" s="33"/>
      <c r="K34" s="129"/>
      <c r="R34" s="33"/>
      <c r="S34" s="33"/>
      <c r="T34" s="176">
        <v>33</v>
      </c>
    </row>
    <row r="35" spans="1:20" ht="24.95" customHeight="1" thickBot="1">
      <c r="A35" s="145" t="s">
        <v>238</v>
      </c>
      <c r="B35" s="135"/>
      <c r="C35" s="135"/>
      <c r="D35" s="135"/>
      <c r="E35" s="138" t="s">
        <v>129</v>
      </c>
      <c r="F35" s="149" t="s">
        <v>59</v>
      </c>
      <c r="G35" s="166">
        <v>6</v>
      </c>
      <c r="H35" s="36"/>
      <c r="K35" s="129"/>
      <c r="R35" s="33"/>
      <c r="S35" s="33"/>
      <c r="T35" s="176">
        <v>34</v>
      </c>
    </row>
    <row r="36" spans="1:20" ht="24.95" customHeight="1" thickBot="1">
      <c r="A36" s="145" t="s">
        <v>239</v>
      </c>
      <c r="B36" s="135"/>
      <c r="C36" s="135"/>
      <c r="D36" s="135"/>
      <c r="E36" s="138" t="s">
        <v>128</v>
      </c>
      <c r="F36" s="149">
        <v>80</v>
      </c>
      <c r="G36" s="166"/>
      <c r="H36" s="36"/>
      <c r="K36" s="129"/>
      <c r="R36" s="33"/>
      <c r="S36" s="36"/>
      <c r="T36" s="176">
        <v>35</v>
      </c>
    </row>
    <row r="37" spans="1:20" ht="24.95" customHeight="1" thickBot="1">
      <c r="A37" s="145" t="s">
        <v>240</v>
      </c>
      <c r="B37" s="135"/>
      <c r="C37" s="135"/>
      <c r="D37" s="135"/>
      <c r="E37" s="138" t="s">
        <v>128</v>
      </c>
      <c r="F37" s="149">
        <v>80</v>
      </c>
      <c r="G37" s="166"/>
      <c r="H37" s="36"/>
      <c r="K37" s="129"/>
      <c r="R37" s="36"/>
      <c r="S37" s="36"/>
      <c r="T37" s="176">
        <v>36</v>
      </c>
    </row>
    <row r="38" spans="1:20" ht="24.95" customHeight="1" thickBot="1">
      <c r="A38" s="145" t="s">
        <v>241</v>
      </c>
      <c r="B38" s="135"/>
      <c r="C38" s="135"/>
      <c r="D38" s="135"/>
      <c r="E38" s="137" t="s">
        <v>128</v>
      </c>
      <c r="F38" s="149">
        <v>92</v>
      </c>
      <c r="G38" s="166"/>
      <c r="K38" s="129"/>
      <c r="R38" s="36"/>
      <c r="S38" s="36"/>
      <c r="T38" s="176">
        <v>37</v>
      </c>
    </row>
    <row r="39" spans="1:20" ht="24.95" customHeight="1" thickBot="1">
      <c r="A39" s="145" t="s">
        <v>242</v>
      </c>
      <c r="B39" s="135"/>
      <c r="C39" s="135"/>
      <c r="D39" s="135"/>
      <c r="E39" s="139" t="s">
        <v>128</v>
      </c>
      <c r="F39" s="146">
        <v>60</v>
      </c>
      <c r="G39" s="166"/>
      <c r="K39" s="129"/>
      <c r="R39" s="36"/>
      <c r="T39" s="176">
        <v>38</v>
      </c>
    </row>
    <row r="40" spans="1:20" ht="24.95" customHeight="1" thickBot="1">
      <c r="A40" s="145" t="s">
        <v>243</v>
      </c>
      <c r="B40" s="135"/>
      <c r="C40" s="135"/>
      <c r="D40" s="135"/>
      <c r="E40" s="138" t="s">
        <v>128</v>
      </c>
      <c r="F40" s="149">
        <v>78</v>
      </c>
      <c r="G40" s="166">
        <v>4</v>
      </c>
      <c r="K40" s="129"/>
      <c r="T40" s="176">
        <v>39</v>
      </c>
    </row>
    <row r="41" spans="1:20" ht="24.95" customHeight="1" thickBot="1">
      <c r="A41" s="145" t="s">
        <v>244</v>
      </c>
      <c r="B41" s="135"/>
      <c r="C41" s="135"/>
      <c r="D41" s="135"/>
      <c r="E41" s="137" t="s">
        <v>128</v>
      </c>
      <c r="F41" s="149">
        <v>80</v>
      </c>
      <c r="G41" s="166"/>
      <c r="K41" s="129"/>
      <c r="T41" s="176">
        <v>40</v>
      </c>
    </row>
    <row r="42" spans="1:20" ht="24.95" customHeight="1" thickBot="1">
      <c r="A42" s="145" t="s">
        <v>245</v>
      </c>
      <c r="B42" s="135"/>
      <c r="C42" s="135"/>
      <c r="D42" s="135"/>
      <c r="E42" s="139" t="s">
        <v>128</v>
      </c>
      <c r="F42" s="146">
        <v>80</v>
      </c>
      <c r="G42" s="166"/>
      <c r="K42" s="129"/>
      <c r="T42" s="176">
        <v>41</v>
      </c>
    </row>
    <row r="43" spans="1:20" ht="24.95" customHeight="1" thickBot="1">
      <c r="A43" s="145" t="s">
        <v>246</v>
      </c>
      <c r="B43" s="135"/>
      <c r="C43" s="135"/>
      <c r="D43" s="135"/>
      <c r="E43" s="139" t="s">
        <v>128</v>
      </c>
      <c r="F43" s="146">
        <v>59</v>
      </c>
      <c r="G43" s="166"/>
      <c r="K43" s="129"/>
      <c r="T43" s="176">
        <v>42</v>
      </c>
    </row>
    <row r="44" spans="1:20" ht="24.95" customHeight="1" thickBot="1">
      <c r="A44" s="145" t="s">
        <v>247</v>
      </c>
      <c r="B44" s="140"/>
      <c r="C44" s="140"/>
      <c r="D44" s="140"/>
      <c r="E44" s="139" t="s">
        <v>52</v>
      </c>
      <c r="F44" s="146">
        <v>51</v>
      </c>
      <c r="G44" s="166"/>
      <c r="T44" s="176">
        <v>43</v>
      </c>
    </row>
    <row r="45" spans="1:20" ht="24.95" customHeight="1" thickBot="1">
      <c r="A45" s="145" t="s">
        <v>248</v>
      </c>
      <c r="B45" s="135"/>
      <c r="C45" s="135"/>
      <c r="D45" s="135"/>
      <c r="E45" s="138" t="s">
        <v>57</v>
      </c>
      <c r="F45" s="149">
        <v>51</v>
      </c>
      <c r="G45" s="166"/>
      <c r="T45" s="176">
        <v>44</v>
      </c>
    </row>
    <row r="46" spans="1:20" ht="24.95" customHeight="1" thickBot="1">
      <c r="A46" s="145" t="s">
        <v>249</v>
      </c>
      <c r="B46" s="135"/>
      <c r="C46" s="135"/>
      <c r="D46" s="135"/>
      <c r="E46" s="139" t="s">
        <v>56</v>
      </c>
      <c r="F46" s="146">
        <v>94</v>
      </c>
      <c r="G46" s="166"/>
      <c r="T46" s="176">
        <v>45</v>
      </c>
    </row>
    <row r="47" spans="1:20" ht="24.95" customHeight="1" thickBot="1">
      <c r="A47" s="145" t="s">
        <v>250</v>
      </c>
      <c r="B47" s="135"/>
      <c r="C47" s="135"/>
      <c r="D47" s="135"/>
      <c r="E47" s="138" t="s">
        <v>52</v>
      </c>
      <c r="F47" s="149">
        <v>67</v>
      </c>
      <c r="G47" s="166"/>
      <c r="T47" s="176">
        <v>46</v>
      </c>
    </row>
    <row r="48" spans="1:20" ht="24.95" customHeight="1" thickBot="1">
      <c r="A48" s="145" t="s">
        <v>251</v>
      </c>
      <c r="B48" s="135"/>
      <c r="C48" s="135"/>
      <c r="D48" s="135"/>
      <c r="E48" s="139" t="s">
        <v>52</v>
      </c>
      <c r="F48" s="146">
        <v>62</v>
      </c>
      <c r="G48" s="166"/>
      <c r="T48" s="176">
        <v>47</v>
      </c>
    </row>
    <row r="49" spans="1:20" ht="24.95" customHeight="1" thickBot="1">
      <c r="A49" s="145" t="s">
        <v>252</v>
      </c>
      <c r="B49" s="139"/>
      <c r="C49" s="139"/>
      <c r="D49" s="139"/>
      <c r="E49" s="139" t="s">
        <v>53</v>
      </c>
      <c r="F49" s="146">
        <v>58</v>
      </c>
      <c r="G49" s="167"/>
      <c r="T49" s="176">
        <v>48</v>
      </c>
    </row>
    <row r="50" spans="1:20" ht="24.95" customHeight="1" thickBot="1">
      <c r="A50" s="145" t="s">
        <v>253</v>
      </c>
      <c r="B50" s="135"/>
      <c r="C50" s="135"/>
      <c r="D50" s="135"/>
      <c r="E50" s="139" t="s">
        <v>53</v>
      </c>
      <c r="F50" s="146">
        <v>2</v>
      </c>
      <c r="G50" s="166"/>
      <c r="T50" s="176">
        <v>49</v>
      </c>
    </row>
    <row r="51" spans="1:20" ht="24.95" customHeight="1" thickBot="1">
      <c r="A51" s="145" t="s">
        <v>254</v>
      </c>
      <c r="B51" s="135"/>
      <c r="C51" s="135"/>
      <c r="D51" s="135"/>
      <c r="E51" s="138" t="s">
        <v>53</v>
      </c>
      <c r="F51" s="149">
        <v>17</v>
      </c>
      <c r="G51" s="166"/>
      <c r="T51" s="176">
        <v>50</v>
      </c>
    </row>
    <row r="52" spans="1:20" ht="24.95" customHeight="1" thickBot="1">
      <c r="A52" s="145" t="s">
        <v>255</v>
      </c>
      <c r="B52" s="139"/>
      <c r="C52" s="139"/>
      <c r="D52" s="139"/>
      <c r="E52" s="139" t="s">
        <v>76</v>
      </c>
      <c r="F52" s="146">
        <v>2</v>
      </c>
      <c r="G52" s="167"/>
      <c r="T52" s="176">
        <v>51</v>
      </c>
    </row>
    <row r="53" spans="1:20" ht="24.95" customHeight="1" thickBot="1">
      <c r="A53" s="145" t="s">
        <v>256</v>
      </c>
      <c r="B53" s="140"/>
      <c r="C53" s="140"/>
      <c r="D53" s="140"/>
      <c r="E53" s="139" t="s">
        <v>54</v>
      </c>
      <c r="F53" s="146">
        <v>91</v>
      </c>
      <c r="G53" s="166"/>
      <c r="T53" s="176">
        <v>52</v>
      </c>
    </row>
    <row r="54" spans="1:20" ht="24.95" customHeight="1" thickBot="1">
      <c r="A54" s="145" t="s">
        <v>257</v>
      </c>
      <c r="B54" s="139"/>
      <c r="C54" s="139"/>
      <c r="D54" s="139"/>
      <c r="E54" s="139" t="s">
        <v>76</v>
      </c>
      <c r="F54" s="146">
        <v>95</v>
      </c>
      <c r="G54" s="167"/>
      <c r="T54" s="176">
        <v>53</v>
      </c>
    </row>
    <row r="55" spans="1:20" ht="24.95" customHeight="1" thickBot="1">
      <c r="A55" s="145" t="s">
        <v>258</v>
      </c>
      <c r="B55" s="135"/>
      <c r="C55" s="135"/>
      <c r="D55" s="135"/>
      <c r="E55" s="138" t="s">
        <v>132</v>
      </c>
      <c r="F55" s="149">
        <v>59</v>
      </c>
      <c r="G55" s="166"/>
      <c r="T55" s="176">
        <v>54</v>
      </c>
    </row>
    <row r="56" spans="1:20" ht="24.95" customHeight="1" thickBot="1">
      <c r="A56" s="145" t="s">
        <v>259</v>
      </c>
      <c r="B56" s="135"/>
      <c r="C56" s="135"/>
      <c r="D56" s="135"/>
      <c r="E56" s="139" t="s">
        <v>54</v>
      </c>
      <c r="F56" s="146">
        <v>18</v>
      </c>
      <c r="G56" s="166"/>
      <c r="T56" s="176">
        <v>55</v>
      </c>
    </row>
    <row r="57" spans="1:20" ht="24.95" customHeight="1" thickBot="1">
      <c r="A57" s="145" t="s">
        <v>260</v>
      </c>
      <c r="B57" s="135"/>
      <c r="C57" s="135"/>
      <c r="D57" s="135"/>
      <c r="E57" s="138" t="s">
        <v>132</v>
      </c>
      <c r="F57" s="149">
        <v>72</v>
      </c>
      <c r="G57" s="166">
        <v>8</v>
      </c>
      <c r="T57" s="176">
        <v>56</v>
      </c>
    </row>
    <row r="58" spans="1:20" ht="24.95" customHeight="1" thickBot="1">
      <c r="A58" s="145" t="s">
        <v>261</v>
      </c>
      <c r="B58" s="135"/>
      <c r="C58" s="135"/>
      <c r="D58" s="135"/>
      <c r="E58" s="138" t="s">
        <v>132</v>
      </c>
      <c r="F58" s="146">
        <v>36</v>
      </c>
      <c r="G58" s="166"/>
      <c r="T58" s="176">
        <v>57</v>
      </c>
    </row>
    <row r="59" spans="1:20" ht="24.95" customHeight="1" thickBot="1">
      <c r="A59" s="145" t="s">
        <v>262</v>
      </c>
      <c r="B59" s="135"/>
      <c r="C59" s="135"/>
      <c r="D59" s="135"/>
      <c r="E59" s="138" t="s">
        <v>128</v>
      </c>
      <c r="F59" s="149">
        <v>57</v>
      </c>
      <c r="G59" s="166"/>
      <c r="T59" s="176">
        <v>58</v>
      </c>
    </row>
    <row r="60" spans="1:20" ht="24.95" customHeight="1" thickBot="1">
      <c r="A60" s="145" t="s">
        <v>263</v>
      </c>
      <c r="B60" s="135"/>
      <c r="C60" s="135"/>
      <c r="D60" s="135"/>
      <c r="E60" s="139" t="s">
        <v>130</v>
      </c>
      <c r="F60" s="146">
        <v>8</v>
      </c>
      <c r="G60" s="166"/>
      <c r="T60" s="176">
        <v>59</v>
      </c>
    </row>
    <row r="61" spans="1:20" ht="24.95" customHeight="1" thickBot="1">
      <c r="A61" s="145" t="s">
        <v>264</v>
      </c>
      <c r="B61" s="135"/>
      <c r="C61" s="135"/>
      <c r="D61" s="135"/>
      <c r="E61" s="139" t="s">
        <v>130</v>
      </c>
      <c r="F61" s="146">
        <v>75</v>
      </c>
      <c r="G61" s="166"/>
      <c r="T61" s="176">
        <v>60</v>
      </c>
    </row>
    <row r="62" spans="1:20" ht="24.95" customHeight="1" thickBot="1">
      <c r="A62" s="145" t="s">
        <v>265</v>
      </c>
      <c r="B62" s="139"/>
      <c r="C62" s="139"/>
      <c r="D62" s="139"/>
      <c r="E62" s="139" t="s">
        <v>130</v>
      </c>
      <c r="F62" s="146">
        <v>91</v>
      </c>
      <c r="G62" s="167"/>
      <c r="T62" s="176">
        <v>61</v>
      </c>
    </row>
    <row r="63" spans="1:20" ht="24.95" customHeight="1" thickBot="1">
      <c r="A63" s="145" t="s">
        <v>266</v>
      </c>
      <c r="B63" s="135"/>
      <c r="C63" s="135"/>
      <c r="D63" s="135"/>
      <c r="E63" s="139" t="s">
        <v>132</v>
      </c>
      <c r="F63" s="146">
        <v>13</v>
      </c>
      <c r="G63" s="166"/>
      <c r="T63" s="176">
        <v>62</v>
      </c>
    </row>
    <row r="64" spans="1:20" ht="24.95" customHeight="1" thickBot="1">
      <c r="A64" s="145" t="s">
        <v>267</v>
      </c>
      <c r="B64" s="140"/>
      <c r="C64" s="140"/>
      <c r="D64" s="140"/>
      <c r="E64" s="139" t="s">
        <v>54</v>
      </c>
      <c r="F64" s="146">
        <v>60</v>
      </c>
      <c r="G64" s="166">
        <v>2</v>
      </c>
      <c r="T64" s="176">
        <v>63</v>
      </c>
    </row>
    <row r="65" spans="1:20" ht="24.95" customHeight="1" thickBot="1">
      <c r="A65" s="145" t="s">
        <v>268</v>
      </c>
      <c r="B65" s="139"/>
      <c r="C65" s="139"/>
      <c r="D65" s="139"/>
      <c r="E65" s="139" t="s">
        <v>56</v>
      </c>
      <c r="F65" s="146">
        <v>60</v>
      </c>
      <c r="G65" s="167"/>
      <c r="T65" s="176">
        <v>64</v>
      </c>
    </row>
    <row r="66" spans="1:20" ht="24.95" customHeight="1" thickBot="1">
      <c r="A66" s="145" t="s">
        <v>269</v>
      </c>
      <c r="B66" s="135"/>
      <c r="C66" s="135"/>
      <c r="D66" s="135"/>
      <c r="E66" s="138" t="s">
        <v>56</v>
      </c>
      <c r="F66" s="149">
        <v>95</v>
      </c>
      <c r="G66" s="166"/>
      <c r="T66" s="176">
        <v>65</v>
      </c>
    </row>
    <row r="67" spans="1:20" ht="24.95" customHeight="1" thickBot="1">
      <c r="A67" s="145" t="s">
        <v>270</v>
      </c>
      <c r="B67" s="135"/>
      <c r="C67" s="135"/>
      <c r="D67" s="135"/>
      <c r="E67" s="139" t="s">
        <v>56</v>
      </c>
      <c r="F67" s="146">
        <v>59</v>
      </c>
      <c r="G67" s="166"/>
      <c r="T67" s="176">
        <v>66</v>
      </c>
    </row>
    <row r="68" spans="1:20" ht="24.95" customHeight="1" thickBot="1">
      <c r="A68" s="145" t="s">
        <v>271</v>
      </c>
      <c r="B68" s="135"/>
      <c r="C68" s="135"/>
      <c r="D68" s="135"/>
      <c r="E68" s="139" t="s">
        <v>54</v>
      </c>
      <c r="F68" s="146">
        <v>76</v>
      </c>
      <c r="G68" s="166"/>
      <c r="T68" s="176">
        <v>67</v>
      </c>
    </row>
    <row r="69" spans="1:20" ht="24.95" customHeight="1" thickBot="1">
      <c r="A69" s="145" t="s">
        <v>272</v>
      </c>
      <c r="B69" s="135"/>
      <c r="C69" s="135"/>
      <c r="D69" s="135"/>
      <c r="E69" s="138" t="s">
        <v>132</v>
      </c>
      <c r="F69" s="149">
        <v>76</v>
      </c>
      <c r="G69" s="166"/>
      <c r="T69" s="176">
        <v>68</v>
      </c>
    </row>
    <row r="70" spans="1:20" ht="24.95" customHeight="1" thickBot="1">
      <c r="A70" s="145" t="s">
        <v>273</v>
      </c>
      <c r="B70" s="135"/>
      <c r="C70" s="135"/>
      <c r="D70" s="135"/>
      <c r="E70" s="138" t="s">
        <v>128</v>
      </c>
      <c r="F70" s="149">
        <v>95</v>
      </c>
      <c r="G70" s="166"/>
      <c r="T70" s="176">
        <v>69</v>
      </c>
    </row>
    <row r="71" spans="1:20" ht="24.95" customHeight="1" thickBot="1">
      <c r="A71" s="145" t="s">
        <v>274</v>
      </c>
      <c r="B71" s="135"/>
      <c r="C71" s="135"/>
      <c r="D71" s="135"/>
      <c r="E71" s="138" t="s">
        <v>53</v>
      </c>
      <c r="F71" s="149">
        <v>78</v>
      </c>
      <c r="G71" s="166"/>
      <c r="T71" s="176">
        <v>70</v>
      </c>
    </row>
    <row r="72" spans="1:20" ht="24.95" customHeight="1" thickBot="1">
      <c r="A72" s="145" t="s">
        <v>275</v>
      </c>
      <c r="B72" s="135"/>
      <c r="C72" s="135"/>
      <c r="D72" s="135"/>
      <c r="E72" s="139" t="s">
        <v>53</v>
      </c>
      <c r="F72" s="146">
        <v>61</v>
      </c>
      <c r="G72" s="166"/>
      <c r="T72" s="176">
        <v>71</v>
      </c>
    </row>
    <row r="73" spans="1:20" ht="24.95" customHeight="1" thickBot="1">
      <c r="A73" s="145" t="s">
        <v>276</v>
      </c>
      <c r="B73" s="135"/>
      <c r="C73" s="135"/>
      <c r="D73" s="135"/>
      <c r="E73" s="139" t="s">
        <v>53</v>
      </c>
      <c r="F73" s="146">
        <v>59</v>
      </c>
      <c r="G73" s="166"/>
      <c r="T73" s="176">
        <v>72</v>
      </c>
    </row>
    <row r="74" spans="1:20" ht="24.95" customHeight="1" thickBot="1">
      <c r="A74" s="145" t="s">
        <v>277</v>
      </c>
      <c r="B74" s="135"/>
      <c r="C74" s="135"/>
      <c r="D74" s="135"/>
      <c r="E74" s="138" t="s">
        <v>54</v>
      </c>
      <c r="F74" s="149">
        <v>59</v>
      </c>
      <c r="G74" s="166"/>
      <c r="T74" s="176">
        <v>73</v>
      </c>
    </row>
    <row r="75" spans="1:20" ht="24.95" customHeight="1" thickBot="1">
      <c r="A75" s="145" t="s">
        <v>278</v>
      </c>
      <c r="B75" s="135"/>
      <c r="C75" s="135"/>
      <c r="D75" s="135"/>
      <c r="E75" s="138" t="s">
        <v>54</v>
      </c>
      <c r="F75" s="149">
        <v>59</v>
      </c>
      <c r="G75" s="166"/>
      <c r="T75" s="176">
        <v>74</v>
      </c>
    </row>
    <row r="76" spans="1:20" ht="24.95" customHeight="1" thickBot="1">
      <c r="A76" s="145" t="s">
        <v>279</v>
      </c>
      <c r="B76" s="139"/>
      <c r="C76" s="139"/>
      <c r="D76" s="139"/>
      <c r="E76" s="139" t="s">
        <v>76</v>
      </c>
      <c r="F76" s="146">
        <v>95</v>
      </c>
      <c r="G76" s="167"/>
      <c r="T76" s="176">
        <v>75</v>
      </c>
    </row>
    <row r="77" spans="1:20" ht="24.95" customHeight="1" thickBot="1">
      <c r="A77" s="145" t="s">
        <v>280</v>
      </c>
      <c r="B77" s="135"/>
      <c r="C77" s="135"/>
      <c r="D77" s="135"/>
      <c r="E77" s="138" t="s">
        <v>52</v>
      </c>
      <c r="F77" s="149" t="s">
        <v>58</v>
      </c>
      <c r="G77" s="166"/>
      <c r="T77" s="176">
        <v>76</v>
      </c>
    </row>
    <row r="78" spans="1:20" ht="24.95" customHeight="1" thickBot="1">
      <c r="A78" s="145" t="s">
        <v>281</v>
      </c>
      <c r="B78" s="135"/>
      <c r="C78" s="135"/>
      <c r="D78" s="135"/>
      <c r="E78" s="138" t="s">
        <v>128</v>
      </c>
      <c r="F78" s="149">
        <v>60</v>
      </c>
      <c r="G78" s="166"/>
      <c r="T78" s="176">
        <v>77</v>
      </c>
    </row>
    <row r="79" spans="1:20" ht="24.95" customHeight="1" thickBot="1">
      <c r="A79" s="145" t="s">
        <v>282</v>
      </c>
      <c r="B79" s="139"/>
      <c r="C79" s="139"/>
      <c r="D79" s="139"/>
      <c r="E79" s="139" t="s">
        <v>53</v>
      </c>
      <c r="F79" s="146">
        <v>68</v>
      </c>
      <c r="G79" s="167"/>
      <c r="T79" s="176">
        <v>78</v>
      </c>
    </row>
    <row r="80" spans="1:20" ht="24.95" customHeight="1" thickBot="1">
      <c r="A80" s="145" t="s">
        <v>283</v>
      </c>
      <c r="B80" s="135"/>
      <c r="C80" s="135"/>
      <c r="D80" s="135"/>
      <c r="E80" s="138" t="s">
        <v>131</v>
      </c>
      <c r="F80" s="149" t="s">
        <v>58</v>
      </c>
      <c r="G80" s="166"/>
      <c r="T80" s="176">
        <v>79</v>
      </c>
    </row>
    <row r="81" spans="1:20" ht="24.95" customHeight="1" thickBot="1">
      <c r="A81" s="145" t="s">
        <v>284</v>
      </c>
      <c r="B81" s="135"/>
      <c r="C81" s="135"/>
      <c r="D81" s="135"/>
      <c r="E81" s="138" t="s">
        <v>132</v>
      </c>
      <c r="F81" s="148">
        <v>91</v>
      </c>
      <c r="G81" s="166"/>
      <c r="T81" s="176">
        <v>80</v>
      </c>
    </row>
    <row r="82" spans="1:20" ht="24.95" customHeight="1">
      <c r="A82" s="145" t="s">
        <v>285</v>
      </c>
      <c r="B82" s="135"/>
      <c r="C82" s="135"/>
      <c r="D82" s="135"/>
      <c r="E82" s="138" t="s">
        <v>129</v>
      </c>
      <c r="F82" s="149" t="s">
        <v>59</v>
      </c>
      <c r="G82" s="166">
        <v>5</v>
      </c>
      <c r="T82" s="176">
        <v>81</v>
      </c>
    </row>
    <row r="83" spans="1:20" ht="24.95" customHeight="1">
      <c r="A83" s="147"/>
      <c r="B83" s="135"/>
      <c r="C83" s="135"/>
      <c r="D83" s="135"/>
      <c r="E83" s="139"/>
      <c r="F83" s="146"/>
      <c r="G83" s="166"/>
      <c r="T83" s="176">
        <v>82</v>
      </c>
    </row>
    <row r="84" spans="1:20" ht="24.95" customHeight="1">
      <c r="A84" s="150"/>
      <c r="B84" s="259"/>
      <c r="C84" s="139"/>
      <c r="D84" s="139"/>
      <c r="E84" s="139"/>
      <c r="F84" s="146"/>
      <c r="G84" s="167"/>
      <c r="T84" s="176">
        <v>83</v>
      </c>
    </row>
    <row r="85" spans="1:20" ht="24.95" customHeight="1">
      <c r="A85" s="147"/>
      <c r="B85" s="135"/>
      <c r="C85" s="135"/>
      <c r="D85" s="135"/>
      <c r="E85" s="139"/>
      <c r="F85" s="146"/>
      <c r="G85" s="166"/>
      <c r="T85" s="176">
        <v>84</v>
      </c>
    </row>
    <row r="86" spans="1:20" ht="24.95" customHeight="1">
      <c r="A86" s="147"/>
      <c r="B86" s="135"/>
      <c r="C86" s="135"/>
      <c r="D86" s="135"/>
      <c r="E86" s="138"/>
      <c r="F86" s="149"/>
      <c r="G86" s="166"/>
      <c r="T86" s="176">
        <v>85</v>
      </c>
    </row>
    <row r="87" spans="1:20" ht="24.95" customHeight="1">
      <c r="A87" s="147"/>
      <c r="B87" s="135"/>
      <c r="C87" s="135"/>
      <c r="D87" s="135"/>
      <c r="E87" s="138"/>
      <c r="F87" s="149"/>
      <c r="G87" s="166"/>
      <c r="T87" s="176">
        <v>86</v>
      </c>
    </row>
    <row r="88" spans="1:20" ht="24.95" customHeight="1">
      <c r="A88" s="150"/>
      <c r="B88" s="139"/>
      <c r="C88" s="139"/>
      <c r="D88" s="139"/>
      <c r="E88" s="139"/>
      <c r="F88" s="146"/>
      <c r="G88" s="167"/>
      <c r="T88" s="176">
        <v>87</v>
      </c>
    </row>
    <row r="89" spans="1:20" ht="24.95" customHeight="1">
      <c r="A89" s="147"/>
      <c r="B89" s="135"/>
      <c r="C89" s="135"/>
      <c r="D89" s="135"/>
      <c r="E89" s="138"/>
      <c r="F89" s="149"/>
      <c r="G89" s="166"/>
      <c r="T89" s="176">
        <v>88</v>
      </c>
    </row>
    <row r="90" spans="1:20" ht="24.95" customHeight="1">
      <c r="A90" s="150"/>
      <c r="B90" s="259"/>
      <c r="C90" s="139"/>
      <c r="D90" s="139"/>
      <c r="E90" s="139"/>
      <c r="F90" s="146"/>
      <c r="G90" s="167"/>
      <c r="T90" s="176">
        <v>89</v>
      </c>
    </row>
    <row r="91" spans="1:20" ht="24.95" customHeight="1">
      <c r="A91" s="147"/>
      <c r="B91" s="135"/>
      <c r="C91" s="135"/>
      <c r="D91" s="135"/>
      <c r="E91" s="138"/>
      <c r="F91" s="149"/>
      <c r="G91" s="166"/>
      <c r="T91" s="176">
        <v>90</v>
      </c>
    </row>
    <row r="92" spans="1:20" ht="24.95" customHeight="1">
      <c r="A92" s="150"/>
      <c r="B92" s="139"/>
      <c r="C92" s="164"/>
      <c r="D92" s="139"/>
      <c r="E92" s="139"/>
      <c r="F92" s="146"/>
      <c r="G92" s="167"/>
      <c r="T92" s="176">
        <v>91</v>
      </c>
    </row>
    <row r="93" spans="1:20" ht="24.95" customHeight="1">
      <c r="A93" s="147"/>
      <c r="B93" s="135"/>
      <c r="C93" s="135"/>
      <c r="D93" s="135"/>
      <c r="E93" s="138"/>
      <c r="F93" s="149"/>
      <c r="G93" s="166"/>
      <c r="T93" s="176">
        <v>92</v>
      </c>
    </row>
    <row r="94" spans="1:20" ht="24.95" customHeight="1">
      <c r="A94" s="147"/>
      <c r="B94" s="135"/>
      <c r="C94" s="260"/>
      <c r="D94" s="135"/>
      <c r="E94" s="138"/>
      <c r="F94" s="149"/>
      <c r="G94" s="166"/>
      <c r="T94" s="176">
        <v>93</v>
      </c>
    </row>
    <row r="95" spans="1:20" ht="24.95" customHeight="1">
      <c r="A95" s="147"/>
      <c r="B95" s="135"/>
      <c r="C95" s="135"/>
      <c r="D95" s="135"/>
      <c r="E95" s="138"/>
      <c r="F95" s="148"/>
      <c r="G95" s="166"/>
      <c r="T95" s="176">
        <v>94</v>
      </c>
    </row>
    <row r="96" spans="1:20" ht="24.95" customHeight="1">
      <c r="A96" s="147"/>
      <c r="B96" s="135"/>
      <c r="C96" s="135"/>
      <c r="D96" s="135"/>
      <c r="E96" s="138"/>
      <c r="F96" s="149"/>
      <c r="G96" s="166"/>
      <c r="T96" s="176">
        <v>95</v>
      </c>
    </row>
    <row r="97" spans="1:20" ht="24.95" customHeight="1">
      <c r="A97" s="266"/>
      <c r="B97" s="267"/>
      <c r="C97" s="267"/>
      <c r="D97" s="267"/>
      <c r="E97" s="139"/>
      <c r="F97" s="146"/>
      <c r="G97" s="167"/>
      <c r="T97" s="176" t="s">
        <v>59</v>
      </c>
    </row>
    <row r="98" spans="1:20" ht="24.95" customHeight="1" thickBot="1">
      <c r="A98" s="266"/>
      <c r="B98" s="267"/>
      <c r="C98" s="267"/>
      <c r="D98" s="267"/>
      <c r="E98" s="139"/>
      <c r="F98" s="146"/>
      <c r="G98" s="167"/>
      <c r="T98" s="177" t="s">
        <v>58</v>
      </c>
    </row>
    <row r="99" spans="1:20" ht="24.95" customHeight="1">
      <c r="A99" s="150"/>
      <c r="B99" s="139"/>
      <c r="C99" s="139"/>
      <c r="D99" s="139"/>
      <c r="E99" s="139"/>
      <c r="F99" s="146"/>
      <c r="G99" s="167"/>
    </row>
    <row r="100" spans="1:20" ht="24.95" customHeight="1">
      <c r="A100" s="150"/>
      <c r="B100" s="139"/>
      <c r="C100" s="139"/>
      <c r="D100" s="139"/>
      <c r="E100" s="139"/>
      <c r="F100" s="146"/>
      <c r="G100" s="167"/>
    </row>
    <row r="101" spans="1:20" ht="24.95" customHeight="1">
      <c r="A101" s="150"/>
      <c r="B101" s="139"/>
      <c r="C101" s="139"/>
      <c r="D101" s="139"/>
      <c r="E101" s="139"/>
      <c r="F101" s="146"/>
      <c r="G101" s="167"/>
    </row>
    <row r="102" spans="1:20" ht="24.95" customHeight="1">
      <c r="A102" s="150"/>
      <c r="B102" s="139"/>
      <c r="C102" s="139"/>
      <c r="D102" s="139"/>
      <c r="E102" s="139"/>
      <c r="F102" s="146"/>
      <c r="G102" s="167"/>
    </row>
    <row r="103" spans="1:20" ht="24.95" customHeight="1">
      <c r="A103" s="150"/>
      <c r="B103" s="139"/>
      <c r="C103" s="139"/>
      <c r="D103" s="139"/>
      <c r="E103" s="139"/>
      <c r="F103" s="146"/>
      <c r="G103" s="167"/>
    </row>
    <row r="104" spans="1:20" ht="24.95" customHeight="1">
      <c r="A104" s="150"/>
      <c r="B104" s="139"/>
      <c r="C104" s="139"/>
      <c r="D104" s="139"/>
      <c r="E104" s="139"/>
      <c r="F104" s="146"/>
      <c r="G104" s="167"/>
    </row>
    <row r="105" spans="1:20" ht="24.95" customHeight="1">
      <c r="A105" s="150"/>
      <c r="B105" s="139"/>
      <c r="C105" s="139"/>
      <c r="D105" s="139"/>
      <c r="E105" s="139"/>
      <c r="F105" s="146"/>
      <c r="G105" s="167"/>
    </row>
    <row r="106" spans="1:20" ht="24.95" customHeight="1">
      <c r="A106" s="150"/>
      <c r="B106" s="139"/>
      <c r="C106" s="139"/>
      <c r="D106" s="139"/>
      <c r="E106" s="139"/>
      <c r="F106" s="146"/>
      <c r="G106" s="167"/>
    </row>
    <row r="107" spans="1:20" ht="24.95" customHeight="1">
      <c r="A107" s="150"/>
      <c r="B107" s="139"/>
      <c r="C107" s="139"/>
      <c r="D107" s="139"/>
      <c r="E107" s="139"/>
      <c r="F107" s="146"/>
      <c r="G107" s="167"/>
    </row>
    <row r="108" spans="1:20" ht="24.95" customHeight="1">
      <c r="A108" s="150"/>
      <c r="B108" s="139"/>
      <c r="C108" s="139"/>
      <c r="D108" s="139"/>
      <c r="E108" s="139"/>
      <c r="F108" s="146"/>
      <c r="G108" s="167"/>
    </row>
    <row r="109" spans="1:20" ht="24.95" customHeight="1">
      <c r="A109" s="150"/>
      <c r="B109" s="139"/>
      <c r="C109" s="139"/>
      <c r="D109" s="139"/>
      <c r="E109" s="139"/>
      <c r="F109" s="146"/>
      <c r="G109" s="167"/>
    </row>
    <row r="110" spans="1:20" ht="24.95" customHeight="1">
      <c r="A110" s="150"/>
      <c r="B110" s="139"/>
      <c r="C110" s="139"/>
      <c r="D110" s="139"/>
      <c r="E110" s="139"/>
      <c r="F110" s="146"/>
      <c r="G110" s="167"/>
    </row>
    <row r="111" spans="1:20" ht="24.95" customHeight="1">
      <c r="A111" s="150"/>
      <c r="B111" s="139"/>
      <c r="C111" s="139"/>
      <c r="D111" s="139"/>
      <c r="E111" s="139"/>
      <c r="F111" s="146"/>
      <c r="G111" s="167"/>
    </row>
    <row r="112" spans="1:20" ht="24.95" customHeight="1">
      <c r="A112" s="150"/>
      <c r="B112" s="139"/>
      <c r="C112" s="139"/>
      <c r="D112" s="139"/>
      <c r="E112" s="139"/>
      <c r="F112" s="146"/>
      <c r="G112" s="167"/>
    </row>
    <row r="113" spans="1:7" ht="24.95" customHeight="1">
      <c r="A113" s="150"/>
      <c r="B113" s="139"/>
      <c r="C113" s="139"/>
      <c r="D113" s="139"/>
      <c r="E113" s="139"/>
      <c r="F113" s="146"/>
      <c r="G113" s="167"/>
    </row>
    <row r="114" spans="1:7" ht="24.95" customHeight="1">
      <c r="A114" s="150"/>
      <c r="B114" s="139"/>
      <c r="C114" s="139"/>
      <c r="D114" s="139"/>
      <c r="E114" s="139"/>
      <c r="F114" s="146"/>
      <c r="G114" s="167"/>
    </row>
    <row r="115" spans="1:7" ht="24.95" customHeight="1">
      <c r="A115" s="150"/>
      <c r="B115" s="139"/>
      <c r="C115" s="139"/>
      <c r="D115" s="139"/>
      <c r="E115" s="139"/>
      <c r="F115" s="146"/>
      <c r="G115" s="167"/>
    </row>
    <row r="116" spans="1:7" ht="24.95" customHeight="1">
      <c r="A116" s="150"/>
      <c r="B116" s="139"/>
      <c r="C116" s="139"/>
      <c r="D116" s="139"/>
      <c r="E116" s="139"/>
      <c r="F116" s="146"/>
      <c r="G116" s="167"/>
    </row>
    <row r="117" spans="1:7" ht="24.95" customHeight="1">
      <c r="A117" s="150"/>
      <c r="B117" s="139"/>
      <c r="C117" s="139"/>
      <c r="D117" s="139"/>
      <c r="E117" s="139"/>
      <c r="F117" s="146"/>
      <c r="G117" s="167"/>
    </row>
    <row r="118" spans="1:7" ht="24.95" customHeight="1">
      <c r="A118" s="150"/>
      <c r="B118" s="139"/>
      <c r="C118" s="139"/>
      <c r="D118" s="139"/>
      <c r="E118" s="139"/>
      <c r="F118" s="146"/>
      <c r="G118" s="167"/>
    </row>
    <row r="119" spans="1:7" ht="24.95" customHeight="1">
      <c r="A119" s="150"/>
      <c r="B119" s="139"/>
      <c r="C119" s="139"/>
      <c r="D119" s="139"/>
      <c r="E119" s="139"/>
      <c r="F119" s="146"/>
      <c r="G119" s="167"/>
    </row>
    <row r="120" spans="1:7" ht="24.95" customHeight="1">
      <c r="A120" s="150"/>
      <c r="B120" s="139"/>
      <c r="C120" s="139"/>
      <c r="D120" s="139"/>
      <c r="E120" s="139"/>
      <c r="F120" s="146"/>
      <c r="G120" s="167"/>
    </row>
    <row r="121" spans="1:7" ht="24.95" customHeight="1">
      <c r="A121" s="150"/>
      <c r="B121" s="139"/>
      <c r="C121" s="139"/>
      <c r="D121" s="139"/>
      <c r="E121" s="139"/>
      <c r="F121" s="146"/>
      <c r="G121" s="167"/>
    </row>
    <row r="122" spans="1:7" ht="24.95" customHeight="1">
      <c r="A122" s="150"/>
      <c r="B122" s="139"/>
      <c r="C122" s="139"/>
      <c r="D122" s="139"/>
      <c r="E122" s="139"/>
      <c r="F122" s="146"/>
      <c r="G122" s="167"/>
    </row>
    <row r="123" spans="1:7" ht="24.95" customHeight="1">
      <c r="A123" s="150"/>
      <c r="B123" s="139"/>
      <c r="C123" s="139"/>
      <c r="D123" s="139"/>
      <c r="E123" s="139"/>
      <c r="F123" s="146"/>
      <c r="G123" s="167"/>
    </row>
    <row r="124" spans="1:7" ht="24.95" customHeight="1">
      <c r="A124" s="150"/>
      <c r="B124" s="139"/>
      <c r="C124" s="139"/>
      <c r="D124" s="139"/>
      <c r="E124" s="139"/>
      <c r="F124" s="146"/>
      <c r="G124" s="167"/>
    </row>
    <row r="125" spans="1:7" ht="24.95" customHeight="1">
      <c r="A125" s="150"/>
      <c r="B125" s="139"/>
      <c r="C125" s="139"/>
      <c r="D125" s="139"/>
      <c r="E125" s="139"/>
      <c r="F125" s="146"/>
      <c r="G125" s="167"/>
    </row>
    <row r="126" spans="1:7" ht="24.95" customHeight="1">
      <c r="A126" s="150"/>
      <c r="B126" s="139"/>
      <c r="C126" s="139"/>
      <c r="D126" s="139"/>
      <c r="E126" s="139"/>
      <c r="F126" s="146"/>
      <c r="G126" s="167"/>
    </row>
    <row r="127" spans="1:7" ht="24.95" customHeight="1">
      <c r="A127" s="150"/>
      <c r="B127" s="139"/>
      <c r="C127" s="139"/>
      <c r="D127" s="139"/>
      <c r="E127" s="139"/>
      <c r="F127" s="146"/>
      <c r="G127" s="167"/>
    </row>
    <row r="128" spans="1:7" ht="24.95" customHeight="1">
      <c r="A128" s="150"/>
      <c r="B128" s="139"/>
      <c r="C128" s="139"/>
      <c r="D128" s="139"/>
      <c r="E128" s="139"/>
      <c r="F128" s="146"/>
      <c r="G128" s="167"/>
    </row>
    <row r="129" spans="1:7" ht="24.95" customHeight="1">
      <c r="A129" s="150"/>
      <c r="B129" s="139"/>
      <c r="C129" s="139"/>
      <c r="D129" s="139"/>
      <c r="E129" s="139"/>
      <c r="F129" s="146"/>
      <c r="G129" s="167"/>
    </row>
    <row r="130" spans="1:7" ht="24.95" customHeight="1">
      <c r="A130" s="150"/>
      <c r="B130" s="139"/>
      <c r="C130" s="139"/>
      <c r="D130" s="139"/>
      <c r="E130" s="139"/>
      <c r="F130" s="146"/>
      <c r="G130" s="167"/>
    </row>
    <row r="131" spans="1:7" ht="24.95" customHeight="1">
      <c r="A131" s="150"/>
      <c r="B131" s="139"/>
      <c r="C131" s="139"/>
      <c r="D131" s="139"/>
      <c r="E131" s="139"/>
      <c r="F131" s="146"/>
      <c r="G131" s="167"/>
    </row>
    <row r="132" spans="1:7" ht="24.95" customHeight="1">
      <c r="A132" s="150"/>
      <c r="B132" s="139"/>
      <c r="C132" s="139"/>
      <c r="D132" s="139"/>
      <c r="E132" s="139"/>
      <c r="F132" s="146"/>
      <c r="G132" s="167"/>
    </row>
    <row r="133" spans="1:7" ht="24.95" customHeight="1">
      <c r="A133" s="150"/>
      <c r="B133" s="139"/>
      <c r="C133" s="139"/>
      <c r="D133" s="139"/>
      <c r="E133" s="139"/>
      <c r="F133" s="146"/>
      <c r="G133" s="167"/>
    </row>
    <row r="134" spans="1:7" ht="24.95" customHeight="1">
      <c r="A134" s="150"/>
      <c r="B134" s="139"/>
      <c r="C134" s="139"/>
      <c r="D134" s="139"/>
      <c r="E134" s="139"/>
      <c r="F134" s="146"/>
      <c r="G134" s="167"/>
    </row>
    <row r="135" spans="1:7" ht="24.95" customHeight="1">
      <c r="A135" s="150"/>
      <c r="B135" s="139"/>
      <c r="C135" s="139"/>
      <c r="D135" s="139"/>
      <c r="E135" s="139"/>
      <c r="F135" s="146"/>
      <c r="G135" s="167"/>
    </row>
    <row r="136" spans="1:7" ht="24.95" customHeight="1">
      <c r="A136" s="150"/>
      <c r="B136" s="139"/>
      <c r="C136" s="139"/>
      <c r="D136" s="139"/>
      <c r="E136" s="139"/>
      <c r="F136" s="146"/>
      <c r="G136" s="167"/>
    </row>
    <row r="137" spans="1:7" ht="24.95" customHeight="1">
      <c r="A137" s="150"/>
      <c r="B137" s="139"/>
      <c r="C137" s="139"/>
      <c r="D137" s="139"/>
      <c r="E137" s="139"/>
      <c r="F137" s="146"/>
      <c r="G137" s="167"/>
    </row>
    <row r="138" spans="1:7" ht="24.95" customHeight="1">
      <c r="A138" s="150"/>
      <c r="B138" s="139"/>
      <c r="C138" s="139"/>
      <c r="D138" s="139"/>
      <c r="E138" s="139"/>
      <c r="F138" s="146"/>
      <c r="G138" s="167"/>
    </row>
    <row r="139" spans="1:7" ht="24.95" customHeight="1">
      <c r="A139" s="150"/>
      <c r="B139" s="139"/>
      <c r="C139" s="139"/>
      <c r="D139" s="139"/>
      <c r="E139" s="139"/>
      <c r="F139" s="146"/>
      <c r="G139" s="167"/>
    </row>
    <row r="140" spans="1:7" ht="24.95" customHeight="1">
      <c r="A140" s="150"/>
      <c r="B140" s="139"/>
      <c r="C140" s="139"/>
      <c r="D140" s="139"/>
      <c r="E140" s="139"/>
      <c r="F140" s="146"/>
      <c r="G140" s="167"/>
    </row>
    <row r="141" spans="1:7" ht="24.95" customHeight="1">
      <c r="A141" s="150"/>
      <c r="B141" s="139"/>
      <c r="C141" s="139"/>
      <c r="D141" s="139"/>
      <c r="E141" s="139"/>
      <c r="F141" s="146"/>
      <c r="G141" s="167"/>
    </row>
    <row r="142" spans="1:7" ht="24.95" customHeight="1">
      <c r="A142" s="150"/>
      <c r="B142" s="139"/>
      <c r="C142" s="139"/>
      <c r="D142" s="139"/>
      <c r="E142" s="139"/>
      <c r="F142" s="146"/>
      <c r="G142" s="167"/>
    </row>
    <row r="143" spans="1:7" ht="24.95" customHeight="1">
      <c r="A143" s="150"/>
      <c r="B143" s="139"/>
      <c r="C143" s="139"/>
      <c r="D143" s="139"/>
      <c r="E143" s="139"/>
      <c r="F143" s="146"/>
      <c r="G143" s="167"/>
    </row>
    <row r="144" spans="1:7" ht="24.95" customHeight="1">
      <c r="A144" s="150"/>
      <c r="B144" s="139"/>
      <c r="C144" s="139"/>
      <c r="D144" s="139"/>
      <c r="E144" s="139"/>
      <c r="F144" s="146"/>
      <c r="G144" s="167"/>
    </row>
    <row r="145" spans="1:7" ht="24.95" customHeight="1">
      <c r="A145" s="150"/>
      <c r="B145" s="139"/>
      <c r="C145" s="139"/>
      <c r="D145" s="139"/>
      <c r="E145" s="139"/>
      <c r="F145" s="146"/>
      <c r="G145" s="167"/>
    </row>
    <row r="146" spans="1:7" ht="24.95" customHeight="1">
      <c r="A146" s="150"/>
      <c r="B146" s="139"/>
      <c r="C146" s="139"/>
      <c r="D146" s="139"/>
      <c r="E146" s="139"/>
      <c r="F146" s="146"/>
      <c r="G146" s="167"/>
    </row>
    <row r="147" spans="1:7" ht="24.95" customHeight="1">
      <c r="A147" s="150"/>
      <c r="B147" s="139"/>
      <c r="C147" s="139"/>
      <c r="D147" s="139"/>
      <c r="E147" s="139"/>
      <c r="F147" s="146"/>
      <c r="G147" s="167"/>
    </row>
    <row r="148" spans="1:7" ht="24.95" customHeight="1">
      <c r="A148" s="150"/>
      <c r="B148" s="139"/>
      <c r="C148" s="139"/>
      <c r="D148" s="139"/>
      <c r="E148" s="139"/>
      <c r="F148" s="146"/>
      <c r="G148" s="167"/>
    </row>
    <row r="149" spans="1:7" ht="24.95" customHeight="1">
      <c r="A149" s="150"/>
      <c r="B149" s="139"/>
      <c r="C149" s="139"/>
      <c r="D149" s="139"/>
      <c r="E149" s="139"/>
      <c r="F149" s="146"/>
      <c r="G149" s="167"/>
    </row>
    <row r="150" spans="1:7" ht="24.95" customHeight="1" thickBot="1">
      <c r="A150" s="151"/>
      <c r="B150" s="141"/>
      <c r="C150" s="141"/>
      <c r="D150" s="141"/>
      <c r="E150" s="141"/>
      <c r="F150" s="165"/>
      <c r="G150" s="168"/>
    </row>
  </sheetData>
  <autoFilter ref="A1:G1">
    <sortState ref="A2:G102">
      <sortCondition ref="A1"/>
    </sortState>
  </autoFilter>
  <mergeCells count="2">
    <mergeCell ref="K1:L1"/>
    <mergeCell ref="Z10:AA10"/>
  </mergeCells>
  <phoneticPr fontId="0" type="noConversion"/>
  <dataValidations count="3">
    <dataValidation type="list" allowBlank="1" showInputMessage="1" showErrorMessage="1" sqref="H30 R32 S31">
      <formula1>$A$2:$A$26</formula1>
    </dataValidation>
    <dataValidation type="list" allowBlank="1" showInputMessage="1" showErrorMessage="1" sqref="E2:E149">
      <formula1>Liste_Cat</formula1>
    </dataValidation>
    <dataValidation type="list" allowBlank="1" showInputMessage="1" showErrorMessage="1" sqref="F2:F150">
      <formula1>Liste_Orgn</formula1>
    </dataValidation>
  </dataValidations>
  <pageMargins left="0.7" right="0.7" top="0.75" bottom="0.75" header="0.3" footer="0.3"/>
  <pageSetup paperSize="9" scale="6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H77"/>
  <sheetViews>
    <sheetView zoomScale="80" zoomScaleNormal="80" workbookViewId="0">
      <selection activeCell="J76" sqref="J76"/>
    </sheetView>
  </sheetViews>
  <sheetFormatPr baseColWidth="10" defaultColWidth="12" defaultRowHeight="12.75"/>
  <cols>
    <col min="1" max="2" width="23.5" customWidth="1"/>
    <col min="4" max="5" width="10.83203125" customWidth="1"/>
    <col min="6" max="6" width="9.83203125" customWidth="1"/>
    <col min="7" max="7" width="15.83203125" customWidth="1"/>
    <col min="8" max="8" width="22.83203125" customWidth="1"/>
  </cols>
  <sheetData>
    <row r="1" spans="1:8" ht="12.75" customHeight="1">
      <c r="A1" s="466" t="s">
        <v>147</v>
      </c>
      <c r="B1" s="467"/>
      <c r="C1" s="467"/>
      <c r="D1" s="467"/>
      <c r="E1" s="467"/>
      <c r="F1" s="467"/>
      <c r="G1" s="467"/>
      <c r="H1" s="468"/>
    </row>
    <row r="2" spans="1:8" ht="13.5" customHeight="1" thickBot="1">
      <c r="A2" s="469"/>
      <c r="B2" s="470"/>
      <c r="C2" s="470"/>
      <c r="D2" s="470"/>
      <c r="E2" s="470"/>
      <c r="F2" s="470"/>
      <c r="G2" s="470"/>
      <c r="H2" s="471"/>
    </row>
    <row r="3" spans="1:8" ht="15.75" customHeight="1">
      <c r="A3" s="465" t="str">
        <f>UPPER("période du 1er "&amp;(TEXT("1/"&amp;G5,"mmmm")&amp;" au "&amp;TEXT(DATE(An,H5+1,1)-1,"jj mmmm aaaa")))</f>
        <v>PÉRIODE DU 1ER JANVIER AU 31 MAI 2018</v>
      </c>
      <c r="B3" s="465"/>
      <c r="C3" s="465"/>
      <c r="D3" s="465"/>
      <c r="E3" s="465"/>
      <c r="F3" s="465"/>
      <c r="G3" s="465"/>
      <c r="H3" s="465"/>
    </row>
    <row r="4" spans="1:8" ht="15.75">
      <c r="A4" s="479" t="s">
        <v>148</v>
      </c>
      <c r="B4" s="479"/>
      <c r="C4" s="479"/>
      <c r="D4" s="479"/>
      <c r="E4" s="479"/>
      <c r="F4" s="479"/>
      <c r="G4" s="479"/>
      <c r="H4" s="479"/>
    </row>
    <row r="5" spans="1:8" s="228" customFormat="1" ht="15.75">
      <c r="A5" s="227"/>
      <c r="B5" s="227"/>
      <c r="C5" s="227"/>
      <c r="D5" s="227"/>
      <c r="E5" s="227"/>
      <c r="F5" s="229"/>
      <c r="G5" s="220">
        <v>1</v>
      </c>
      <c r="H5" s="220">
        <v>5</v>
      </c>
    </row>
    <row r="6" spans="1:8" ht="15.75">
      <c r="A6" s="261"/>
      <c r="B6" s="261"/>
      <c r="C6" s="261"/>
      <c r="D6" s="261"/>
      <c r="E6" s="261"/>
      <c r="F6" s="261"/>
      <c r="G6" s="261"/>
      <c r="H6" s="261"/>
    </row>
    <row r="7" spans="1:8" ht="15.75" customHeight="1">
      <c r="A7" s="261"/>
      <c r="B7" s="261"/>
      <c r="C7" s="474" t="s">
        <v>149</v>
      </c>
      <c r="D7" s="475"/>
      <c r="E7" s="475"/>
      <c r="F7" s="476"/>
      <c r="G7" s="472" t="s">
        <v>150</v>
      </c>
      <c r="H7" s="472" t="s">
        <v>151</v>
      </c>
    </row>
    <row r="8" spans="1:8" ht="15.75" customHeight="1">
      <c r="A8" s="474" t="s">
        <v>152</v>
      </c>
      <c r="B8" s="476"/>
      <c r="C8" s="472" t="s">
        <v>153</v>
      </c>
      <c r="D8" s="472" t="s">
        <v>154</v>
      </c>
      <c r="E8" s="472" t="s">
        <v>105</v>
      </c>
      <c r="F8" s="472" t="s">
        <v>155</v>
      </c>
      <c r="G8" s="478"/>
      <c r="H8" s="478"/>
    </row>
    <row r="9" spans="1:8" ht="15.75">
      <c r="A9" s="211" t="s">
        <v>156</v>
      </c>
      <c r="B9" s="262" t="s">
        <v>157</v>
      </c>
      <c r="C9" s="473"/>
      <c r="D9" s="473"/>
      <c r="E9" s="473"/>
      <c r="F9" s="473"/>
      <c r="G9" s="473"/>
      <c r="H9" s="473"/>
    </row>
    <row r="10" spans="1:8" ht="15.75">
      <c r="A10" s="187">
        <v>43101</v>
      </c>
      <c r="B10" s="188">
        <v>43103</v>
      </c>
      <c r="C10" s="211">
        <v>2</v>
      </c>
      <c r="D10" s="211">
        <f t="shared" ref="D10:D41" si="0">IF($A10="","",DATEDIF($A10,$B10,"D"))</f>
        <v>2</v>
      </c>
      <c r="E10" s="211">
        <f t="shared" ref="E10:E41" si="1">IF($A10="","",$C10*$D10)</f>
        <v>4</v>
      </c>
      <c r="F10" s="189">
        <f t="shared" ref="F10:F41" si="2">IF(A10&lt;&gt;"",Taxe,0)</f>
        <v>0.5</v>
      </c>
      <c r="G10" s="223">
        <f t="shared" ref="G10:G41" si="3">IF($E10="","",$E10*$F10)</f>
        <v>2</v>
      </c>
      <c r="H10" s="211">
        <v>50</v>
      </c>
    </row>
    <row r="11" spans="1:8" ht="15.75">
      <c r="A11" s="187">
        <v>43101</v>
      </c>
      <c r="B11" s="188">
        <v>43103</v>
      </c>
      <c r="C11" s="211">
        <v>6</v>
      </c>
      <c r="D11" s="211">
        <f t="shared" si="0"/>
        <v>2</v>
      </c>
      <c r="E11" s="211">
        <f t="shared" si="1"/>
        <v>12</v>
      </c>
      <c r="F11" s="189">
        <f t="shared" si="2"/>
        <v>0.5</v>
      </c>
      <c r="G11" s="223">
        <f t="shared" si="3"/>
        <v>6</v>
      </c>
      <c r="H11" s="211">
        <v>50</v>
      </c>
    </row>
    <row r="12" spans="1:8" ht="15.75" hidden="1">
      <c r="A12" s="187"/>
      <c r="B12" s="188"/>
      <c r="C12" s="365"/>
      <c r="D12" s="211" t="str">
        <f t="shared" si="0"/>
        <v/>
      </c>
      <c r="E12" s="211" t="str">
        <f t="shared" si="1"/>
        <v/>
      </c>
      <c r="F12" s="189">
        <f t="shared" si="2"/>
        <v>0</v>
      </c>
      <c r="G12" s="223" t="str">
        <f t="shared" si="3"/>
        <v/>
      </c>
      <c r="H12" s="211"/>
    </row>
    <row r="13" spans="1:8" ht="15.75" hidden="1">
      <c r="A13" s="187"/>
      <c r="B13" s="188"/>
      <c r="C13" s="211"/>
      <c r="D13" s="211" t="str">
        <f t="shared" si="0"/>
        <v/>
      </c>
      <c r="E13" s="211" t="str">
        <f t="shared" si="1"/>
        <v/>
      </c>
      <c r="F13" s="189">
        <f t="shared" si="2"/>
        <v>0</v>
      </c>
      <c r="G13" s="223" t="str">
        <f t="shared" si="3"/>
        <v/>
      </c>
      <c r="H13" s="211"/>
    </row>
    <row r="14" spans="1:8" ht="15.75" hidden="1">
      <c r="A14" s="187"/>
      <c r="B14" s="188"/>
      <c r="C14" s="211"/>
      <c r="D14" s="211" t="str">
        <f t="shared" si="0"/>
        <v/>
      </c>
      <c r="E14" s="211" t="str">
        <f t="shared" si="1"/>
        <v/>
      </c>
      <c r="F14" s="189">
        <f t="shared" si="2"/>
        <v>0</v>
      </c>
      <c r="G14" s="223" t="str">
        <f t="shared" si="3"/>
        <v/>
      </c>
      <c r="H14" s="211"/>
    </row>
    <row r="15" spans="1:8" ht="15.75" hidden="1">
      <c r="A15" s="187"/>
      <c r="B15" s="188"/>
      <c r="C15" s="211"/>
      <c r="D15" s="211" t="str">
        <f t="shared" si="0"/>
        <v/>
      </c>
      <c r="E15" s="211" t="str">
        <f t="shared" si="1"/>
        <v/>
      </c>
      <c r="F15" s="189">
        <f t="shared" si="2"/>
        <v>0</v>
      </c>
      <c r="G15" s="223" t="str">
        <f t="shared" si="3"/>
        <v/>
      </c>
      <c r="H15" s="211"/>
    </row>
    <row r="16" spans="1:8" ht="15.75" hidden="1">
      <c r="A16" s="187"/>
      <c r="B16" s="188"/>
      <c r="C16" s="211"/>
      <c r="D16" s="211" t="str">
        <f t="shared" si="0"/>
        <v/>
      </c>
      <c r="E16" s="211" t="str">
        <f t="shared" si="1"/>
        <v/>
      </c>
      <c r="F16" s="189">
        <f t="shared" si="2"/>
        <v>0</v>
      </c>
      <c r="G16" s="223" t="str">
        <f t="shared" si="3"/>
        <v/>
      </c>
      <c r="H16" s="211"/>
    </row>
    <row r="17" spans="1:8" ht="15.75" hidden="1">
      <c r="A17" s="187"/>
      <c r="B17" s="188"/>
      <c r="C17" s="211"/>
      <c r="D17" s="211" t="str">
        <f t="shared" si="0"/>
        <v/>
      </c>
      <c r="E17" s="211" t="str">
        <f t="shared" si="1"/>
        <v/>
      </c>
      <c r="F17" s="189">
        <f t="shared" si="2"/>
        <v>0</v>
      </c>
      <c r="G17" s="223" t="str">
        <f t="shared" si="3"/>
        <v/>
      </c>
      <c r="H17" s="211"/>
    </row>
    <row r="18" spans="1:8" ht="15.75" hidden="1">
      <c r="A18" s="187"/>
      <c r="B18" s="188"/>
      <c r="C18" s="211"/>
      <c r="D18" s="211" t="str">
        <f t="shared" si="0"/>
        <v/>
      </c>
      <c r="E18" s="211" t="str">
        <f t="shared" si="1"/>
        <v/>
      </c>
      <c r="F18" s="189">
        <f t="shared" si="2"/>
        <v>0</v>
      </c>
      <c r="G18" s="223" t="str">
        <f t="shared" si="3"/>
        <v/>
      </c>
      <c r="H18" s="211"/>
    </row>
    <row r="19" spans="1:8" ht="15.75" hidden="1">
      <c r="A19" s="187"/>
      <c r="B19" s="188"/>
      <c r="C19" s="211"/>
      <c r="D19" s="211" t="str">
        <f t="shared" si="0"/>
        <v/>
      </c>
      <c r="E19" s="211" t="str">
        <f t="shared" si="1"/>
        <v/>
      </c>
      <c r="F19" s="189">
        <f t="shared" si="2"/>
        <v>0</v>
      </c>
      <c r="G19" s="223" t="str">
        <f t="shared" si="3"/>
        <v/>
      </c>
      <c r="H19" s="211"/>
    </row>
    <row r="20" spans="1:8" ht="15.75" hidden="1">
      <c r="A20" s="187"/>
      <c r="B20" s="188"/>
      <c r="C20" s="211"/>
      <c r="D20" s="211" t="str">
        <f t="shared" si="0"/>
        <v/>
      </c>
      <c r="E20" s="211" t="str">
        <f t="shared" si="1"/>
        <v/>
      </c>
      <c r="F20" s="189">
        <f t="shared" si="2"/>
        <v>0</v>
      </c>
      <c r="G20" s="223" t="str">
        <f t="shared" si="3"/>
        <v/>
      </c>
      <c r="H20" s="211"/>
    </row>
    <row r="21" spans="1:8" ht="15.75" hidden="1">
      <c r="A21" s="187"/>
      <c r="B21" s="188"/>
      <c r="C21" s="211"/>
      <c r="D21" s="211" t="str">
        <f t="shared" si="0"/>
        <v/>
      </c>
      <c r="E21" s="211" t="str">
        <f t="shared" si="1"/>
        <v/>
      </c>
      <c r="F21" s="189">
        <f t="shared" si="2"/>
        <v>0</v>
      </c>
      <c r="G21" s="223" t="str">
        <f t="shared" si="3"/>
        <v/>
      </c>
      <c r="H21" s="211"/>
    </row>
    <row r="22" spans="1:8" ht="15.75" hidden="1">
      <c r="A22" s="187"/>
      <c r="B22" s="188"/>
      <c r="C22" s="211"/>
      <c r="D22" s="211" t="str">
        <f t="shared" si="0"/>
        <v/>
      </c>
      <c r="E22" s="211" t="str">
        <f t="shared" si="1"/>
        <v/>
      </c>
      <c r="F22" s="189">
        <f t="shared" si="2"/>
        <v>0</v>
      </c>
      <c r="G22" s="223" t="str">
        <f t="shared" si="3"/>
        <v/>
      </c>
      <c r="H22" s="211"/>
    </row>
    <row r="23" spans="1:8" ht="15.75" hidden="1">
      <c r="A23" s="187"/>
      <c r="B23" s="188"/>
      <c r="C23" s="211"/>
      <c r="D23" s="211" t="str">
        <f t="shared" si="0"/>
        <v/>
      </c>
      <c r="E23" s="211" t="str">
        <f t="shared" si="1"/>
        <v/>
      </c>
      <c r="F23" s="189">
        <f t="shared" si="2"/>
        <v>0</v>
      </c>
      <c r="G23" s="223" t="str">
        <f t="shared" si="3"/>
        <v/>
      </c>
      <c r="H23" s="211"/>
    </row>
    <row r="24" spans="1:8" ht="15.75" hidden="1">
      <c r="A24" s="187"/>
      <c r="B24" s="188"/>
      <c r="C24" s="211"/>
      <c r="D24" s="211" t="str">
        <f t="shared" si="0"/>
        <v/>
      </c>
      <c r="E24" s="211" t="str">
        <f t="shared" si="1"/>
        <v/>
      </c>
      <c r="F24" s="189">
        <f t="shared" si="2"/>
        <v>0</v>
      </c>
      <c r="G24" s="223" t="str">
        <f t="shared" si="3"/>
        <v/>
      </c>
      <c r="H24" s="211"/>
    </row>
    <row r="25" spans="1:8" ht="15.75" hidden="1">
      <c r="A25" s="187"/>
      <c r="B25" s="188"/>
      <c r="C25" s="211"/>
      <c r="D25" s="211" t="str">
        <f t="shared" si="0"/>
        <v/>
      </c>
      <c r="E25" s="211" t="str">
        <f t="shared" si="1"/>
        <v/>
      </c>
      <c r="F25" s="189">
        <f t="shared" si="2"/>
        <v>0</v>
      </c>
      <c r="G25" s="223" t="str">
        <f t="shared" si="3"/>
        <v/>
      </c>
      <c r="H25" s="211"/>
    </row>
    <row r="26" spans="1:8" ht="15.75" hidden="1">
      <c r="A26" s="187"/>
      <c r="B26" s="188"/>
      <c r="C26" s="211"/>
      <c r="D26" s="211" t="str">
        <f t="shared" si="0"/>
        <v/>
      </c>
      <c r="E26" s="211" t="str">
        <f t="shared" si="1"/>
        <v/>
      </c>
      <c r="F26" s="189">
        <f t="shared" si="2"/>
        <v>0</v>
      </c>
      <c r="G26" s="223" t="str">
        <f t="shared" si="3"/>
        <v/>
      </c>
      <c r="H26" s="211"/>
    </row>
    <row r="27" spans="1:8" ht="15.75" hidden="1">
      <c r="A27" s="187"/>
      <c r="B27" s="188"/>
      <c r="C27" s="211"/>
      <c r="D27" s="211" t="str">
        <f t="shared" si="0"/>
        <v/>
      </c>
      <c r="E27" s="211" t="str">
        <f t="shared" si="1"/>
        <v/>
      </c>
      <c r="F27" s="189">
        <f t="shared" si="2"/>
        <v>0</v>
      </c>
      <c r="G27" s="223" t="str">
        <f t="shared" si="3"/>
        <v/>
      </c>
      <c r="H27" s="211"/>
    </row>
    <row r="28" spans="1:8" ht="15.75" hidden="1">
      <c r="A28" s="187"/>
      <c r="B28" s="188"/>
      <c r="C28" s="211"/>
      <c r="D28" s="211" t="str">
        <f t="shared" si="0"/>
        <v/>
      </c>
      <c r="E28" s="211" t="str">
        <f t="shared" si="1"/>
        <v/>
      </c>
      <c r="F28" s="189">
        <f t="shared" si="2"/>
        <v>0</v>
      </c>
      <c r="G28" s="223" t="str">
        <f t="shared" si="3"/>
        <v/>
      </c>
      <c r="H28" s="211"/>
    </row>
    <row r="29" spans="1:8" ht="15.75" hidden="1">
      <c r="A29" s="187"/>
      <c r="B29" s="188"/>
      <c r="C29" s="211"/>
      <c r="D29" s="211" t="str">
        <f t="shared" si="0"/>
        <v/>
      </c>
      <c r="E29" s="211" t="str">
        <f t="shared" si="1"/>
        <v/>
      </c>
      <c r="F29" s="189">
        <f t="shared" si="2"/>
        <v>0</v>
      </c>
      <c r="G29" s="223" t="str">
        <f t="shared" si="3"/>
        <v/>
      </c>
      <c r="H29" s="211"/>
    </row>
    <row r="30" spans="1:8" ht="15.75" hidden="1">
      <c r="A30" s="187"/>
      <c r="B30" s="188"/>
      <c r="C30" s="211"/>
      <c r="D30" s="211" t="str">
        <f t="shared" si="0"/>
        <v/>
      </c>
      <c r="E30" s="211" t="str">
        <f t="shared" si="1"/>
        <v/>
      </c>
      <c r="F30" s="189">
        <f t="shared" si="2"/>
        <v>0</v>
      </c>
      <c r="G30" s="223" t="str">
        <f t="shared" si="3"/>
        <v/>
      </c>
      <c r="H30" s="211"/>
    </row>
    <row r="31" spans="1:8" ht="15.75" hidden="1">
      <c r="A31" s="187"/>
      <c r="B31" s="188"/>
      <c r="C31" s="211"/>
      <c r="D31" s="211" t="str">
        <f t="shared" si="0"/>
        <v/>
      </c>
      <c r="E31" s="211" t="str">
        <f t="shared" si="1"/>
        <v/>
      </c>
      <c r="F31" s="189">
        <f t="shared" si="2"/>
        <v>0</v>
      </c>
      <c r="G31" s="223" t="str">
        <f t="shared" si="3"/>
        <v/>
      </c>
      <c r="H31" s="211"/>
    </row>
    <row r="32" spans="1:8" ht="15.75" hidden="1">
      <c r="A32" s="187"/>
      <c r="B32" s="188"/>
      <c r="C32" s="211"/>
      <c r="D32" s="211" t="str">
        <f t="shared" si="0"/>
        <v/>
      </c>
      <c r="E32" s="211" t="str">
        <f t="shared" si="1"/>
        <v/>
      </c>
      <c r="F32" s="189">
        <f t="shared" si="2"/>
        <v>0</v>
      </c>
      <c r="G32" s="223" t="str">
        <f t="shared" si="3"/>
        <v/>
      </c>
      <c r="H32" s="211"/>
    </row>
    <row r="33" spans="1:8" ht="15.75" hidden="1">
      <c r="A33" s="187"/>
      <c r="B33" s="188"/>
      <c r="C33" s="211"/>
      <c r="D33" s="211" t="str">
        <f t="shared" si="0"/>
        <v/>
      </c>
      <c r="E33" s="211" t="str">
        <f t="shared" si="1"/>
        <v/>
      </c>
      <c r="F33" s="189">
        <f t="shared" si="2"/>
        <v>0</v>
      </c>
      <c r="G33" s="223" t="str">
        <f t="shared" si="3"/>
        <v/>
      </c>
      <c r="H33" s="211"/>
    </row>
    <row r="34" spans="1:8" ht="15.75" hidden="1">
      <c r="A34" s="187"/>
      <c r="B34" s="188"/>
      <c r="C34" s="211"/>
      <c r="D34" s="211" t="str">
        <f t="shared" si="0"/>
        <v/>
      </c>
      <c r="E34" s="211" t="str">
        <f t="shared" si="1"/>
        <v/>
      </c>
      <c r="F34" s="189">
        <f t="shared" si="2"/>
        <v>0</v>
      </c>
      <c r="G34" s="223" t="str">
        <f t="shared" si="3"/>
        <v/>
      </c>
      <c r="H34" s="211"/>
    </row>
    <row r="35" spans="1:8" ht="15.75" hidden="1">
      <c r="A35" s="187"/>
      <c r="B35" s="188"/>
      <c r="C35" s="211"/>
      <c r="D35" s="211" t="str">
        <f t="shared" si="0"/>
        <v/>
      </c>
      <c r="E35" s="211" t="str">
        <f t="shared" si="1"/>
        <v/>
      </c>
      <c r="F35" s="189">
        <f t="shared" si="2"/>
        <v>0</v>
      </c>
      <c r="G35" s="223" t="str">
        <f t="shared" si="3"/>
        <v/>
      </c>
      <c r="H35" s="211"/>
    </row>
    <row r="36" spans="1:8" ht="15.75" hidden="1">
      <c r="A36" s="187"/>
      <c r="B36" s="188"/>
      <c r="C36" s="211"/>
      <c r="D36" s="211" t="str">
        <f t="shared" si="0"/>
        <v/>
      </c>
      <c r="E36" s="211" t="str">
        <f t="shared" si="1"/>
        <v/>
      </c>
      <c r="F36" s="189">
        <f t="shared" si="2"/>
        <v>0</v>
      </c>
      <c r="G36" s="223" t="str">
        <f t="shared" si="3"/>
        <v/>
      </c>
      <c r="H36" s="211"/>
    </row>
    <row r="37" spans="1:8" ht="15.75" hidden="1">
      <c r="A37" s="187"/>
      <c r="B37" s="188"/>
      <c r="C37" s="211"/>
      <c r="D37" s="211" t="str">
        <f t="shared" si="0"/>
        <v/>
      </c>
      <c r="E37" s="211" t="str">
        <f t="shared" si="1"/>
        <v/>
      </c>
      <c r="F37" s="189">
        <f t="shared" si="2"/>
        <v>0</v>
      </c>
      <c r="G37" s="223" t="str">
        <f t="shared" si="3"/>
        <v/>
      </c>
      <c r="H37" s="211"/>
    </row>
    <row r="38" spans="1:8" ht="15.75" hidden="1">
      <c r="A38" s="187"/>
      <c r="B38" s="188"/>
      <c r="C38" s="211"/>
      <c r="D38" s="211" t="str">
        <f t="shared" si="0"/>
        <v/>
      </c>
      <c r="E38" s="211" t="str">
        <f t="shared" si="1"/>
        <v/>
      </c>
      <c r="F38" s="189">
        <f t="shared" si="2"/>
        <v>0</v>
      </c>
      <c r="G38" s="223" t="str">
        <f t="shared" si="3"/>
        <v/>
      </c>
      <c r="H38" s="211"/>
    </row>
    <row r="39" spans="1:8" ht="15.75" hidden="1">
      <c r="A39" s="187"/>
      <c r="B39" s="188"/>
      <c r="C39" s="211"/>
      <c r="D39" s="211" t="str">
        <f t="shared" si="0"/>
        <v/>
      </c>
      <c r="E39" s="211" t="str">
        <f t="shared" si="1"/>
        <v/>
      </c>
      <c r="F39" s="189">
        <f t="shared" si="2"/>
        <v>0</v>
      </c>
      <c r="G39" s="223" t="str">
        <f t="shared" si="3"/>
        <v/>
      </c>
      <c r="H39" s="211"/>
    </row>
    <row r="40" spans="1:8" ht="15.75" hidden="1">
      <c r="A40" s="187"/>
      <c r="B40" s="188"/>
      <c r="C40" s="211"/>
      <c r="D40" s="211" t="str">
        <f t="shared" si="0"/>
        <v/>
      </c>
      <c r="E40" s="211" t="str">
        <f t="shared" si="1"/>
        <v/>
      </c>
      <c r="F40" s="189">
        <f t="shared" si="2"/>
        <v>0</v>
      </c>
      <c r="G40" s="223" t="str">
        <f t="shared" si="3"/>
        <v/>
      </c>
      <c r="H40" s="211"/>
    </row>
    <row r="41" spans="1:8" ht="15.75" hidden="1">
      <c r="A41" s="187"/>
      <c r="B41" s="188"/>
      <c r="C41" s="211"/>
      <c r="D41" s="211" t="str">
        <f t="shared" si="0"/>
        <v/>
      </c>
      <c r="E41" s="211" t="str">
        <f t="shared" si="1"/>
        <v/>
      </c>
      <c r="F41" s="189">
        <f t="shared" si="2"/>
        <v>0</v>
      </c>
      <c r="G41" s="223" t="str">
        <f t="shared" si="3"/>
        <v/>
      </c>
      <c r="H41" s="211"/>
    </row>
    <row r="42" spans="1:8" ht="15.75" hidden="1">
      <c r="A42" s="187"/>
      <c r="B42" s="188"/>
      <c r="C42" s="211"/>
      <c r="D42" s="211" t="str">
        <f t="shared" ref="D42:D72" si="4">IF($A42="","",DATEDIF($A42,$B42,"D"))</f>
        <v/>
      </c>
      <c r="E42" s="211" t="str">
        <f t="shared" ref="E42:E72" si="5">IF($A42="","",$C42*$D42)</f>
        <v/>
      </c>
      <c r="F42" s="189">
        <f t="shared" ref="F42:F72" si="6">IF(A42&lt;&gt;"",Taxe,0)</f>
        <v>0</v>
      </c>
      <c r="G42" s="223" t="str">
        <f t="shared" ref="G42:G72" si="7">IF($E42="","",$E42*$F42)</f>
        <v/>
      </c>
      <c r="H42" s="211"/>
    </row>
    <row r="43" spans="1:8" ht="15.75" hidden="1">
      <c r="A43" s="187"/>
      <c r="B43" s="188"/>
      <c r="C43" s="211"/>
      <c r="D43" s="211" t="str">
        <f t="shared" si="4"/>
        <v/>
      </c>
      <c r="E43" s="211" t="str">
        <f t="shared" si="5"/>
        <v/>
      </c>
      <c r="F43" s="189">
        <f t="shared" si="6"/>
        <v>0</v>
      </c>
      <c r="G43" s="223" t="str">
        <f t="shared" si="7"/>
        <v/>
      </c>
      <c r="H43" s="211"/>
    </row>
    <row r="44" spans="1:8" ht="15.75" hidden="1">
      <c r="A44" s="187"/>
      <c r="B44" s="188"/>
      <c r="C44" s="211"/>
      <c r="D44" s="211" t="str">
        <f t="shared" si="4"/>
        <v/>
      </c>
      <c r="E44" s="211" t="str">
        <f t="shared" si="5"/>
        <v/>
      </c>
      <c r="F44" s="189">
        <f t="shared" si="6"/>
        <v>0</v>
      </c>
      <c r="G44" s="223" t="str">
        <f t="shared" si="7"/>
        <v/>
      </c>
      <c r="H44" s="211"/>
    </row>
    <row r="45" spans="1:8" ht="15.75" hidden="1">
      <c r="A45" s="187"/>
      <c r="B45" s="188"/>
      <c r="C45" s="211"/>
      <c r="D45" s="211" t="str">
        <f t="shared" si="4"/>
        <v/>
      </c>
      <c r="E45" s="211" t="str">
        <f t="shared" si="5"/>
        <v/>
      </c>
      <c r="F45" s="189">
        <f t="shared" si="6"/>
        <v>0</v>
      </c>
      <c r="G45" s="223" t="str">
        <f t="shared" si="7"/>
        <v/>
      </c>
      <c r="H45" s="211"/>
    </row>
    <row r="46" spans="1:8" ht="15.75" hidden="1">
      <c r="A46" s="187"/>
      <c r="B46" s="188"/>
      <c r="C46" s="211"/>
      <c r="D46" s="211" t="str">
        <f t="shared" si="4"/>
        <v/>
      </c>
      <c r="E46" s="211" t="str">
        <f t="shared" si="5"/>
        <v/>
      </c>
      <c r="F46" s="189">
        <f t="shared" si="6"/>
        <v>0</v>
      </c>
      <c r="G46" s="223" t="str">
        <f t="shared" si="7"/>
        <v/>
      </c>
      <c r="H46" s="211"/>
    </row>
    <row r="47" spans="1:8" ht="15.75" hidden="1">
      <c r="A47" s="187"/>
      <c r="B47" s="188"/>
      <c r="C47" s="211"/>
      <c r="D47" s="211" t="str">
        <f t="shared" si="4"/>
        <v/>
      </c>
      <c r="E47" s="211" t="str">
        <f t="shared" si="5"/>
        <v/>
      </c>
      <c r="F47" s="189">
        <f t="shared" si="6"/>
        <v>0</v>
      </c>
      <c r="G47" s="223" t="str">
        <f t="shared" si="7"/>
        <v/>
      </c>
      <c r="H47" s="211"/>
    </row>
    <row r="48" spans="1:8" ht="15.75" hidden="1">
      <c r="A48" s="187"/>
      <c r="B48" s="188"/>
      <c r="C48" s="211"/>
      <c r="D48" s="211" t="str">
        <f t="shared" si="4"/>
        <v/>
      </c>
      <c r="E48" s="211" t="str">
        <f t="shared" si="5"/>
        <v/>
      </c>
      <c r="F48" s="189">
        <f t="shared" si="6"/>
        <v>0</v>
      </c>
      <c r="G48" s="223" t="str">
        <f t="shared" si="7"/>
        <v/>
      </c>
      <c r="H48" s="211"/>
    </row>
    <row r="49" spans="1:8" ht="15.75" hidden="1">
      <c r="A49" s="187"/>
      <c r="B49" s="188"/>
      <c r="C49" s="211"/>
      <c r="D49" s="211" t="str">
        <f t="shared" si="4"/>
        <v/>
      </c>
      <c r="E49" s="211" t="str">
        <f t="shared" si="5"/>
        <v/>
      </c>
      <c r="F49" s="189">
        <f t="shared" si="6"/>
        <v>0</v>
      </c>
      <c r="G49" s="223" t="str">
        <f t="shared" si="7"/>
        <v/>
      </c>
      <c r="H49" s="211"/>
    </row>
    <row r="50" spans="1:8" ht="15.75" hidden="1">
      <c r="A50" s="187"/>
      <c r="B50" s="188"/>
      <c r="C50" s="211"/>
      <c r="D50" s="211" t="str">
        <f t="shared" si="4"/>
        <v/>
      </c>
      <c r="E50" s="211" t="str">
        <f t="shared" si="5"/>
        <v/>
      </c>
      <c r="F50" s="189">
        <f t="shared" si="6"/>
        <v>0</v>
      </c>
      <c r="G50" s="223" t="str">
        <f t="shared" si="7"/>
        <v/>
      </c>
      <c r="H50" s="211"/>
    </row>
    <row r="51" spans="1:8" ht="15.75" hidden="1">
      <c r="A51" s="187"/>
      <c r="B51" s="188"/>
      <c r="C51" s="211"/>
      <c r="D51" s="211" t="str">
        <f t="shared" si="4"/>
        <v/>
      </c>
      <c r="E51" s="211" t="str">
        <f t="shared" si="5"/>
        <v/>
      </c>
      <c r="F51" s="189">
        <f t="shared" si="6"/>
        <v>0</v>
      </c>
      <c r="G51" s="223" t="str">
        <f t="shared" si="7"/>
        <v/>
      </c>
      <c r="H51" s="211"/>
    </row>
    <row r="52" spans="1:8" ht="15.75" hidden="1">
      <c r="A52" s="187"/>
      <c r="B52" s="188"/>
      <c r="C52" s="211"/>
      <c r="D52" s="211" t="str">
        <f t="shared" si="4"/>
        <v/>
      </c>
      <c r="E52" s="211" t="str">
        <f t="shared" si="5"/>
        <v/>
      </c>
      <c r="F52" s="189">
        <f t="shared" si="6"/>
        <v>0</v>
      </c>
      <c r="G52" s="223" t="str">
        <f t="shared" si="7"/>
        <v/>
      </c>
      <c r="H52" s="211"/>
    </row>
    <row r="53" spans="1:8" ht="15.75" hidden="1">
      <c r="A53" s="187"/>
      <c r="B53" s="188"/>
      <c r="C53" s="211"/>
      <c r="D53" s="211" t="str">
        <f t="shared" si="4"/>
        <v/>
      </c>
      <c r="E53" s="211" t="str">
        <f t="shared" si="5"/>
        <v/>
      </c>
      <c r="F53" s="189">
        <f t="shared" si="6"/>
        <v>0</v>
      </c>
      <c r="G53" s="223" t="str">
        <f t="shared" si="7"/>
        <v/>
      </c>
      <c r="H53" s="211"/>
    </row>
    <row r="54" spans="1:8" ht="15.75" hidden="1">
      <c r="A54" s="187"/>
      <c r="B54" s="188"/>
      <c r="C54" s="211"/>
      <c r="D54" s="211" t="str">
        <f t="shared" si="4"/>
        <v/>
      </c>
      <c r="E54" s="211" t="str">
        <f t="shared" si="5"/>
        <v/>
      </c>
      <c r="F54" s="189">
        <f t="shared" si="6"/>
        <v>0</v>
      </c>
      <c r="G54" s="223" t="str">
        <f t="shared" si="7"/>
        <v/>
      </c>
      <c r="H54" s="211"/>
    </row>
    <row r="55" spans="1:8" ht="15.75" hidden="1">
      <c r="A55" s="187"/>
      <c r="B55" s="188"/>
      <c r="C55" s="211"/>
      <c r="D55" s="211" t="str">
        <f t="shared" si="4"/>
        <v/>
      </c>
      <c r="E55" s="211" t="str">
        <f t="shared" si="5"/>
        <v/>
      </c>
      <c r="F55" s="189">
        <f t="shared" si="6"/>
        <v>0</v>
      </c>
      <c r="G55" s="223" t="str">
        <f t="shared" si="7"/>
        <v/>
      </c>
      <c r="H55" s="211"/>
    </row>
    <row r="56" spans="1:8" ht="15.75" hidden="1">
      <c r="A56" s="187"/>
      <c r="B56" s="188"/>
      <c r="C56" s="211"/>
      <c r="D56" s="211" t="str">
        <f t="shared" si="4"/>
        <v/>
      </c>
      <c r="E56" s="211" t="str">
        <f t="shared" si="5"/>
        <v/>
      </c>
      <c r="F56" s="189">
        <f t="shared" si="6"/>
        <v>0</v>
      </c>
      <c r="G56" s="223" t="str">
        <f t="shared" si="7"/>
        <v/>
      </c>
      <c r="H56" s="211"/>
    </row>
    <row r="57" spans="1:8" ht="15.75" hidden="1">
      <c r="A57" s="187"/>
      <c r="B57" s="188"/>
      <c r="C57" s="211"/>
      <c r="D57" s="211" t="str">
        <f t="shared" si="4"/>
        <v/>
      </c>
      <c r="E57" s="211" t="str">
        <f t="shared" si="5"/>
        <v/>
      </c>
      <c r="F57" s="189">
        <f t="shared" si="6"/>
        <v>0</v>
      </c>
      <c r="G57" s="223" t="str">
        <f t="shared" si="7"/>
        <v/>
      </c>
      <c r="H57" s="211"/>
    </row>
    <row r="58" spans="1:8" ht="15.75" hidden="1">
      <c r="A58" s="187"/>
      <c r="B58" s="188"/>
      <c r="C58" s="211"/>
      <c r="D58" s="211" t="str">
        <f t="shared" si="4"/>
        <v/>
      </c>
      <c r="E58" s="211" t="str">
        <f t="shared" si="5"/>
        <v/>
      </c>
      <c r="F58" s="189">
        <f t="shared" si="6"/>
        <v>0</v>
      </c>
      <c r="G58" s="223" t="str">
        <f t="shared" si="7"/>
        <v/>
      </c>
      <c r="H58" s="211"/>
    </row>
    <row r="59" spans="1:8" ht="15.75" hidden="1">
      <c r="A59" s="187"/>
      <c r="B59" s="188"/>
      <c r="C59" s="211"/>
      <c r="D59" s="211" t="str">
        <f t="shared" si="4"/>
        <v/>
      </c>
      <c r="E59" s="211" t="str">
        <f t="shared" si="5"/>
        <v/>
      </c>
      <c r="F59" s="189">
        <f t="shared" si="6"/>
        <v>0</v>
      </c>
      <c r="G59" s="223" t="str">
        <f t="shared" si="7"/>
        <v/>
      </c>
      <c r="H59" s="211"/>
    </row>
    <row r="60" spans="1:8" ht="15.75" hidden="1">
      <c r="A60" s="187"/>
      <c r="B60" s="188"/>
      <c r="C60" s="211"/>
      <c r="D60" s="211" t="str">
        <f t="shared" si="4"/>
        <v/>
      </c>
      <c r="E60" s="211" t="str">
        <f t="shared" si="5"/>
        <v/>
      </c>
      <c r="F60" s="189">
        <f t="shared" si="6"/>
        <v>0</v>
      </c>
      <c r="G60" s="223" t="str">
        <f t="shared" si="7"/>
        <v/>
      </c>
      <c r="H60" s="211"/>
    </row>
    <row r="61" spans="1:8" ht="15.75" hidden="1">
      <c r="A61" s="187"/>
      <c r="B61" s="188"/>
      <c r="C61" s="211"/>
      <c r="D61" s="211" t="str">
        <f t="shared" si="4"/>
        <v/>
      </c>
      <c r="E61" s="211" t="str">
        <f t="shared" si="5"/>
        <v/>
      </c>
      <c r="F61" s="189">
        <f t="shared" si="6"/>
        <v>0</v>
      </c>
      <c r="G61" s="223" t="str">
        <f t="shared" si="7"/>
        <v/>
      </c>
      <c r="H61" s="211"/>
    </row>
    <row r="62" spans="1:8" ht="15.75" hidden="1">
      <c r="A62" s="187"/>
      <c r="B62" s="188"/>
      <c r="C62" s="211"/>
      <c r="D62" s="211" t="str">
        <f t="shared" si="4"/>
        <v/>
      </c>
      <c r="E62" s="211" t="str">
        <f t="shared" si="5"/>
        <v/>
      </c>
      <c r="F62" s="189">
        <f t="shared" si="6"/>
        <v>0</v>
      </c>
      <c r="G62" s="223" t="str">
        <f t="shared" si="7"/>
        <v/>
      </c>
      <c r="H62" s="211"/>
    </row>
    <row r="63" spans="1:8" ht="15.75" hidden="1">
      <c r="A63" s="187"/>
      <c r="B63" s="188"/>
      <c r="C63" s="211"/>
      <c r="D63" s="211" t="str">
        <f t="shared" si="4"/>
        <v/>
      </c>
      <c r="E63" s="211" t="str">
        <f t="shared" si="5"/>
        <v/>
      </c>
      <c r="F63" s="189">
        <f t="shared" si="6"/>
        <v>0</v>
      </c>
      <c r="G63" s="223" t="str">
        <f t="shared" si="7"/>
        <v/>
      </c>
      <c r="H63" s="211"/>
    </row>
    <row r="64" spans="1:8" ht="15.75" hidden="1">
      <c r="A64" s="187"/>
      <c r="B64" s="188"/>
      <c r="C64" s="211"/>
      <c r="D64" s="211" t="str">
        <f t="shared" si="4"/>
        <v/>
      </c>
      <c r="E64" s="211" t="str">
        <f t="shared" si="5"/>
        <v/>
      </c>
      <c r="F64" s="189">
        <f t="shared" si="6"/>
        <v>0</v>
      </c>
      <c r="G64" s="223" t="str">
        <f t="shared" si="7"/>
        <v/>
      </c>
      <c r="H64" s="211"/>
    </row>
    <row r="65" spans="1:8" ht="15.75" hidden="1">
      <c r="A65" s="187"/>
      <c r="B65" s="188"/>
      <c r="C65" s="211"/>
      <c r="D65" s="211" t="str">
        <f t="shared" si="4"/>
        <v/>
      </c>
      <c r="E65" s="211" t="str">
        <f t="shared" si="5"/>
        <v/>
      </c>
      <c r="F65" s="189">
        <f t="shared" si="6"/>
        <v>0</v>
      </c>
      <c r="G65" s="223" t="str">
        <f t="shared" si="7"/>
        <v/>
      </c>
      <c r="H65" s="211"/>
    </row>
    <row r="66" spans="1:8" ht="15.75" hidden="1">
      <c r="A66" s="187"/>
      <c r="B66" s="188"/>
      <c r="C66" s="211"/>
      <c r="D66" s="211" t="str">
        <f t="shared" si="4"/>
        <v/>
      </c>
      <c r="E66" s="211" t="str">
        <f t="shared" si="5"/>
        <v/>
      </c>
      <c r="F66" s="189">
        <f t="shared" si="6"/>
        <v>0</v>
      </c>
      <c r="G66" s="223" t="str">
        <f t="shared" si="7"/>
        <v/>
      </c>
      <c r="H66" s="211"/>
    </row>
    <row r="67" spans="1:8" ht="15.75" hidden="1">
      <c r="A67" s="187"/>
      <c r="B67" s="188"/>
      <c r="C67" s="211"/>
      <c r="D67" s="211" t="str">
        <f t="shared" si="4"/>
        <v/>
      </c>
      <c r="E67" s="211" t="str">
        <f t="shared" si="5"/>
        <v/>
      </c>
      <c r="F67" s="189">
        <f t="shared" si="6"/>
        <v>0</v>
      </c>
      <c r="G67" s="223" t="str">
        <f t="shared" si="7"/>
        <v/>
      </c>
      <c r="H67" s="211"/>
    </row>
    <row r="68" spans="1:8" ht="15.75" hidden="1">
      <c r="A68" s="187"/>
      <c r="B68" s="188"/>
      <c r="C68" s="211"/>
      <c r="D68" s="211" t="str">
        <f t="shared" si="4"/>
        <v/>
      </c>
      <c r="E68" s="211" t="str">
        <f t="shared" si="5"/>
        <v/>
      </c>
      <c r="F68" s="189">
        <f t="shared" si="6"/>
        <v>0</v>
      </c>
      <c r="G68" s="223" t="str">
        <f t="shared" si="7"/>
        <v/>
      </c>
      <c r="H68" s="211"/>
    </row>
    <row r="69" spans="1:8" ht="15.75" hidden="1">
      <c r="A69" s="187"/>
      <c r="B69" s="188"/>
      <c r="C69" s="211"/>
      <c r="D69" s="211" t="str">
        <f t="shared" si="4"/>
        <v/>
      </c>
      <c r="E69" s="211" t="str">
        <f t="shared" si="5"/>
        <v/>
      </c>
      <c r="F69" s="189">
        <f t="shared" si="6"/>
        <v>0</v>
      </c>
      <c r="G69" s="223" t="str">
        <f t="shared" si="7"/>
        <v/>
      </c>
      <c r="H69" s="211"/>
    </row>
    <row r="70" spans="1:8" ht="15.75" hidden="1">
      <c r="A70" s="187"/>
      <c r="B70" s="188"/>
      <c r="C70" s="211"/>
      <c r="D70" s="211" t="str">
        <f t="shared" si="4"/>
        <v/>
      </c>
      <c r="E70" s="211" t="str">
        <f t="shared" si="5"/>
        <v/>
      </c>
      <c r="F70" s="189">
        <f t="shared" si="6"/>
        <v>0</v>
      </c>
      <c r="G70" s="223" t="str">
        <f t="shared" si="7"/>
        <v/>
      </c>
      <c r="H70" s="211"/>
    </row>
    <row r="71" spans="1:8" ht="15.75" hidden="1">
      <c r="A71" s="187"/>
      <c r="B71" s="188"/>
      <c r="C71" s="211"/>
      <c r="D71" s="211" t="str">
        <f t="shared" si="4"/>
        <v/>
      </c>
      <c r="E71" s="211" t="str">
        <f t="shared" si="5"/>
        <v/>
      </c>
      <c r="F71" s="189">
        <f t="shared" si="6"/>
        <v>0</v>
      </c>
      <c r="G71" s="223" t="str">
        <f t="shared" si="7"/>
        <v/>
      </c>
      <c r="H71" s="211"/>
    </row>
    <row r="72" spans="1:8" ht="15.75" hidden="1">
      <c r="A72" s="187"/>
      <c r="B72" s="188"/>
      <c r="C72" s="211"/>
      <c r="D72" s="211" t="str">
        <f t="shared" si="4"/>
        <v/>
      </c>
      <c r="E72" s="211" t="str">
        <f t="shared" si="5"/>
        <v/>
      </c>
      <c r="F72" s="189">
        <f t="shared" si="6"/>
        <v>0</v>
      </c>
      <c r="G72" s="223" t="str">
        <f t="shared" si="7"/>
        <v/>
      </c>
      <c r="H72" s="211"/>
    </row>
    <row r="73" spans="1:8" ht="16.5">
      <c r="A73" s="222"/>
      <c r="B73" s="215" t="s">
        <v>112</v>
      </c>
      <c r="C73" s="217"/>
      <c r="D73" s="218"/>
      <c r="E73" s="213">
        <f>SUM($E10:$E72)</f>
        <v>16</v>
      </c>
      <c r="F73" s="214">
        <f>Taxe</f>
        <v>0.5</v>
      </c>
      <c r="G73" s="224">
        <f>$E73*$F73</f>
        <v>8</v>
      </c>
      <c r="H73" s="216"/>
    </row>
    <row r="74" spans="1:8" ht="15.75">
      <c r="A74" s="261"/>
      <c r="B74" s="261"/>
      <c r="C74" s="261"/>
      <c r="D74" s="261"/>
      <c r="E74" s="261"/>
      <c r="F74" s="261"/>
      <c r="G74" s="190"/>
      <c r="H74" s="191"/>
    </row>
    <row r="75" spans="1:8" ht="15.75">
      <c r="A75" s="261"/>
      <c r="B75" s="261"/>
      <c r="C75" s="193"/>
      <c r="D75" s="193"/>
      <c r="E75" s="193"/>
      <c r="F75" s="261"/>
      <c r="G75" s="192"/>
      <c r="H75" s="194"/>
    </row>
    <row r="76" spans="1:8" ht="15.75">
      <c r="A76" s="477" t="s">
        <v>162</v>
      </c>
      <c r="B76" s="477"/>
      <c r="C76" s="477"/>
      <c r="D76" s="193"/>
      <c r="E76" s="261" t="s">
        <v>158</v>
      </c>
      <c r="F76" s="197"/>
      <c r="G76" s="192"/>
      <c r="H76" s="194"/>
    </row>
    <row r="77" spans="1:8" ht="15.75">
      <c r="A77" s="261"/>
      <c r="B77" s="261"/>
      <c r="C77" s="193"/>
      <c r="D77" s="193"/>
      <c r="E77" s="193"/>
      <c r="F77" s="261"/>
      <c r="G77" s="195"/>
      <c r="H77" s="196"/>
    </row>
  </sheetData>
  <mergeCells count="12">
    <mergeCell ref="A76:C76"/>
    <mergeCell ref="G7:G9"/>
    <mergeCell ref="H7:H9"/>
    <mergeCell ref="A8:B8"/>
    <mergeCell ref="A4:H4"/>
    <mergeCell ref="A3:H3"/>
    <mergeCell ref="A1:H2"/>
    <mergeCell ref="C8:C9"/>
    <mergeCell ref="D8:D9"/>
    <mergeCell ref="E8:E9"/>
    <mergeCell ref="F8:F9"/>
    <mergeCell ref="C7:F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5" orientation="portrait" r:id="rId1"/>
  <rowBreaks count="2" manualBreakCount="2">
    <brk id="31" max="16383" man="1"/>
    <brk id="5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H77"/>
  <sheetViews>
    <sheetView zoomScale="80" zoomScaleNormal="80" workbookViewId="0">
      <selection activeCell="H80" sqref="H80"/>
    </sheetView>
  </sheetViews>
  <sheetFormatPr baseColWidth="10" defaultColWidth="12" defaultRowHeight="12.75"/>
  <cols>
    <col min="1" max="2" width="23.5" customWidth="1"/>
    <col min="4" max="5" width="10.83203125" customWidth="1"/>
    <col min="6" max="6" width="9.83203125" customWidth="1"/>
    <col min="7" max="7" width="15.83203125" customWidth="1"/>
    <col min="8" max="8" width="22.83203125" customWidth="1"/>
  </cols>
  <sheetData>
    <row r="1" spans="1:8" ht="12.75" customHeight="1">
      <c r="A1" s="466" t="s">
        <v>147</v>
      </c>
      <c r="B1" s="467"/>
      <c r="C1" s="467"/>
      <c r="D1" s="467"/>
      <c r="E1" s="467"/>
      <c r="F1" s="467"/>
      <c r="G1" s="467"/>
      <c r="H1" s="468"/>
    </row>
    <row r="2" spans="1:8" ht="13.5" customHeight="1" thickBot="1">
      <c r="A2" s="469"/>
      <c r="B2" s="470"/>
      <c r="C2" s="470"/>
      <c r="D2" s="470"/>
      <c r="E2" s="470"/>
      <c r="F2" s="470"/>
      <c r="G2" s="470"/>
      <c r="H2" s="471"/>
    </row>
    <row r="3" spans="1:8" ht="15.75" customHeight="1">
      <c r="A3" s="465" t="str">
        <f>UPPER("période du 1er "&amp;(TEXT("1/"&amp;G5,"mmmm")&amp;" au "&amp;TEXT(DATE(An,H5+1,1)-1,"jj mmmm aaaa")))</f>
        <v>PÉRIODE DU 1ER JUIN AU 31 AOÛT 2018</v>
      </c>
      <c r="B3" s="465"/>
      <c r="C3" s="465"/>
      <c r="D3" s="465"/>
      <c r="E3" s="465"/>
      <c r="F3" s="465"/>
      <c r="G3" s="465"/>
      <c r="H3" s="465"/>
    </row>
    <row r="4" spans="1:8" ht="15.75">
      <c r="A4" s="479" t="s">
        <v>148</v>
      </c>
      <c r="B4" s="479"/>
      <c r="C4" s="479"/>
      <c r="D4" s="479"/>
      <c r="E4" s="479"/>
      <c r="F4" s="479"/>
      <c r="G4" s="479"/>
      <c r="H4" s="479"/>
    </row>
    <row r="5" spans="1:8" s="228" customFormat="1" ht="16.5">
      <c r="A5" s="227"/>
      <c r="B5" s="227"/>
      <c r="C5" s="227"/>
      <c r="D5" s="227"/>
      <c r="E5" s="227"/>
      <c r="F5" s="221"/>
      <c r="G5" s="220">
        <v>6</v>
      </c>
      <c r="H5" s="220">
        <v>8</v>
      </c>
    </row>
    <row r="6" spans="1:8" ht="16.5">
      <c r="A6" s="261"/>
      <c r="B6" s="261"/>
      <c r="C6" s="261"/>
      <c r="D6" s="261"/>
      <c r="E6" s="261"/>
      <c r="F6" s="221"/>
      <c r="G6" s="220"/>
      <c r="H6" s="220"/>
    </row>
    <row r="7" spans="1:8" ht="15.75" customHeight="1">
      <c r="A7" s="261"/>
      <c r="B7" s="261"/>
      <c r="C7" s="474" t="s">
        <v>149</v>
      </c>
      <c r="D7" s="475"/>
      <c r="E7" s="475"/>
      <c r="F7" s="476"/>
      <c r="G7" s="472" t="s">
        <v>150</v>
      </c>
      <c r="H7" s="472" t="s">
        <v>151</v>
      </c>
    </row>
    <row r="8" spans="1:8" ht="15.75">
      <c r="A8" s="474" t="s">
        <v>152</v>
      </c>
      <c r="B8" s="476"/>
      <c r="C8" s="472" t="s">
        <v>153</v>
      </c>
      <c r="D8" s="472" t="s">
        <v>154</v>
      </c>
      <c r="E8" s="472" t="s">
        <v>105</v>
      </c>
      <c r="F8" s="472" t="s">
        <v>155</v>
      </c>
      <c r="G8" s="478"/>
      <c r="H8" s="478"/>
    </row>
    <row r="9" spans="1:8" ht="15.75">
      <c r="A9" s="211" t="s">
        <v>156</v>
      </c>
      <c r="B9" s="262" t="s">
        <v>157</v>
      </c>
      <c r="C9" s="473"/>
      <c r="D9" s="473"/>
      <c r="E9" s="473"/>
      <c r="F9" s="473"/>
      <c r="G9" s="473"/>
      <c r="H9" s="473"/>
    </row>
    <row r="10" spans="1:8" ht="15.75" hidden="1">
      <c r="A10" s="187"/>
      <c r="B10" s="188"/>
      <c r="C10" s="211"/>
      <c r="D10" s="211" t="str">
        <f t="shared" ref="D10:D41" si="0">IF($A10="","",DATEDIF($A10,$B10,"D"))</f>
        <v/>
      </c>
      <c r="E10" s="211" t="str">
        <f t="shared" ref="E10:E41" si="1">IF($A10="","",$C10*$D10)</f>
        <v/>
      </c>
      <c r="F10" s="189">
        <f t="shared" ref="F10:F41" si="2">IF(A10&lt;&gt;"",Taxe,0)</f>
        <v>0</v>
      </c>
      <c r="G10" s="223" t="str">
        <f t="shared" ref="G10:G41" si="3">IF($E10="","",$E10*$F10)</f>
        <v/>
      </c>
      <c r="H10" s="211"/>
    </row>
    <row r="11" spans="1:8" ht="15.75" hidden="1">
      <c r="A11" s="187"/>
      <c r="B11" s="188"/>
      <c r="C11" s="211"/>
      <c r="D11" s="211" t="str">
        <f t="shared" si="0"/>
        <v/>
      </c>
      <c r="E11" s="211" t="str">
        <f t="shared" si="1"/>
        <v/>
      </c>
      <c r="F11" s="189">
        <f t="shared" si="2"/>
        <v>0</v>
      </c>
      <c r="G11" s="223" t="str">
        <f t="shared" si="3"/>
        <v/>
      </c>
      <c r="H11" s="211"/>
    </row>
    <row r="12" spans="1:8" ht="15.75" hidden="1">
      <c r="A12" s="187"/>
      <c r="B12" s="188"/>
      <c r="C12" s="211"/>
      <c r="D12" s="211" t="str">
        <f t="shared" si="0"/>
        <v/>
      </c>
      <c r="E12" s="211" t="str">
        <f t="shared" si="1"/>
        <v/>
      </c>
      <c r="F12" s="189">
        <f t="shared" si="2"/>
        <v>0</v>
      </c>
      <c r="G12" s="223" t="str">
        <f t="shared" si="3"/>
        <v/>
      </c>
      <c r="H12" s="211"/>
    </row>
    <row r="13" spans="1:8" ht="15.75" hidden="1">
      <c r="A13" s="187"/>
      <c r="B13" s="188"/>
      <c r="C13" s="211"/>
      <c r="D13" s="211" t="str">
        <f t="shared" si="0"/>
        <v/>
      </c>
      <c r="E13" s="211" t="str">
        <f t="shared" si="1"/>
        <v/>
      </c>
      <c r="F13" s="189">
        <f t="shared" si="2"/>
        <v>0</v>
      </c>
      <c r="G13" s="223" t="str">
        <f t="shared" si="3"/>
        <v/>
      </c>
      <c r="H13" s="211"/>
    </row>
    <row r="14" spans="1:8" ht="15.75" hidden="1">
      <c r="A14" s="187"/>
      <c r="B14" s="188"/>
      <c r="C14" s="211"/>
      <c r="D14" s="211" t="str">
        <f t="shared" si="0"/>
        <v/>
      </c>
      <c r="E14" s="211" t="str">
        <f t="shared" si="1"/>
        <v/>
      </c>
      <c r="F14" s="189">
        <f t="shared" si="2"/>
        <v>0</v>
      </c>
      <c r="G14" s="223" t="str">
        <f t="shared" si="3"/>
        <v/>
      </c>
      <c r="H14" s="211"/>
    </row>
    <row r="15" spans="1:8" ht="15.75" hidden="1">
      <c r="A15" s="187"/>
      <c r="B15" s="188"/>
      <c r="C15" s="211"/>
      <c r="D15" s="211" t="str">
        <f t="shared" si="0"/>
        <v/>
      </c>
      <c r="E15" s="211" t="str">
        <f t="shared" si="1"/>
        <v/>
      </c>
      <c r="F15" s="189">
        <f t="shared" si="2"/>
        <v>0</v>
      </c>
      <c r="G15" s="223" t="str">
        <f t="shared" si="3"/>
        <v/>
      </c>
      <c r="H15" s="211"/>
    </row>
    <row r="16" spans="1:8" ht="15.75" hidden="1">
      <c r="A16" s="187"/>
      <c r="B16" s="188"/>
      <c r="C16" s="211"/>
      <c r="D16" s="211" t="str">
        <f t="shared" si="0"/>
        <v/>
      </c>
      <c r="E16" s="211" t="str">
        <f t="shared" si="1"/>
        <v/>
      </c>
      <c r="F16" s="189">
        <f t="shared" si="2"/>
        <v>0</v>
      </c>
      <c r="G16" s="223" t="str">
        <f t="shared" si="3"/>
        <v/>
      </c>
      <c r="H16" s="211"/>
    </row>
    <row r="17" spans="1:8" ht="15.75" hidden="1">
      <c r="A17" s="187"/>
      <c r="B17" s="188"/>
      <c r="C17" s="211"/>
      <c r="D17" s="211" t="str">
        <f t="shared" si="0"/>
        <v/>
      </c>
      <c r="E17" s="211" t="str">
        <f t="shared" si="1"/>
        <v/>
      </c>
      <c r="F17" s="189">
        <f t="shared" si="2"/>
        <v>0</v>
      </c>
      <c r="G17" s="223" t="str">
        <f t="shared" si="3"/>
        <v/>
      </c>
      <c r="H17" s="211"/>
    </row>
    <row r="18" spans="1:8" ht="15.75" hidden="1">
      <c r="A18" s="187"/>
      <c r="B18" s="188"/>
      <c r="C18" s="211"/>
      <c r="D18" s="211" t="str">
        <f t="shared" si="0"/>
        <v/>
      </c>
      <c r="E18" s="211" t="str">
        <f t="shared" si="1"/>
        <v/>
      </c>
      <c r="F18" s="189">
        <f t="shared" si="2"/>
        <v>0</v>
      </c>
      <c r="G18" s="223" t="str">
        <f t="shared" si="3"/>
        <v/>
      </c>
      <c r="H18" s="211"/>
    </row>
    <row r="19" spans="1:8" ht="15.75" hidden="1">
      <c r="A19" s="187"/>
      <c r="B19" s="188"/>
      <c r="C19" s="211"/>
      <c r="D19" s="211" t="str">
        <f t="shared" si="0"/>
        <v/>
      </c>
      <c r="E19" s="211" t="str">
        <f t="shared" si="1"/>
        <v/>
      </c>
      <c r="F19" s="189">
        <f t="shared" si="2"/>
        <v>0</v>
      </c>
      <c r="G19" s="223" t="str">
        <f t="shared" si="3"/>
        <v/>
      </c>
      <c r="H19" s="211"/>
    </row>
    <row r="20" spans="1:8" ht="15.75" hidden="1">
      <c r="A20" s="187"/>
      <c r="B20" s="188"/>
      <c r="C20" s="211"/>
      <c r="D20" s="211" t="str">
        <f t="shared" si="0"/>
        <v/>
      </c>
      <c r="E20" s="211" t="str">
        <f t="shared" si="1"/>
        <v/>
      </c>
      <c r="F20" s="189">
        <f t="shared" si="2"/>
        <v>0</v>
      </c>
      <c r="G20" s="223" t="str">
        <f t="shared" si="3"/>
        <v/>
      </c>
      <c r="H20" s="211"/>
    </row>
    <row r="21" spans="1:8" ht="15.75" hidden="1">
      <c r="A21" s="187"/>
      <c r="B21" s="188"/>
      <c r="C21" s="211"/>
      <c r="D21" s="211" t="str">
        <f t="shared" si="0"/>
        <v/>
      </c>
      <c r="E21" s="211" t="str">
        <f t="shared" si="1"/>
        <v/>
      </c>
      <c r="F21" s="189">
        <f t="shared" si="2"/>
        <v>0</v>
      </c>
      <c r="G21" s="223" t="str">
        <f t="shared" si="3"/>
        <v/>
      </c>
      <c r="H21" s="211"/>
    </row>
    <row r="22" spans="1:8" ht="15.75" hidden="1">
      <c r="A22" s="187"/>
      <c r="B22" s="188"/>
      <c r="C22" s="211"/>
      <c r="D22" s="211" t="str">
        <f t="shared" si="0"/>
        <v/>
      </c>
      <c r="E22" s="211" t="str">
        <f t="shared" si="1"/>
        <v/>
      </c>
      <c r="F22" s="189">
        <f t="shared" si="2"/>
        <v>0</v>
      </c>
      <c r="G22" s="223" t="str">
        <f t="shared" si="3"/>
        <v/>
      </c>
      <c r="H22" s="211"/>
    </row>
    <row r="23" spans="1:8" ht="15.75" hidden="1">
      <c r="A23" s="187"/>
      <c r="B23" s="188"/>
      <c r="C23" s="211"/>
      <c r="D23" s="211" t="str">
        <f t="shared" si="0"/>
        <v/>
      </c>
      <c r="E23" s="211" t="str">
        <f t="shared" si="1"/>
        <v/>
      </c>
      <c r="F23" s="189">
        <f t="shared" si="2"/>
        <v>0</v>
      </c>
      <c r="G23" s="223" t="str">
        <f t="shared" si="3"/>
        <v/>
      </c>
      <c r="H23" s="211"/>
    </row>
    <row r="24" spans="1:8" ht="15.75" hidden="1">
      <c r="A24" s="187"/>
      <c r="B24" s="188"/>
      <c r="C24" s="211"/>
      <c r="D24" s="211" t="str">
        <f t="shared" si="0"/>
        <v/>
      </c>
      <c r="E24" s="211" t="str">
        <f t="shared" si="1"/>
        <v/>
      </c>
      <c r="F24" s="189">
        <f t="shared" si="2"/>
        <v>0</v>
      </c>
      <c r="G24" s="223" t="str">
        <f t="shared" si="3"/>
        <v/>
      </c>
      <c r="H24" s="211"/>
    </row>
    <row r="25" spans="1:8" ht="15.75" hidden="1">
      <c r="A25" s="187"/>
      <c r="B25" s="188"/>
      <c r="C25" s="211"/>
      <c r="D25" s="211" t="str">
        <f t="shared" si="0"/>
        <v/>
      </c>
      <c r="E25" s="211" t="str">
        <f t="shared" si="1"/>
        <v/>
      </c>
      <c r="F25" s="189">
        <f t="shared" si="2"/>
        <v>0</v>
      </c>
      <c r="G25" s="223" t="str">
        <f t="shared" si="3"/>
        <v/>
      </c>
      <c r="H25" s="211"/>
    </row>
    <row r="26" spans="1:8" ht="15.75" hidden="1">
      <c r="A26" s="187"/>
      <c r="B26" s="188"/>
      <c r="C26" s="211"/>
      <c r="D26" s="211" t="str">
        <f t="shared" si="0"/>
        <v/>
      </c>
      <c r="E26" s="211" t="str">
        <f t="shared" si="1"/>
        <v/>
      </c>
      <c r="F26" s="189">
        <f t="shared" si="2"/>
        <v>0</v>
      </c>
      <c r="G26" s="223" t="str">
        <f t="shared" si="3"/>
        <v/>
      </c>
      <c r="H26" s="211"/>
    </row>
    <row r="27" spans="1:8" ht="15.75" hidden="1">
      <c r="A27" s="187"/>
      <c r="B27" s="188"/>
      <c r="C27" s="211"/>
      <c r="D27" s="211" t="str">
        <f t="shared" si="0"/>
        <v/>
      </c>
      <c r="E27" s="211" t="str">
        <f t="shared" si="1"/>
        <v/>
      </c>
      <c r="F27" s="189">
        <f t="shared" si="2"/>
        <v>0</v>
      </c>
      <c r="G27" s="223" t="str">
        <f t="shared" si="3"/>
        <v/>
      </c>
      <c r="H27" s="211"/>
    </row>
    <row r="28" spans="1:8" ht="15.75" hidden="1">
      <c r="A28" s="187"/>
      <c r="B28" s="188"/>
      <c r="C28" s="211"/>
      <c r="D28" s="211" t="str">
        <f t="shared" si="0"/>
        <v/>
      </c>
      <c r="E28" s="211" t="str">
        <f t="shared" si="1"/>
        <v/>
      </c>
      <c r="F28" s="189">
        <f t="shared" si="2"/>
        <v>0</v>
      </c>
      <c r="G28" s="223" t="str">
        <f t="shared" si="3"/>
        <v/>
      </c>
      <c r="H28" s="211"/>
    </row>
    <row r="29" spans="1:8" ht="15.75" hidden="1">
      <c r="A29" s="187"/>
      <c r="B29" s="188"/>
      <c r="C29" s="211"/>
      <c r="D29" s="211" t="str">
        <f t="shared" si="0"/>
        <v/>
      </c>
      <c r="E29" s="211" t="str">
        <f t="shared" si="1"/>
        <v/>
      </c>
      <c r="F29" s="189">
        <f t="shared" si="2"/>
        <v>0</v>
      </c>
      <c r="G29" s="223" t="str">
        <f t="shared" si="3"/>
        <v/>
      </c>
      <c r="H29" s="211"/>
    </row>
    <row r="30" spans="1:8" ht="15.75" hidden="1">
      <c r="A30" s="187"/>
      <c r="B30" s="188"/>
      <c r="C30" s="211"/>
      <c r="D30" s="211" t="str">
        <f t="shared" si="0"/>
        <v/>
      </c>
      <c r="E30" s="211" t="str">
        <f t="shared" si="1"/>
        <v/>
      </c>
      <c r="F30" s="189">
        <f t="shared" si="2"/>
        <v>0</v>
      </c>
      <c r="G30" s="223" t="str">
        <f t="shared" si="3"/>
        <v/>
      </c>
      <c r="H30" s="211"/>
    </row>
    <row r="31" spans="1:8" ht="15.75" hidden="1">
      <c r="A31" s="187"/>
      <c r="B31" s="188"/>
      <c r="C31" s="211"/>
      <c r="D31" s="211" t="str">
        <f t="shared" si="0"/>
        <v/>
      </c>
      <c r="E31" s="211" t="str">
        <f t="shared" si="1"/>
        <v/>
      </c>
      <c r="F31" s="189">
        <f t="shared" si="2"/>
        <v>0</v>
      </c>
      <c r="G31" s="223" t="str">
        <f t="shared" si="3"/>
        <v/>
      </c>
      <c r="H31" s="211"/>
    </row>
    <row r="32" spans="1:8" ht="15.75" hidden="1">
      <c r="A32" s="187"/>
      <c r="B32" s="188"/>
      <c r="C32" s="211"/>
      <c r="D32" s="211" t="str">
        <f t="shared" si="0"/>
        <v/>
      </c>
      <c r="E32" s="211" t="str">
        <f t="shared" si="1"/>
        <v/>
      </c>
      <c r="F32" s="189">
        <f t="shared" si="2"/>
        <v>0</v>
      </c>
      <c r="G32" s="223" t="str">
        <f t="shared" si="3"/>
        <v/>
      </c>
      <c r="H32" s="211"/>
    </row>
    <row r="33" spans="1:8" ht="15.75" hidden="1">
      <c r="A33" s="187"/>
      <c r="B33" s="188"/>
      <c r="C33" s="211"/>
      <c r="D33" s="211" t="str">
        <f t="shared" si="0"/>
        <v/>
      </c>
      <c r="E33" s="211" t="str">
        <f t="shared" si="1"/>
        <v/>
      </c>
      <c r="F33" s="189">
        <f t="shared" si="2"/>
        <v>0</v>
      </c>
      <c r="G33" s="223" t="str">
        <f t="shared" si="3"/>
        <v/>
      </c>
      <c r="H33" s="211"/>
    </row>
    <row r="34" spans="1:8" ht="15.75" hidden="1">
      <c r="A34" s="187"/>
      <c r="B34" s="188"/>
      <c r="C34" s="211"/>
      <c r="D34" s="211" t="str">
        <f t="shared" si="0"/>
        <v/>
      </c>
      <c r="E34" s="211" t="str">
        <f t="shared" si="1"/>
        <v/>
      </c>
      <c r="F34" s="189">
        <f t="shared" si="2"/>
        <v>0</v>
      </c>
      <c r="G34" s="223" t="str">
        <f t="shared" si="3"/>
        <v/>
      </c>
      <c r="H34" s="211"/>
    </row>
    <row r="35" spans="1:8" ht="15.75" hidden="1">
      <c r="A35" s="187"/>
      <c r="B35" s="188"/>
      <c r="C35" s="211"/>
      <c r="D35" s="211" t="str">
        <f t="shared" si="0"/>
        <v/>
      </c>
      <c r="E35" s="211" t="str">
        <f t="shared" si="1"/>
        <v/>
      </c>
      <c r="F35" s="189">
        <f t="shared" si="2"/>
        <v>0</v>
      </c>
      <c r="G35" s="223" t="str">
        <f t="shared" si="3"/>
        <v/>
      </c>
      <c r="H35" s="211"/>
    </row>
    <row r="36" spans="1:8" ht="15.75" hidden="1">
      <c r="A36" s="187"/>
      <c r="B36" s="188"/>
      <c r="C36" s="211"/>
      <c r="D36" s="211" t="str">
        <f t="shared" si="0"/>
        <v/>
      </c>
      <c r="E36" s="211" t="str">
        <f t="shared" si="1"/>
        <v/>
      </c>
      <c r="F36" s="189">
        <f t="shared" si="2"/>
        <v>0</v>
      </c>
      <c r="G36" s="223" t="str">
        <f t="shared" si="3"/>
        <v/>
      </c>
      <c r="H36" s="211"/>
    </row>
    <row r="37" spans="1:8" ht="15.75" hidden="1">
      <c r="A37" s="187"/>
      <c r="B37" s="188"/>
      <c r="C37" s="211"/>
      <c r="D37" s="211" t="str">
        <f t="shared" si="0"/>
        <v/>
      </c>
      <c r="E37" s="211" t="str">
        <f t="shared" si="1"/>
        <v/>
      </c>
      <c r="F37" s="189">
        <f t="shared" si="2"/>
        <v>0</v>
      </c>
      <c r="G37" s="223" t="str">
        <f t="shared" si="3"/>
        <v/>
      </c>
      <c r="H37" s="211"/>
    </row>
    <row r="38" spans="1:8" ht="15.75" hidden="1">
      <c r="A38" s="187"/>
      <c r="B38" s="188"/>
      <c r="C38" s="211"/>
      <c r="D38" s="211" t="str">
        <f t="shared" si="0"/>
        <v/>
      </c>
      <c r="E38" s="211" t="str">
        <f t="shared" si="1"/>
        <v/>
      </c>
      <c r="F38" s="189">
        <f t="shared" si="2"/>
        <v>0</v>
      </c>
      <c r="G38" s="223" t="str">
        <f t="shared" si="3"/>
        <v/>
      </c>
      <c r="H38" s="211"/>
    </row>
    <row r="39" spans="1:8" ht="15.75" hidden="1">
      <c r="A39" s="187"/>
      <c r="B39" s="188"/>
      <c r="C39" s="211"/>
      <c r="D39" s="211" t="str">
        <f t="shared" si="0"/>
        <v/>
      </c>
      <c r="E39" s="211" t="str">
        <f t="shared" si="1"/>
        <v/>
      </c>
      <c r="F39" s="189">
        <f t="shared" si="2"/>
        <v>0</v>
      </c>
      <c r="G39" s="223" t="str">
        <f t="shared" si="3"/>
        <v/>
      </c>
      <c r="H39" s="211"/>
    </row>
    <row r="40" spans="1:8" ht="15.75" hidden="1">
      <c r="A40" s="187"/>
      <c r="B40" s="188"/>
      <c r="C40" s="211"/>
      <c r="D40" s="211" t="str">
        <f t="shared" si="0"/>
        <v/>
      </c>
      <c r="E40" s="211" t="str">
        <f t="shared" si="1"/>
        <v/>
      </c>
      <c r="F40" s="189">
        <f t="shared" si="2"/>
        <v>0</v>
      </c>
      <c r="G40" s="223" t="str">
        <f t="shared" si="3"/>
        <v/>
      </c>
      <c r="H40" s="211"/>
    </row>
    <row r="41" spans="1:8" ht="15.75" hidden="1">
      <c r="A41" s="187"/>
      <c r="B41" s="188"/>
      <c r="C41" s="211"/>
      <c r="D41" s="211" t="str">
        <f t="shared" si="0"/>
        <v/>
      </c>
      <c r="E41" s="211" t="str">
        <f t="shared" si="1"/>
        <v/>
      </c>
      <c r="F41" s="189">
        <f t="shared" si="2"/>
        <v>0</v>
      </c>
      <c r="G41" s="223" t="str">
        <f t="shared" si="3"/>
        <v/>
      </c>
      <c r="H41" s="211"/>
    </row>
    <row r="42" spans="1:8" ht="15.75" hidden="1">
      <c r="A42" s="187"/>
      <c r="B42" s="188"/>
      <c r="C42" s="211"/>
      <c r="D42" s="211" t="str">
        <f t="shared" ref="D42:D72" si="4">IF($A42="","",DATEDIF($A42,$B42,"D"))</f>
        <v/>
      </c>
      <c r="E42" s="211" t="str">
        <f t="shared" ref="E42:E72" si="5">IF($A42="","",$C42*$D42)</f>
        <v/>
      </c>
      <c r="F42" s="189">
        <f t="shared" ref="F42:F72" si="6">IF(A42&lt;&gt;"",Taxe,0)</f>
        <v>0</v>
      </c>
      <c r="G42" s="223" t="str">
        <f t="shared" ref="G42:G72" si="7">IF($E42="","",$E42*$F42)</f>
        <v/>
      </c>
      <c r="H42" s="211"/>
    </row>
    <row r="43" spans="1:8" ht="15.75" hidden="1">
      <c r="A43" s="187"/>
      <c r="B43" s="188"/>
      <c r="C43" s="211"/>
      <c r="D43" s="211" t="str">
        <f t="shared" si="4"/>
        <v/>
      </c>
      <c r="E43" s="211" t="str">
        <f t="shared" si="5"/>
        <v/>
      </c>
      <c r="F43" s="189">
        <f t="shared" si="6"/>
        <v>0</v>
      </c>
      <c r="G43" s="223" t="str">
        <f t="shared" si="7"/>
        <v/>
      </c>
      <c r="H43" s="211"/>
    </row>
    <row r="44" spans="1:8" ht="15.75" hidden="1">
      <c r="A44" s="187"/>
      <c r="B44" s="188"/>
      <c r="C44" s="211"/>
      <c r="D44" s="211" t="str">
        <f t="shared" si="4"/>
        <v/>
      </c>
      <c r="E44" s="211" t="str">
        <f t="shared" si="5"/>
        <v/>
      </c>
      <c r="F44" s="189">
        <f t="shared" si="6"/>
        <v>0</v>
      </c>
      <c r="G44" s="223" t="str">
        <f t="shared" si="7"/>
        <v/>
      </c>
      <c r="H44" s="211"/>
    </row>
    <row r="45" spans="1:8" ht="15.75" hidden="1">
      <c r="A45" s="187"/>
      <c r="B45" s="188"/>
      <c r="C45" s="211"/>
      <c r="D45" s="211" t="str">
        <f t="shared" si="4"/>
        <v/>
      </c>
      <c r="E45" s="211" t="str">
        <f t="shared" si="5"/>
        <v/>
      </c>
      <c r="F45" s="189">
        <f t="shared" si="6"/>
        <v>0</v>
      </c>
      <c r="G45" s="223" t="str">
        <f t="shared" si="7"/>
        <v/>
      </c>
      <c r="H45" s="211"/>
    </row>
    <row r="46" spans="1:8" ht="15.75" hidden="1">
      <c r="A46" s="187"/>
      <c r="B46" s="188"/>
      <c r="C46" s="211"/>
      <c r="D46" s="211" t="str">
        <f t="shared" si="4"/>
        <v/>
      </c>
      <c r="E46" s="211" t="str">
        <f t="shared" si="5"/>
        <v/>
      </c>
      <c r="F46" s="189">
        <f t="shared" si="6"/>
        <v>0</v>
      </c>
      <c r="G46" s="223" t="str">
        <f t="shared" si="7"/>
        <v/>
      </c>
      <c r="H46" s="211"/>
    </row>
    <row r="47" spans="1:8" ht="15.75" hidden="1">
      <c r="A47" s="187"/>
      <c r="B47" s="188"/>
      <c r="C47" s="211"/>
      <c r="D47" s="211" t="str">
        <f t="shared" si="4"/>
        <v/>
      </c>
      <c r="E47" s="211" t="str">
        <f t="shared" si="5"/>
        <v/>
      </c>
      <c r="F47" s="189">
        <f t="shared" si="6"/>
        <v>0</v>
      </c>
      <c r="G47" s="223" t="str">
        <f t="shared" si="7"/>
        <v/>
      </c>
      <c r="H47" s="211"/>
    </row>
    <row r="48" spans="1:8" ht="15.75" hidden="1">
      <c r="A48" s="187"/>
      <c r="B48" s="188"/>
      <c r="C48" s="211"/>
      <c r="D48" s="211" t="str">
        <f t="shared" si="4"/>
        <v/>
      </c>
      <c r="E48" s="211" t="str">
        <f t="shared" si="5"/>
        <v/>
      </c>
      <c r="F48" s="189">
        <f t="shared" si="6"/>
        <v>0</v>
      </c>
      <c r="G48" s="223" t="str">
        <f t="shared" si="7"/>
        <v/>
      </c>
      <c r="H48" s="211"/>
    </row>
    <row r="49" spans="1:8" ht="15.75" hidden="1">
      <c r="A49" s="187"/>
      <c r="B49" s="188"/>
      <c r="C49" s="211"/>
      <c r="D49" s="211" t="str">
        <f t="shared" si="4"/>
        <v/>
      </c>
      <c r="E49" s="211" t="str">
        <f t="shared" si="5"/>
        <v/>
      </c>
      <c r="F49" s="189">
        <f t="shared" si="6"/>
        <v>0</v>
      </c>
      <c r="G49" s="223" t="str">
        <f t="shared" si="7"/>
        <v/>
      </c>
      <c r="H49" s="211"/>
    </row>
    <row r="50" spans="1:8" ht="15.75" hidden="1">
      <c r="A50" s="187"/>
      <c r="B50" s="188"/>
      <c r="C50" s="211"/>
      <c r="D50" s="211" t="str">
        <f t="shared" si="4"/>
        <v/>
      </c>
      <c r="E50" s="211" t="str">
        <f t="shared" si="5"/>
        <v/>
      </c>
      <c r="F50" s="189">
        <f t="shared" si="6"/>
        <v>0</v>
      </c>
      <c r="G50" s="223" t="str">
        <f t="shared" si="7"/>
        <v/>
      </c>
      <c r="H50" s="211"/>
    </row>
    <row r="51" spans="1:8" ht="15.75" hidden="1">
      <c r="A51" s="187"/>
      <c r="B51" s="188"/>
      <c r="C51" s="211"/>
      <c r="D51" s="211" t="str">
        <f t="shared" si="4"/>
        <v/>
      </c>
      <c r="E51" s="211" t="str">
        <f t="shared" si="5"/>
        <v/>
      </c>
      <c r="F51" s="189">
        <f t="shared" si="6"/>
        <v>0</v>
      </c>
      <c r="G51" s="223" t="str">
        <f t="shared" si="7"/>
        <v/>
      </c>
      <c r="H51" s="211"/>
    </row>
    <row r="52" spans="1:8" ht="15.75" hidden="1">
      <c r="A52" s="187"/>
      <c r="B52" s="188"/>
      <c r="C52" s="211"/>
      <c r="D52" s="211" t="str">
        <f t="shared" si="4"/>
        <v/>
      </c>
      <c r="E52" s="211" t="str">
        <f t="shared" si="5"/>
        <v/>
      </c>
      <c r="F52" s="189">
        <f t="shared" si="6"/>
        <v>0</v>
      </c>
      <c r="G52" s="223" t="str">
        <f t="shared" si="7"/>
        <v/>
      </c>
      <c r="H52" s="211"/>
    </row>
    <row r="53" spans="1:8" ht="15.75" hidden="1">
      <c r="A53" s="187"/>
      <c r="B53" s="188"/>
      <c r="C53" s="211"/>
      <c r="D53" s="211" t="str">
        <f t="shared" si="4"/>
        <v/>
      </c>
      <c r="E53" s="211" t="str">
        <f t="shared" si="5"/>
        <v/>
      </c>
      <c r="F53" s="189">
        <f t="shared" si="6"/>
        <v>0</v>
      </c>
      <c r="G53" s="223" t="str">
        <f t="shared" si="7"/>
        <v/>
      </c>
      <c r="H53" s="211"/>
    </row>
    <row r="54" spans="1:8" ht="15.75" hidden="1">
      <c r="A54" s="187"/>
      <c r="B54" s="188"/>
      <c r="C54" s="211"/>
      <c r="D54" s="211" t="str">
        <f t="shared" si="4"/>
        <v/>
      </c>
      <c r="E54" s="211" t="str">
        <f t="shared" si="5"/>
        <v/>
      </c>
      <c r="F54" s="189">
        <f t="shared" si="6"/>
        <v>0</v>
      </c>
      <c r="G54" s="223" t="str">
        <f t="shared" si="7"/>
        <v/>
      </c>
      <c r="H54" s="211"/>
    </row>
    <row r="55" spans="1:8" ht="15.75" hidden="1">
      <c r="A55" s="187"/>
      <c r="B55" s="188"/>
      <c r="C55" s="211"/>
      <c r="D55" s="211" t="str">
        <f t="shared" si="4"/>
        <v/>
      </c>
      <c r="E55" s="211" t="str">
        <f t="shared" si="5"/>
        <v/>
      </c>
      <c r="F55" s="189">
        <f t="shared" si="6"/>
        <v>0</v>
      </c>
      <c r="G55" s="223" t="str">
        <f t="shared" si="7"/>
        <v/>
      </c>
      <c r="H55" s="211"/>
    </row>
    <row r="56" spans="1:8" ht="15.75" hidden="1">
      <c r="A56" s="187"/>
      <c r="B56" s="188"/>
      <c r="C56" s="211"/>
      <c r="D56" s="211" t="str">
        <f t="shared" si="4"/>
        <v/>
      </c>
      <c r="E56" s="211" t="str">
        <f t="shared" si="5"/>
        <v/>
      </c>
      <c r="F56" s="189">
        <f t="shared" si="6"/>
        <v>0</v>
      </c>
      <c r="G56" s="223" t="str">
        <f t="shared" si="7"/>
        <v/>
      </c>
      <c r="H56" s="211"/>
    </row>
    <row r="57" spans="1:8" ht="15.75" hidden="1">
      <c r="A57" s="187"/>
      <c r="B57" s="188"/>
      <c r="C57" s="211"/>
      <c r="D57" s="211" t="str">
        <f t="shared" si="4"/>
        <v/>
      </c>
      <c r="E57" s="211" t="str">
        <f t="shared" si="5"/>
        <v/>
      </c>
      <c r="F57" s="189">
        <f t="shared" si="6"/>
        <v>0</v>
      </c>
      <c r="G57" s="223" t="str">
        <f t="shared" si="7"/>
        <v/>
      </c>
      <c r="H57" s="211"/>
    </row>
    <row r="58" spans="1:8" ht="15.75" hidden="1">
      <c r="A58" s="187"/>
      <c r="B58" s="188"/>
      <c r="C58" s="211"/>
      <c r="D58" s="211" t="str">
        <f t="shared" si="4"/>
        <v/>
      </c>
      <c r="E58" s="211" t="str">
        <f t="shared" si="5"/>
        <v/>
      </c>
      <c r="F58" s="189">
        <f t="shared" si="6"/>
        <v>0</v>
      </c>
      <c r="G58" s="223" t="str">
        <f t="shared" si="7"/>
        <v/>
      </c>
      <c r="H58" s="211"/>
    </row>
    <row r="59" spans="1:8" ht="15.75" hidden="1">
      <c r="A59" s="187"/>
      <c r="B59" s="188"/>
      <c r="C59" s="211"/>
      <c r="D59" s="211" t="str">
        <f t="shared" si="4"/>
        <v/>
      </c>
      <c r="E59" s="211" t="str">
        <f t="shared" si="5"/>
        <v/>
      </c>
      <c r="F59" s="189">
        <f t="shared" si="6"/>
        <v>0</v>
      </c>
      <c r="G59" s="223" t="str">
        <f t="shared" si="7"/>
        <v/>
      </c>
      <c r="H59" s="211"/>
    </row>
    <row r="60" spans="1:8" ht="15.75" hidden="1">
      <c r="A60" s="187"/>
      <c r="B60" s="188"/>
      <c r="C60" s="211"/>
      <c r="D60" s="211" t="str">
        <f t="shared" si="4"/>
        <v/>
      </c>
      <c r="E60" s="211" t="str">
        <f t="shared" si="5"/>
        <v/>
      </c>
      <c r="F60" s="189">
        <f t="shared" si="6"/>
        <v>0</v>
      </c>
      <c r="G60" s="223" t="str">
        <f t="shared" si="7"/>
        <v/>
      </c>
      <c r="H60" s="211"/>
    </row>
    <row r="61" spans="1:8" ht="15.75" hidden="1">
      <c r="A61" s="187"/>
      <c r="B61" s="188"/>
      <c r="C61" s="211"/>
      <c r="D61" s="211" t="str">
        <f t="shared" si="4"/>
        <v/>
      </c>
      <c r="E61" s="211" t="str">
        <f t="shared" si="5"/>
        <v/>
      </c>
      <c r="F61" s="189">
        <f t="shared" si="6"/>
        <v>0</v>
      </c>
      <c r="G61" s="223" t="str">
        <f t="shared" si="7"/>
        <v/>
      </c>
      <c r="H61" s="211"/>
    </row>
    <row r="62" spans="1:8" ht="15.75" hidden="1">
      <c r="A62" s="187"/>
      <c r="B62" s="188"/>
      <c r="C62" s="211"/>
      <c r="D62" s="211" t="str">
        <f t="shared" si="4"/>
        <v/>
      </c>
      <c r="E62" s="211" t="str">
        <f t="shared" si="5"/>
        <v/>
      </c>
      <c r="F62" s="189">
        <f t="shared" si="6"/>
        <v>0</v>
      </c>
      <c r="G62" s="223" t="str">
        <f t="shared" si="7"/>
        <v/>
      </c>
      <c r="H62" s="211"/>
    </row>
    <row r="63" spans="1:8" ht="15.75" hidden="1">
      <c r="A63" s="187"/>
      <c r="B63" s="188"/>
      <c r="C63" s="211"/>
      <c r="D63" s="211" t="str">
        <f t="shared" si="4"/>
        <v/>
      </c>
      <c r="E63" s="211" t="str">
        <f t="shared" si="5"/>
        <v/>
      </c>
      <c r="F63" s="189">
        <f t="shared" si="6"/>
        <v>0</v>
      </c>
      <c r="G63" s="223" t="str">
        <f t="shared" si="7"/>
        <v/>
      </c>
      <c r="H63" s="211"/>
    </row>
    <row r="64" spans="1:8" ht="15.75" hidden="1">
      <c r="A64" s="187"/>
      <c r="B64" s="188"/>
      <c r="C64" s="211"/>
      <c r="D64" s="211" t="str">
        <f t="shared" si="4"/>
        <v/>
      </c>
      <c r="E64" s="211" t="str">
        <f t="shared" si="5"/>
        <v/>
      </c>
      <c r="F64" s="189">
        <f t="shared" si="6"/>
        <v>0</v>
      </c>
      <c r="G64" s="223" t="str">
        <f t="shared" si="7"/>
        <v/>
      </c>
      <c r="H64" s="211"/>
    </row>
    <row r="65" spans="1:8" ht="15.75" hidden="1">
      <c r="A65" s="187"/>
      <c r="B65" s="188"/>
      <c r="C65" s="211"/>
      <c r="D65" s="211" t="str">
        <f t="shared" si="4"/>
        <v/>
      </c>
      <c r="E65" s="211" t="str">
        <f t="shared" si="5"/>
        <v/>
      </c>
      <c r="F65" s="189">
        <f t="shared" si="6"/>
        <v>0</v>
      </c>
      <c r="G65" s="223" t="str">
        <f t="shared" si="7"/>
        <v/>
      </c>
      <c r="H65" s="211"/>
    </row>
    <row r="66" spans="1:8" ht="15.75" hidden="1">
      <c r="A66" s="187"/>
      <c r="B66" s="188"/>
      <c r="C66" s="211"/>
      <c r="D66" s="211" t="str">
        <f t="shared" si="4"/>
        <v/>
      </c>
      <c r="E66" s="211" t="str">
        <f t="shared" si="5"/>
        <v/>
      </c>
      <c r="F66" s="189">
        <f t="shared" si="6"/>
        <v>0</v>
      </c>
      <c r="G66" s="223" t="str">
        <f t="shared" si="7"/>
        <v/>
      </c>
      <c r="H66" s="211"/>
    </row>
    <row r="67" spans="1:8" ht="15.75" hidden="1">
      <c r="A67" s="187"/>
      <c r="B67" s="188"/>
      <c r="C67" s="211"/>
      <c r="D67" s="211" t="str">
        <f t="shared" si="4"/>
        <v/>
      </c>
      <c r="E67" s="211" t="str">
        <f t="shared" si="5"/>
        <v/>
      </c>
      <c r="F67" s="189">
        <f t="shared" si="6"/>
        <v>0</v>
      </c>
      <c r="G67" s="223" t="str">
        <f t="shared" si="7"/>
        <v/>
      </c>
      <c r="H67" s="211"/>
    </row>
    <row r="68" spans="1:8" ht="15.75" hidden="1">
      <c r="A68" s="187"/>
      <c r="B68" s="188"/>
      <c r="C68" s="211"/>
      <c r="D68" s="211" t="str">
        <f t="shared" si="4"/>
        <v/>
      </c>
      <c r="E68" s="211" t="str">
        <f t="shared" si="5"/>
        <v/>
      </c>
      <c r="F68" s="189">
        <f t="shared" si="6"/>
        <v>0</v>
      </c>
      <c r="G68" s="223" t="str">
        <f t="shared" si="7"/>
        <v/>
      </c>
      <c r="H68" s="211"/>
    </row>
    <row r="69" spans="1:8" ht="15.75" hidden="1">
      <c r="A69" s="187"/>
      <c r="B69" s="188"/>
      <c r="C69" s="211"/>
      <c r="D69" s="211" t="str">
        <f t="shared" si="4"/>
        <v/>
      </c>
      <c r="E69" s="211" t="str">
        <f t="shared" si="5"/>
        <v/>
      </c>
      <c r="F69" s="189">
        <f t="shared" si="6"/>
        <v>0</v>
      </c>
      <c r="G69" s="223" t="str">
        <f t="shared" si="7"/>
        <v/>
      </c>
      <c r="H69" s="211"/>
    </row>
    <row r="70" spans="1:8" ht="15.75" hidden="1">
      <c r="A70" s="187"/>
      <c r="B70" s="188"/>
      <c r="C70" s="211"/>
      <c r="D70" s="211" t="str">
        <f t="shared" si="4"/>
        <v/>
      </c>
      <c r="E70" s="211" t="str">
        <f t="shared" si="5"/>
        <v/>
      </c>
      <c r="F70" s="189">
        <f t="shared" si="6"/>
        <v>0</v>
      </c>
      <c r="G70" s="223" t="str">
        <f t="shared" si="7"/>
        <v/>
      </c>
      <c r="H70" s="211"/>
    </row>
    <row r="71" spans="1:8" ht="15.75" hidden="1">
      <c r="A71" s="187"/>
      <c r="B71" s="188"/>
      <c r="C71" s="211"/>
      <c r="D71" s="211" t="str">
        <f t="shared" si="4"/>
        <v/>
      </c>
      <c r="E71" s="211" t="str">
        <f t="shared" si="5"/>
        <v/>
      </c>
      <c r="F71" s="189">
        <f t="shared" si="6"/>
        <v>0</v>
      </c>
      <c r="G71" s="223" t="str">
        <f t="shared" si="7"/>
        <v/>
      </c>
      <c r="H71" s="211"/>
    </row>
    <row r="72" spans="1:8" ht="15.75" hidden="1">
      <c r="A72" s="187"/>
      <c r="B72" s="188"/>
      <c r="C72" s="211"/>
      <c r="D72" s="211" t="str">
        <f t="shared" si="4"/>
        <v/>
      </c>
      <c r="E72" s="211" t="str">
        <f t="shared" si="5"/>
        <v/>
      </c>
      <c r="F72" s="189">
        <f t="shared" si="6"/>
        <v>0</v>
      </c>
      <c r="G72" s="223" t="str">
        <f t="shared" si="7"/>
        <v/>
      </c>
      <c r="H72" s="211"/>
    </row>
    <row r="73" spans="1:8" ht="16.5">
      <c r="A73" s="222"/>
      <c r="B73" s="215" t="s">
        <v>112</v>
      </c>
      <c r="C73" s="217"/>
      <c r="D73" s="218"/>
      <c r="E73" s="213">
        <f>SUM($E10:$E72)</f>
        <v>0</v>
      </c>
      <c r="F73" s="214">
        <f>Taxe</f>
        <v>0.5</v>
      </c>
      <c r="G73" s="225">
        <f>$E73*$F73</f>
        <v>0</v>
      </c>
      <c r="H73" s="216"/>
    </row>
    <row r="74" spans="1:8" ht="15.75">
      <c r="A74" s="261"/>
      <c r="B74" s="261"/>
      <c r="C74" s="261"/>
      <c r="D74" s="261"/>
      <c r="E74" s="261"/>
      <c r="F74" s="261"/>
      <c r="G74" s="190"/>
      <c r="H74" s="191"/>
    </row>
    <row r="75" spans="1:8" ht="15.75">
      <c r="A75" s="261"/>
      <c r="B75" s="261"/>
      <c r="C75" s="193"/>
      <c r="D75" s="193"/>
      <c r="E75" s="193"/>
      <c r="F75" s="261"/>
      <c r="G75" s="192"/>
      <c r="H75" s="194"/>
    </row>
    <row r="76" spans="1:8" ht="15.75">
      <c r="A76" s="477" t="s">
        <v>162</v>
      </c>
      <c r="B76" s="477"/>
      <c r="C76" s="477"/>
      <c r="D76" s="193"/>
      <c r="E76" s="261" t="s">
        <v>158</v>
      </c>
      <c r="F76" s="197"/>
      <c r="G76" s="192"/>
      <c r="H76" s="194"/>
    </row>
    <row r="77" spans="1:8" ht="15.75">
      <c r="A77" s="261"/>
      <c r="B77" s="261"/>
      <c r="C77" s="193"/>
      <c r="D77" s="193"/>
      <c r="E77" s="193"/>
      <c r="F77" s="261"/>
      <c r="G77" s="195"/>
      <c r="H77" s="196"/>
    </row>
  </sheetData>
  <mergeCells count="12">
    <mergeCell ref="A76:C76"/>
    <mergeCell ref="E8:E9"/>
    <mergeCell ref="F8:F9"/>
    <mergeCell ref="A1:H2"/>
    <mergeCell ref="A3:H3"/>
    <mergeCell ref="A4:H4"/>
    <mergeCell ref="C7:F7"/>
    <mergeCell ref="G7:G9"/>
    <mergeCell ref="H7:H9"/>
    <mergeCell ref="A8:B8"/>
    <mergeCell ref="C8:C9"/>
    <mergeCell ref="D8:D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5" orientation="portrait" r:id="rId1"/>
  <rowBreaks count="2" manualBreakCount="2">
    <brk id="31" max="16383" man="1"/>
    <brk id="54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H77"/>
  <sheetViews>
    <sheetView zoomScale="80" zoomScaleNormal="80" workbookViewId="0">
      <selection sqref="A1:H2"/>
    </sheetView>
  </sheetViews>
  <sheetFormatPr baseColWidth="10" defaultColWidth="12" defaultRowHeight="12.75"/>
  <cols>
    <col min="1" max="2" width="23.5" customWidth="1"/>
    <col min="4" max="5" width="10.83203125" customWidth="1"/>
    <col min="6" max="6" width="9.83203125" customWidth="1"/>
    <col min="7" max="7" width="15.83203125" customWidth="1"/>
    <col min="8" max="8" width="22.83203125" customWidth="1"/>
  </cols>
  <sheetData>
    <row r="1" spans="1:8" ht="12.75" customHeight="1">
      <c r="A1" s="466" t="s">
        <v>147</v>
      </c>
      <c r="B1" s="467"/>
      <c r="C1" s="467"/>
      <c r="D1" s="467"/>
      <c r="E1" s="467"/>
      <c r="F1" s="467"/>
      <c r="G1" s="467"/>
      <c r="H1" s="468"/>
    </row>
    <row r="2" spans="1:8" ht="13.5" customHeight="1" thickBot="1">
      <c r="A2" s="469"/>
      <c r="B2" s="470"/>
      <c r="C2" s="470"/>
      <c r="D2" s="470"/>
      <c r="E2" s="470"/>
      <c r="F2" s="470"/>
      <c r="G2" s="470"/>
      <c r="H2" s="471"/>
    </row>
    <row r="3" spans="1:8" ht="15.75" customHeight="1">
      <c r="A3" s="465" t="str">
        <f>UPPER("période du 1er "&amp;(TEXT("1/"&amp;G5,"mmmm")&amp;" au "&amp;TEXT(DATE(An,H5+1,1)-1,"jj mmmm aaaa")))</f>
        <v>PÉRIODE DU 1ER SEPTEMBRE AU 31 DÉCEMBRE 2018</v>
      </c>
      <c r="B3" s="465"/>
      <c r="C3" s="465"/>
      <c r="D3" s="465"/>
      <c r="E3" s="465"/>
      <c r="F3" s="465"/>
      <c r="G3" s="465"/>
      <c r="H3" s="465"/>
    </row>
    <row r="4" spans="1:8" ht="15.75">
      <c r="A4" s="479" t="s">
        <v>148</v>
      </c>
      <c r="B4" s="479"/>
      <c r="C4" s="479"/>
      <c r="D4" s="479"/>
      <c r="E4" s="479"/>
      <c r="F4" s="479"/>
      <c r="G4" s="479"/>
      <c r="H4" s="479"/>
    </row>
    <row r="5" spans="1:8" s="228" customFormat="1" ht="16.5">
      <c r="A5" s="227"/>
      <c r="B5" s="227"/>
      <c r="C5" s="227"/>
      <c r="D5" s="227"/>
      <c r="E5" s="227"/>
      <c r="F5" s="221"/>
      <c r="G5" s="220">
        <v>9</v>
      </c>
      <c r="H5" s="220">
        <v>12</v>
      </c>
    </row>
    <row r="6" spans="1:8" ht="15.75">
      <c r="A6" s="261"/>
      <c r="B6" s="261"/>
      <c r="C6" s="261"/>
      <c r="D6" s="261"/>
      <c r="E6" s="261"/>
      <c r="F6" s="261"/>
      <c r="G6" s="261"/>
      <c r="H6" s="261"/>
    </row>
    <row r="7" spans="1:8" ht="15.75" customHeight="1">
      <c r="A7" s="261"/>
      <c r="B7" s="261"/>
      <c r="C7" s="474" t="s">
        <v>149</v>
      </c>
      <c r="D7" s="475"/>
      <c r="E7" s="475"/>
      <c r="F7" s="476"/>
      <c r="G7" s="472" t="s">
        <v>150</v>
      </c>
      <c r="H7" s="472" t="s">
        <v>151</v>
      </c>
    </row>
    <row r="8" spans="1:8" ht="15.75">
      <c r="A8" s="474" t="s">
        <v>152</v>
      </c>
      <c r="B8" s="476"/>
      <c r="C8" s="472" t="s">
        <v>153</v>
      </c>
      <c r="D8" s="472" t="s">
        <v>154</v>
      </c>
      <c r="E8" s="472" t="s">
        <v>105</v>
      </c>
      <c r="F8" s="472" t="s">
        <v>155</v>
      </c>
      <c r="G8" s="478"/>
      <c r="H8" s="478"/>
    </row>
    <row r="9" spans="1:8" ht="15.75">
      <c r="A9" s="211" t="s">
        <v>156</v>
      </c>
      <c r="B9" s="262" t="s">
        <v>157</v>
      </c>
      <c r="C9" s="473"/>
      <c r="D9" s="473"/>
      <c r="E9" s="473"/>
      <c r="F9" s="473"/>
      <c r="G9" s="473"/>
      <c r="H9" s="473"/>
    </row>
    <row r="10" spans="1:8" ht="15.75" hidden="1">
      <c r="A10" s="187"/>
      <c r="B10" s="188"/>
      <c r="C10" s="211"/>
      <c r="D10" s="211" t="str">
        <f t="shared" ref="D10:D41" si="0">IF($A10="","",DATEDIF($A10,$B10,"D"))</f>
        <v/>
      </c>
      <c r="E10" s="211" t="str">
        <f t="shared" ref="E10:E41" si="1">IF($A10="","",$C10*$D10)</f>
        <v/>
      </c>
      <c r="F10" s="189">
        <f t="shared" ref="F10:F41" si="2">IF(A10&lt;&gt;"",Taxe,0)</f>
        <v>0</v>
      </c>
      <c r="G10" s="189" t="str">
        <f t="shared" ref="G10:G41" si="3">IF($E10="","",$E10*$F10)</f>
        <v/>
      </c>
      <c r="H10" s="211"/>
    </row>
    <row r="11" spans="1:8" ht="15.75" hidden="1">
      <c r="A11" s="187"/>
      <c r="B11" s="188"/>
      <c r="C11" s="211"/>
      <c r="D11" s="211" t="str">
        <f t="shared" si="0"/>
        <v/>
      </c>
      <c r="E11" s="211" t="str">
        <f t="shared" si="1"/>
        <v/>
      </c>
      <c r="F11" s="189">
        <f t="shared" si="2"/>
        <v>0</v>
      </c>
      <c r="G11" s="189" t="str">
        <f t="shared" si="3"/>
        <v/>
      </c>
      <c r="H11" s="211"/>
    </row>
    <row r="12" spans="1:8" ht="15.75" hidden="1">
      <c r="A12" s="187"/>
      <c r="B12" s="188"/>
      <c r="C12" s="211"/>
      <c r="D12" s="211" t="str">
        <f t="shared" si="0"/>
        <v/>
      </c>
      <c r="E12" s="211" t="str">
        <f t="shared" si="1"/>
        <v/>
      </c>
      <c r="F12" s="189">
        <f t="shared" si="2"/>
        <v>0</v>
      </c>
      <c r="G12" s="189" t="str">
        <f t="shared" si="3"/>
        <v/>
      </c>
      <c r="H12" s="211"/>
    </row>
    <row r="13" spans="1:8" ht="15.75" hidden="1">
      <c r="A13" s="187"/>
      <c r="B13" s="188"/>
      <c r="C13" s="211"/>
      <c r="D13" s="211" t="str">
        <f t="shared" si="0"/>
        <v/>
      </c>
      <c r="E13" s="211" t="str">
        <f t="shared" si="1"/>
        <v/>
      </c>
      <c r="F13" s="189">
        <f t="shared" si="2"/>
        <v>0</v>
      </c>
      <c r="G13" s="189" t="str">
        <f t="shared" si="3"/>
        <v/>
      </c>
      <c r="H13" s="211"/>
    </row>
    <row r="14" spans="1:8" ht="15.75" hidden="1">
      <c r="A14" s="187"/>
      <c r="B14" s="188"/>
      <c r="C14" s="211"/>
      <c r="D14" s="211" t="str">
        <f t="shared" si="0"/>
        <v/>
      </c>
      <c r="E14" s="211" t="str">
        <f t="shared" si="1"/>
        <v/>
      </c>
      <c r="F14" s="189">
        <f t="shared" si="2"/>
        <v>0</v>
      </c>
      <c r="G14" s="189" t="str">
        <f t="shared" si="3"/>
        <v/>
      </c>
      <c r="H14" s="211"/>
    </row>
    <row r="15" spans="1:8" ht="15.75" hidden="1">
      <c r="A15" s="187"/>
      <c r="B15" s="188"/>
      <c r="C15" s="211"/>
      <c r="D15" s="211" t="str">
        <f t="shared" si="0"/>
        <v/>
      </c>
      <c r="E15" s="211" t="str">
        <f t="shared" si="1"/>
        <v/>
      </c>
      <c r="F15" s="189">
        <f t="shared" si="2"/>
        <v>0</v>
      </c>
      <c r="G15" s="189" t="str">
        <f t="shared" si="3"/>
        <v/>
      </c>
      <c r="H15" s="211"/>
    </row>
    <row r="16" spans="1:8" ht="15.75" hidden="1">
      <c r="A16" s="187"/>
      <c r="B16" s="188"/>
      <c r="C16" s="211"/>
      <c r="D16" s="211" t="str">
        <f t="shared" si="0"/>
        <v/>
      </c>
      <c r="E16" s="211" t="str">
        <f t="shared" si="1"/>
        <v/>
      </c>
      <c r="F16" s="189">
        <f t="shared" si="2"/>
        <v>0</v>
      </c>
      <c r="G16" s="189" t="str">
        <f t="shared" si="3"/>
        <v/>
      </c>
      <c r="H16" s="211"/>
    </row>
    <row r="17" spans="1:8" ht="15.75" hidden="1">
      <c r="A17" s="187"/>
      <c r="B17" s="188"/>
      <c r="C17" s="211"/>
      <c r="D17" s="211" t="str">
        <f t="shared" si="0"/>
        <v/>
      </c>
      <c r="E17" s="211" t="str">
        <f t="shared" si="1"/>
        <v/>
      </c>
      <c r="F17" s="189">
        <f t="shared" si="2"/>
        <v>0</v>
      </c>
      <c r="G17" s="189" t="str">
        <f t="shared" si="3"/>
        <v/>
      </c>
      <c r="H17" s="211"/>
    </row>
    <row r="18" spans="1:8" ht="15.75" hidden="1">
      <c r="A18" s="187"/>
      <c r="B18" s="188"/>
      <c r="C18" s="211"/>
      <c r="D18" s="211" t="str">
        <f t="shared" si="0"/>
        <v/>
      </c>
      <c r="E18" s="211" t="str">
        <f t="shared" si="1"/>
        <v/>
      </c>
      <c r="F18" s="189">
        <f t="shared" si="2"/>
        <v>0</v>
      </c>
      <c r="G18" s="189" t="str">
        <f t="shared" si="3"/>
        <v/>
      </c>
      <c r="H18" s="211"/>
    </row>
    <row r="19" spans="1:8" ht="15.75" hidden="1">
      <c r="A19" s="187"/>
      <c r="B19" s="188"/>
      <c r="C19" s="211"/>
      <c r="D19" s="211" t="str">
        <f t="shared" si="0"/>
        <v/>
      </c>
      <c r="E19" s="211" t="str">
        <f t="shared" si="1"/>
        <v/>
      </c>
      <c r="F19" s="189">
        <f t="shared" si="2"/>
        <v>0</v>
      </c>
      <c r="G19" s="189" t="str">
        <f t="shared" si="3"/>
        <v/>
      </c>
      <c r="H19" s="211"/>
    </row>
    <row r="20" spans="1:8" ht="15.75" hidden="1">
      <c r="A20" s="187"/>
      <c r="B20" s="188"/>
      <c r="C20" s="211"/>
      <c r="D20" s="211" t="str">
        <f t="shared" si="0"/>
        <v/>
      </c>
      <c r="E20" s="211" t="str">
        <f t="shared" si="1"/>
        <v/>
      </c>
      <c r="F20" s="189">
        <f t="shared" si="2"/>
        <v>0</v>
      </c>
      <c r="G20" s="189" t="str">
        <f t="shared" si="3"/>
        <v/>
      </c>
      <c r="H20" s="211"/>
    </row>
    <row r="21" spans="1:8" ht="15.75" hidden="1">
      <c r="A21" s="187"/>
      <c r="B21" s="188"/>
      <c r="C21" s="211"/>
      <c r="D21" s="211" t="str">
        <f t="shared" si="0"/>
        <v/>
      </c>
      <c r="E21" s="211" t="str">
        <f t="shared" si="1"/>
        <v/>
      </c>
      <c r="F21" s="189">
        <f t="shared" si="2"/>
        <v>0</v>
      </c>
      <c r="G21" s="189" t="str">
        <f t="shared" si="3"/>
        <v/>
      </c>
      <c r="H21" s="211"/>
    </row>
    <row r="22" spans="1:8" ht="15.75" hidden="1">
      <c r="A22" s="187"/>
      <c r="B22" s="188"/>
      <c r="C22" s="211"/>
      <c r="D22" s="211" t="str">
        <f t="shared" si="0"/>
        <v/>
      </c>
      <c r="E22" s="211" t="str">
        <f t="shared" si="1"/>
        <v/>
      </c>
      <c r="F22" s="189">
        <f t="shared" si="2"/>
        <v>0</v>
      </c>
      <c r="G22" s="189" t="str">
        <f t="shared" si="3"/>
        <v/>
      </c>
      <c r="H22" s="211"/>
    </row>
    <row r="23" spans="1:8" ht="15.75" hidden="1">
      <c r="A23" s="187"/>
      <c r="B23" s="188"/>
      <c r="C23" s="211"/>
      <c r="D23" s="211" t="str">
        <f t="shared" si="0"/>
        <v/>
      </c>
      <c r="E23" s="211" t="str">
        <f t="shared" si="1"/>
        <v/>
      </c>
      <c r="F23" s="189">
        <f t="shared" si="2"/>
        <v>0</v>
      </c>
      <c r="G23" s="189" t="str">
        <f t="shared" si="3"/>
        <v/>
      </c>
      <c r="H23" s="211"/>
    </row>
    <row r="24" spans="1:8" ht="15.75" hidden="1">
      <c r="A24" s="187"/>
      <c r="B24" s="188"/>
      <c r="C24" s="211"/>
      <c r="D24" s="211" t="str">
        <f t="shared" si="0"/>
        <v/>
      </c>
      <c r="E24" s="211" t="str">
        <f t="shared" si="1"/>
        <v/>
      </c>
      <c r="F24" s="189">
        <f t="shared" si="2"/>
        <v>0</v>
      </c>
      <c r="G24" s="189" t="str">
        <f t="shared" si="3"/>
        <v/>
      </c>
      <c r="H24" s="211"/>
    </row>
    <row r="25" spans="1:8" ht="15.75" hidden="1">
      <c r="A25" s="187"/>
      <c r="B25" s="188"/>
      <c r="C25" s="211"/>
      <c r="D25" s="211" t="str">
        <f t="shared" si="0"/>
        <v/>
      </c>
      <c r="E25" s="211" t="str">
        <f t="shared" si="1"/>
        <v/>
      </c>
      <c r="F25" s="189">
        <f t="shared" si="2"/>
        <v>0</v>
      </c>
      <c r="G25" s="189" t="str">
        <f t="shared" si="3"/>
        <v/>
      </c>
      <c r="H25" s="211"/>
    </row>
    <row r="26" spans="1:8" ht="15.75" hidden="1">
      <c r="A26" s="187"/>
      <c r="B26" s="188"/>
      <c r="C26" s="211"/>
      <c r="D26" s="211" t="str">
        <f t="shared" si="0"/>
        <v/>
      </c>
      <c r="E26" s="211" t="str">
        <f t="shared" si="1"/>
        <v/>
      </c>
      <c r="F26" s="189">
        <f t="shared" si="2"/>
        <v>0</v>
      </c>
      <c r="G26" s="189" t="str">
        <f t="shared" si="3"/>
        <v/>
      </c>
      <c r="H26" s="211"/>
    </row>
    <row r="27" spans="1:8" ht="15.75" hidden="1">
      <c r="A27" s="187"/>
      <c r="B27" s="188"/>
      <c r="C27" s="211"/>
      <c r="D27" s="211" t="str">
        <f t="shared" si="0"/>
        <v/>
      </c>
      <c r="E27" s="211" t="str">
        <f t="shared" si="1"/>
        <v/>
      </c>
      <c r="F27" s="189">
        <f t="shared" si="2"/>
        <v>0</v>
      </c>
      <c r="G27" s="189" t="str">
        <f t="shared" si="3"/>
        <v/>
      </c>
      <c r="H27" s="211"/>
    </row>
    <row r="28" spans="1:8" ht="15.75" hidden="1">
      <c r="A28" s="187"/>
      <c r="B28" s="188"/>
      <c r="C28" s="211"/>
      <c r="D28" s="211" t="str">
        <f t="shared" si="0"/>
        <v/>
      </c>
      <c r="E28" s="211" t="str">
        <f t="shared" si="1"/>
        <v/>
      </c>
      <c r="F28" s="189">
        <f t="shared" si="2"/>
        <v>0</v>
      </c>
      <c r="G28" s="189" t="str">
        <f t="shared" si="3"/>
        <v/>
      </c>
      <c r="H28" s="211"/>
    </row>
    <row r="29" spans="1:8" ht="15.75" hidden="1">
      <c r="A29" s="187"/>
      <c r="B29" s="188"/>
      <c r="C29" s="211"/>
      <c r="D29" s="211" t="str">
        <f t="shared" si="0"/>
        <v/>
      </c>
      <c r="E29" s="211" t="str">
        <f t="shared" si="1"/>
        <v/>
      </c>
      <c r="F29" s="189">
        <f t="shared" si="2"/>
        <v>0</v>
      </c>
      <c r="G29" s="189" t="str">
        <f t="shared" si="3"/>
        <v/>
      </c>
      <c r="H29" s="211"/>
    </row>
    <row r="30" spans="1:8" ht="15.75" hidden="1">
      <c r="A30" s="187"/>
      <c r="B30" s="188"/>
      <c r="C30" s="211"/>
      <c r="D30" s="211" t="str">
        <f t="shared" si="0"/>
        <v/>
      </c>
      <c r="E30" s="211" t="str">
        <f t="shared" si="1"/>
        <v/>
      </c>
      <c r="F30" s="189">
        <f t="shared" si="2"/>
        <v>0</v>
      </c>
      <c r="G30" s="189" t="str">
        <f t="shared" si="3"/>
        <v/>
      </c>
      <c r="H30" s="211"/>
    </row>
    <row r="31" spans="1:8" ht="15.75" hidden="1">
      <c r="A31" s="187"/>
      <c r="B31" s="188"/>
      <c r="C31" s="211"/>
      <c r="D31" s="211" t="str">
        <f t="shared" si="0"/>
        <v/>
      </c>
      <c r="E31" s="211" t="str">
        <f t="shared" si="1"/>
        <v/>
      </c>
      <c r="F31" s="189">
        <f t="shared" si="2"/>
        <v>0</v>
      </c>
      <c r="G31" s="189" t="str">
        <f t="shared" si="3"/>
        <v/>
      </c>
      <c r="H31" s="211"/>
    </row>
    <row r="32" spans="1:8" ht="15.75" hidden="1">
      <c r="A32" s="187"/>
      <c r="B32" s="188"/>
      <c r="C32" s="211"/>
      <c r="D32" s="211" t="str">
        <f t="shared" si="0"/>
        <v/>
      </c>
      <c r="E32" s="211" t="str">
        <f t="shared" si="1"/>
        <v/>
      </c>
      <c r="F32" s="189">
        <f t="shared" si="2"/>
        <v>0</v>
      </c>
      <c r="G32" s="189" t="str">
        <f t="shared" si="3"/>
        <v/>
      </c>
      <c r="H32" s="211"/>
    </row>
    <row r="33" spans="1:8" ht="15.75" hidden="1">
      <c r="A33" s="187"/>
      <c r="B33" s="188"/>
      <c r="C33" s="211"/>
      <c r="D33" s="211" t="str">
        <f t="shared" si="0"/>
        <v/>
      </c>
      <c r="E33" s="211" t="str">
        <f t="shared" si="1"/>
        <v/>
      </c>
      <c r="F33" s="189">
        <f t="shared" si="2"/>
        <v>0</v>
      </c>
      <c r="G33" s="189" t="str">
        <f t="shared" si="3"/>
        <v/>
      </c>
      <c r="H33" s="211"/>
    </row>
    <row r="34" spans="1:8" ht="15.75" hidden="1">
      <c r="A34" s="187"/>
      <c r="B34" s="188"/>
      <c r="C34" s="211"/>
      <c r="D34" s="211" t="str">
        <f t="shared" si="0"/>
        <v/>
      </c>
      <c r="E34" s="211" t="str">
        <f t="shared" si="1"/>
        <v/>
      </c>
      <c r="F34" s="189">
        <f t="shared" si="2"/>
        <v>0</v>
      </c>
      <c r="G34" s="189" t="str">
        <f t="shared" si="3"/>
        <v/>
      </c>
      <c r="H34" s="211"/>
    </row>
    <row r="35" spans="1:8" ht="15.75" hidden="1">
      <c r="A35" s="187"/>
      <c r="B35" s="188"/>
      <c r="C35" s="211"/>
      <c r="D35" s="211" t="str">
        <f t="shared" si="0"/>
        <v/>
      </c>
      <c r="E35" s="211" t="str">
        <f t="shared" si="1"/>
        <v/>
      </c>
      <c r="F35" s="189">
        <f t="shared" si="2"/>
        <v>0</v>
      </c>
      <c r="G35" s="189" t="str">
        <f t="shared" si="3"/>
        <v/>
      </c>
      <c r="H35" s="211"/>
    </row>
    <row r="36" spans="1:8" ht="15.75" hidden="1">
      <c r="A36" s="187"/>
      <c r="B36" s="188"/>
      <c r="C36" s="211"/>
      <c r="D36" s="211" t="str">
        <f t="shared" si="0"/>
        <v/>
      </c>
      <c r="E36" s="211" t="str">
        <f t="shared" si="1"/>
        <v/>
      </c>
      <c r="F36" s="189">
        <f t="shared" si="2"/>
        <v>0</v>
      </c>
      <c r="G36" s="189" t="str">
        <f t="shared" si="3"/>
        <v/>
      </c>
      <c r="H36" s="211"/>
    </row>
    <row r="37" spans="1:8" ht="15.75" hidden="1">
      <c r="A37" s="187"/>
      <c r="B37" s="188"/>
      <c r="C37" s="211"/>
      <c r="D37" s="211" t="str">
        <f t="shared" si="0"/>
        <v/>
      </c>
      <c r="E37" s="211" t="str">
        <f t="shared" si="1"/>
        <v/>
      </c>
      <c r="F37" s="189">
        <f t="shared" si="2"/>
        <v>0</v>
      </c>
      <c r="G37" s="189" t="str">
        <f t="shared" si="3"/>
        <v/>
      </c>
      <c r="H37" s="211"/>
    </row>
    <row r="38" spans="1:8" ht="15.75" hidden="1">
      <c r="A38" s="187"/>
      <c r="B38" s="188"/>
      <c r="C38" s="211"/>
      <c r="D38" s="211" t="str">
        <f t="shared" si="0"/>
        <v/>
      </c>
      <c r="E38" s="211" t="str">
        <f t="shared" si="1"/>
        <v/>
      </c>
      <c r="F38" s="189">
        <f t="shared" si="2"/>
        <v>0</v>
      </c>
      <c r="G38" s="189" t="str">
        <f t="shared" si="3"/>
        <v/>
      </c>
      <c r="H38" s="211"/>
    </row>
    <row r="39" spans="1:8" ht="15.75" hidden="1">
      <c r="A39" s="187"/>
      <c r="B39" s="188"/>
      <c r="C39" s="211"/>
      <c r="D39" s="211" t="str">
        <f t="shared" si="0"/>
        <v/>
      </c>
      <c r="E39" s="211" t="str">
        <f t="shared" si="1"/>
        <v/>
      </c>
      <c r="F39" s="189">
        <f t="shared" si="2"/>
        <v>0</v>
      </c>
      <c r="G39" s="189" t="str">
        <f t="shared" si="3"/>
        <v/>
      </c>
      <c r="H39" s="211"/>
    </row>
    <row r="40" spans="1:8" ht="15.75" hidden="1">
      <c r="A40" s="187"/>
      <c r="B40" s="188"/>
      <c r="C40" s="211"/>
      <c r="D40" s="211" t="str">
        <f t="shared" si="0"/>
        <v/>
      </c>
      <c r="E40" s="211" t="str">
        <f t="shared" si="1"/>
        <v/>
      </c>
      <c r="F40" s="189">
        <f t="shared" si="2"/>
        <v>0</v>
      </c>
      <c r="G40" s="189" t="str">
        <f t="shared" si="3"/>
        <v/>
      </c>
      <c r="H40" s="211"/>
    </row>
    <row r="41" spans="1:8" ht="15.75" hidden="1">
      <c r="A41" s="187"/>
      <c r="B41" s="188"/>
      <c r="C41" s="211"/>
      <c r="D41" s="211" t="str">
        <f t="shared" si="0"/>
        <v/>
      </c>
      <c r="E41" s="211" t="str">
        <f t="shared" si="1"/>
        <v/>
      </c>
      <c r="F41" s="189">
        <f t="shared" si="2"/>
        <v>0</v>
      </c>
      <c r="G41" s="189" t="str">
        <f t="shared" si="3"/>
        <v/>
      </c>
      <c r="H41" s="211"/>
    </row>
    <row r="42" spans="1:8" ht="15.75" hidden="1">
      <c r="A42" s="187"/>
      <c r="B42" s="188"/>
      <c r="C42" s="211"/>
      <c r="D42" s="211" t="str">
        <f t="shared" ref="D42:D72" si="4">IF($A42="","",DATEDIF($A42,$B42,"D"))</f>
        <v/>
      </c>
      <c r="E42" s="211" t="str">
        <f t="shared" ref="E42:E72" si="5">IF($A42="","",$C42*$D42)</f>
        <v/>
      </c>
      <c r="F42" s="189">
        <f t="shared" ref="F42:F72" si="6">IF(A42&lt;&gt;"",Taxe,0)</f>
        <v>0</v>
      </c>
      <c r="G42" s="189" t="str">
        <f t="shared" ref="G42:G72" si="7">IF($E42="","",$E42*$F42)</f>
        <v/>
      </c>
      <c r="H42" s="211"/>
    </row>
    <row r="43" spans="1:8" ht="15.75" hidden="1">
      <c r="A43" s="187"/>
      <c r="B43" s="188"/>
      <c r="C43" s="211"/>
      <c r="D43" s="211" t="str">
        <f t="shared" si="4"/>
        <v/>
      </c>
      <c r="E43" s="211" t="str">
        <f t="shared" si="5"/>
        <v/>
      </c>
      <c r="F43" s="189">
        <f t="shared" si="6"/>
        <v>0</v>
      </c>
      <c r="G43" s="189" t="str">
        <f t="shared" si="7"/>
        <v/>
      </c>
      <c r="H43" s="211"/>
    </row>
    <row r="44" spans="1:8" ht="15.75" hidden="1">
      <c r="A44" s="187"/>
      <c r="B44" s="188"/>
      <c r="C44" s="211"/>
      <c r="D44" s="211" t="str">
        <f t="shared" si="4"/>
        <v/>
      </c>
      <c r="E44" s="211" t="str">
        <f t="shared" si="5"/>
        <v/>
      </c>
      <c r="F44" s="189">
        <f t="shared" si="6"/>
        <v>0</v>
      </c>
      <c r="G44" s="189" t="str">
        <f t="shared" si="7"/>
        <v/>
      </c>
      <c r="H44" s="211"/>
    </row>
    <row r="45" spans="1:8" ht="15.75" hidden="1">
      <c r="A45" s="187"/>
      <c r="B45" s="188"/>
      <c r="C45" s="211"/>
      <c r="D45" s="211" t="str">
        <f t="shared" si="4"/>
        <v/>
      </c>
      <c r="E45" s="211" t="str">
        <f t="shared" si="5"/>
        <v/>
      </c>
      <c r="F45" s="189">
        <f t="shared" si="6"/>
        <v>0</v>
      </c>
      <c r="G45" s="189" t="str">
        <f t="shared" si="7"/>
        <v/>
      </c>
      <c r="H45" s="211"/>
    </row>
    <row r="46" spans="1:8" ht="15.75" hidden="1">
      <c r="A46" s="187"/>
      <c r="B46" s="188"/>
      <c r="C46" s="211"/>
      <c r="D46" s="211" t="str">
        <f t="shared" si="4"/>
        <v/>
      </c>
      <c r="E46" s="211" t="str">
        <f t="shared" si="5"/>
        <v/>
      </c>
      <c r="F46" s="189">
        <f t="shared" si="6"/>
        <v>0</v>
      </c>
      <c r="G46" s="189" t="str">
        <f t="shared" si="7"/>
        <v/>
      </c>
      <c r="H46" s="211"/>
    </row>
    <row r="47" spans="1:8" ht="15.75" hidden="1">
      <c r="A47" s="187"/>
      <c r="B47" s="188"/>
      <c r="C47" s="211"/>
      <c r="D47" s="211" t="str">
        <f t="shared" si="4"/>
        <v/>
      </c>
      <c r="E47" s="211" t="str">
        <f t="shared" si="5"/>
        <v/>
      </c>
      <c r="F47" s="189">
        <f t="shared" si="6"/>
        <v>0</v>
      </c>
      <c r="G47" s="189" t="str">
        <f t="shared" si="7"/>
        <v/>
      </c>
      <c r="H47" s="211"/>
    </row>
    <row r="48" spans="1:8" ht="15.75" hidden="1">
      <c r="A48" s="187"/>
      <c r="B48" s="188"/>
      <c r="C48" s="211"/>
      <c r="D48" s="211" t="str">
        <f t="shared" si="4"/>
        <v/>
      </c>
      <c r="E48" s="211" t="str">
        <f t="shared" si="5"/>
        <v/>
      </c>
      <c r="F48" s="189">
        <f t="shared" si="6"/>
        <v>0</v>
      </c>
      <c r="G48" s="189" t="str">
        <f t="shared" si="7"/>
        <v/>
      </c>
      <c r="H48" s="211"/>
    </row>
    <row r="49" spans="1:8" ht="15.75" hidden="1">
      <c r="A49" s="187"/>
      <c r="B49" s="188"/>
      <c r="C49" s="211"/>
      <c r="D49" s="211" t="str">
        <f t="shared" si="4"/>
        <v/>
      </c>
      <c r="E49" s="211" t="str">
        <f t="shared" si="5"/>
        <v/>
      </c>
      <c r="F49" s="189">
        <f t="shared" si="6"/>
        <v>0</v>
      </c>
      <c r="G49" s="189" t="str">
        <f t="shared" si="7"/>
        <v/>
      </c>
      <c r="H49" s="211"/>
    </row>
    <row r="50" spans="1:8" ht="15.75" hidden="1">
      <c r="A50" s="187"/>
      <c r="B50" s="188"/>
      <c r="C50" s="211"/>
      <c r="D50" s="211" t="str">
        <f t="shared" si="4"/>
        <v/>
      </c>
      <c r="E50" s="211" t="str">
        <f t="shared" si="5"/>
        <v/>
      </c>
      <c r="F50" s="189">
        <f t="shared" si="6"/>
        <v>0</v>
      </c>
      <c r="G50" s="189" t="str">
        <f t="shared" si="7"/>
        <v/>
      </c>
      <c r="H50" s="211"/>
    </row>
    <row r="51" spans="1:8" ht="15.75" hidden="1">
      <c r="A51" s="187"/>
      <c r="B51" s="188"/>
      <c r="C51" s="211"/>
      <c r="D51" s="211" t="str">
        <f t="shared" si="4"/>
        <v/>
      </c>
      <c r="E51" s="211" t="str">
        <f t="shared" si="5"/>
        <v/>
      </c>
      <c r="F51" s="189">
        <f t="shared" si="6"/>
        <v>0</v>
      </c>
      <c r="G51" s="189" t="str">
        <f t="shared" si="7"/>
        <v/>
      </c>
      <c r="H51" s="211"/>
    </row>
    <row r="52" spans="1:8" ht="15.75" hidden="1">
      <c r="A52" s="187"/>
      <c r="B52" s="188"/>
      <c r="C52" s="211"/>
      <c r="D52" s="211" t="str">
        <f t="shared" si="4"/>
        <v/>
      </c>
      <c r="E52" s="211" t="str">
        <f t="shared" si="5"/>
        <v/>
      </c>
      <c r="F52" s="189">
        <f t="shared" si="6"/>
        <v>0</v>
      </c>
      <c r="G52" s="189" t="str">
        <f t="shared" si="7"/>
        <v/>
      </c>
      <c r="H52" s="211"/>
    </row>
    <row r="53" spans="1:8" ht="15.75" hidden="1">
      <c r="A53" s="187"/>
      <c r="B53" s="188"/>
      <c r="C53" s="211"/>
      <c r="D53" s="211" t="str">
        <f t="shared" si="4"/>
        <v/>
      </c>
      <c r="E53" s="211" t="str">
        <f t="shared" si="5"/>
        <v/>
      </c>
      <c r="F53" s="189">
        <f t="shared" si="6"/>
        <v>0</v>
      </c>
      <c r="G53" s="189" t="str">
        <f t="shared" si="7"/>
        <v/>
      </c>
      <c r="H53" s="211"/>
    </row>
    <row r="54" spans="1:8" ht="15.75" hidden="1">
      <c r="A54" s="187"/>
      <c r="B54" s="188"/>
      <c r="C54" s="211"/>
      <c r="D54" s="211" t="str">
        <f t="shared" si="4"/>
        <v/>
      </c>
      <c r="E54" s="211" t="str">
        <f t="shared" si="5"/>
        <v/>
      </c>
      <c r="F54" s="189">
        <f t="shared" si="6"/>
        <v>0</v>
      </c>
      <c r="G54" s="189" t="str">
        <f t="shared" si="7"/>
        <v/>
      </c>
      <c r="H54" s="211"/>
    </row>
    <row r="55" spans="1:8" ht="15.75" hidden="1">
      <c r="A55" s="187"/>
      <c r="B55" s="188"/>
      <c r="C55" s="211"/>
      <c r="D55" s="211" t="str">
        <f t="shared" si="4"/>
        <v/>
      </c>
      <c r="E55" s="211" t="str">
        <f t="shared" si="5"/>
        <v/>
      </c>
      <c r="F55" s="189">
        <f t="shared" si="6"/>
        <v>0</v>
      </c>
      <c r="G55" s="189" t="str">
        <f t="shared" si="7"/>
        <v/>
      </c>
      <c r="H55" s="211"/>
    </row>
    <row r="56" spans="1:8" ht="15.75" hidden="1">
      <c r="A56" s="187"/>
      <c r="B56" s="188"/>
      <c r="C56" s="211"/>
      <c r="D56" s="211" t="str">
        <f t="shared" si="4"/>
        <v/>
      </c>
      <c r="E56" s="211" t="str">
        <f t="shared" si="5"/>
        <v/>
      </c>
      <c r="F56" s="189">
        <f t="shared" si="6"/>
        <v>0</v>
      </c>
      <c r="G56" s="189" t="str">
        <f t="shared" si="7"/>
        <v/>
      </c>
      <c r="H56" s="211"/>
    </row>
    <row r="57" spans="1:8" ht="15.75" hidden="1">
      <c r="A57" s="187"/>
      <c r="B57" s="188"/>
      <c r="C57" s="211"/>
      <c r="D57" s="211" t="str">
        <f t="shared" si="4"/>
        <v/>
      </c>
      <c r="E57" s="211" t="str">
        <f t="shared" si="5"/>
        <v/>
      </c>
      <c r="F57" s="189">
        <f t="shared" si="6"/>
        <v>0</v>
      </c>
      <c r="G57" s="189" t="str">
        <f t="shared" si="7"/>
        <v/>
      </c>
      <c r="H57" s="211"/>
    </row>
    <row r="58" spans="1:8" ht="15.75" hidden="1">
      <c r="A58" s="187"/>
      <c r="B58" s="188"/>
      <c r="C58" s="211"/>
      <c r="D58" s="211" t="str">
        <f t="shared" si="4"/>
        <v/>
      </c>
      <c r="E58" s="211" t="str">
        <f t="shared" si="5"/>
        <v/>
      </c>
      <c r="F58" s="189">
        <f t="shared" si="6"/>
        <v>0</v>
      </c>
      <c r="G58" s="189" t="str">
        <f t="shared" si="7"/>
        <v/>
      </c>
      <c r="H58" s="211"/>
    </row>
    <row r="59" spans="1:8" ht="15.75" hidden="1">
      <c r="A59" s="187"/>
      <c r="B59" s="188"/>
      <c r="C59" s="211"/>
      <c r="D59" s="211" t="str">
        <f t="shared" si="4"/>
        <v/>
      </c>
      <c r="E59" s="211" t="str">
        <f t="shared" si="5"/>
        <v/>
      </c>
      <c r="F59" s="189">
        <f t="shared" si="6"/>
        <v>0</v>
      </c>
      <c r="G59" s="189" t="str">
        <f t="shared" si="7"/>
        <v/>
      </c>
      <c r="H59" s="211"/>
    </row>
    <row r="60" spans="1:8" ht="15.75" hidden="1">
      <c r="A60" s="187"/>
      <c r="B60" s="188"/>
      <c r="C60" s="211"/>
      <c r="D60" s="211" t="str">
        <f t="shared" si="4"/>
        <v/>
      </c>
      <c r="E60" s="211" t="str">
        <f t="shared" si="5"/>
        <v/>
      </c>
      <c r="F60" s="189">
        <f t="shared" si="6"/>
        <v>0</v>
      </c>
      <c r="G60" s="189" t="str">
        <f t="shared" si="7"/>
        <v/>
      </c>
      <c r="H60" s="211"/>
    </row>
    <row r="61" spans="1:8" ht="15.75" hidden="1">
      <c r="A61" s="187"/>
      <c r="B61" s="188"/>
      <c r="C61" s="211"/>
      <c r="D61" s="211" t="str">
        <f t="shared" si="4"/>
        <v/>
      </c>
      <c r="E61" s="211" t="str">
        <f t="shared" si="5"/>
        <v/>
      </c>
      <c r="F61" s="189">
        <f t="shared" si="6"/>
        <v>0</v>
      </c>
      <c r="G61" s="189" t="str">
        <f t="shared" si="7"/>
        <v/>
      </c>
      <c r="H61" s="211"/>
    </row>
    <row r="62" spans="1:8" ht="15.75" hidden="1">
      <c r="A62" s="187"/>
      <c r="B62" s="188"/>
      <c r="C62" s="211"/>
      <c r="D62" s="211" t="str">
        <f t="shared" si="4"/>
        <v/>
      </c>
      <c r="E62" s="211" t="str">
        <f t="shared" si="5"/>
        <v/>
      </c>
      <c r="F62" s="189">
        <f t="shared" si="6"/>
        <v>0</v>
      </c>
      <c r="G62" s="189" t="str">
        <f t="shared" si="7"/>
        <v/>
      </c>
      <c r="H62" s="211"/>
    </row>
    <row r="63" spans="1:8" ht="15.75" hidden="1">
      <c r="A63" s="187"/>
      <c r="B63" s="188"/>
      <c r="C63" s="211"/>
      <c r="D63" s="211" t="str">
        <f t="shared" si="4"/>
        <v/>
      </c>
      <c r="E63" s="211" t="str">
        <f t="shared" si="5"/>
        <v/>
      </c>
      <c r="F63" s="189">
        <f t="shared" si="6"/>
        <v>0</v>
      </c>
      <c r="G63" s="189" t="str">
        <f t="shared" si="7"/>
        <v/>
      </c>
      <c r="H63" s="211"/>
    </row>
    <row r="64" spans="1:8" ht="15.75" hidden="1">
      <c r="A64" s="187"/>
      <c r="B64" s="188"/>
      <c r="C64" s="211"/>
      <c r="D64" s="211" t="str">
        <f t="shared" si="4"/>
        <v/>
      </c>
      <c r="E64" s="211" t="str">
        <f t="shared" si="5"/>
        <v/>
      </c>
      <c r="F64" s="189">
        <f t="shared" si="6"/>
        <v>0</v>
      </c>
      <c r="G64" s="189" t="str">
        <f t="shared" si="7"/>
        <v/>
      </c>
      <c r="H64" s="211"/>
    </row>
    <row r="65" spans="1:8" ht="15.75" hidden="1">
      <c r="A65" s="187"/>
      <c r="B65" s="188"/>
      <c r="C65" s="211"/>
      <c r="D65" s="211" t="str">
        <f t="shared" si="4"/>
        <v/>
      </c>
      <c r="E65" s="211" t="str">
        <f t="shared" si="5"/>
        <v/>
      </c>
      <c r="F65" s="189">
        <f t="shared" si="6"/>
        <v>0</v>
      </c>
      <c r="G65" s="189" t="str">
        <f t="shared" si="7"/>
        <v/>
      </c>
      <c r="H65" s="211"/>
    </row>
    <row r="66" spans="1:8" ht="15.75" hidden="1">
      <c r="A66" s="187"/>
      <c r="B66" s="188"/>
      <c r="C66" s="211"/>
      <c r="D66" s="211" t="str">
        <f t="shared" si="4"/>
        <v/>
      </c>
      <c r="E66" s="211" t="str">
        <f t="shared" si="5"/>
        <v/>
      </c>
      <c r="F66" s="189">
        <f t="shared" si="6"/>
        <v>0</v>
      </c>
      <c r="G66" s="189" t="str">
        <f t="shared" si="7"/>
        <v/>
      </c>
      <c r="H66" s="211"/>
    </row>
    <row r="67" spans="1:8" ht="15.75" hidden="1">
      <c r="A67" s="187"/>
      <c r="B67" s="188"/>
      <c r="C67" s="211"/>
      <c r="D67" s="211" t="str">
        <f t="shared" si="4"/>
        <v/>
      </c>
      <c r="E67" s="211" t="str">
        <f t="shared" si="5"/>
        <v/>
      </c>
      <c r="F67" s="189">
        <f t="shared" si="6"/>
        <v>0</v>
      </c>
      <c r="G67" s="189" t="str">
        <f t="shared" si="7"/>
        <v/>
      </c>
      <c r="H67" s="211"/>
    </row>
    <row r="68" spans="1:8" ht="15.75" hidden="1">
      <c r="A68" s="187"/>
      <c r="B68" s="188"/>
      <c r="C68" s="211"/>
      <c r="D68" s="211" t="str">
        <f t="shared" si="4"/>
        <v/>
      </c>
      <c r="E68" s="211" t="str">
        <f t="shared" si="5"/>
        <v/>
      </c>
      <c r="F68" s="189">
        <f t="shared" si="6"/>
        <v>0</v>
      </c>
      <c r="G68" s="189" t="str">
        <f t="shared" si="7"/>
        <v/>
      </c>
      <c r="H68" s="211"/>
    </row>
    <row r="69" spans="1:8" ht="15.75" hidden="1">
      <c r="A69" s="187"/>
      <c r="B69" s="188"/>
      <c r="C69" s="211"/>
      <c r="D69" s="211" t="str">
        <f t="shared" si="4"/>
        <v/>
      </c>
      <c r="E69" s="211" t="str">
        <f t="shared" si="5"/>
        <v/>
      </c>
      <c r="F69" s="189">
        <f t="shared" si="6"/>
        <v>0</v>
      </c>
      <c r="G69" s="189" t="str">
        <f t="shared" si="7"/>
        <v/>
      </c>
      <c r="H69" s="211"/>
    </row>
    <row r="70" spans="1:8" ht="15.75" hidden="1">
      <c r="A70" s="187"/>
      <c r="B70" s="188"/>
      <c r="C70" s="211"/>
      <c r="D70" s="211" t="str">
        <f t="shared" si="4"/>
        <v/>
      </c>
      <c r="E70" s="211" t="str">
        <f t="shared" si="5"/>
        <v/>
      </c>
      <c r="F70" s="189">
        <f t="shared" si="6"/>
        <v>0</v>
      </c>
      <c r="G70" s="189" t="str">
        <f t="shared" si="7"/>
        <v/>
      </c>
      <c r="H70" s="211"/>
    </row>
    <row r="71" spans="1:8" ht="15.75" hidden="1">
      <c r="A71" s="187"/>
      <c r="B71" s="188"/>
      <c r="C71" s="211"/>
      <c r="D71" s="211" t="str">
        <f t="shared" si="4"/>
        <v/>
      </c>
      <c r="E71" s="211" t="str">
        <f t="shared" si="5"/>
        <v/>
      </c>
      <c r="F71" s="189">
        <f t="shared" si="6"/>
        <v>0</v>
      </c>
      <c r="G71" s="189" t="str">
        <f t="shared" si="7"/>
        <v/>
      </c>
      <c r="H71" s="211"/>
    </row>
    <row r="72" spans="1:8" ht="15.75" hidden="1">
      <c r="A72" s="187"/>
      <c r="B72" s="188"/>
      <c r="C72" s="211"/>
      <c r="D72" s="211" t="str">
        <f t="shared" si="4"/>
        <v/>
      </c>
      <c r="E72" s="211" t="str">
        <f t="shared" si="5"/>
        <v/>
      </c>
      <c r="F72" s="189">
        <f t="shared" si="6"/>
        <v>0</v>
      </c>
      <c r="G72" s="189" t="str">
        <f t="shared" si="7"/>
        <v/>
      </c>
      <c r="H72" s="211"/>
    </row>
    <row r="73" spans="1:8" ht="16.5">
      <c r="A73" s="222"/>
      <c r="B73" s="215" t="s">
        <v>112</v>
      </c>
      <c r="C73" s="217"/>
      <c r="D73" s="218"/>
      <c r="E73" s="213">
        <f>SUM($E10:$E72)</f>
        <v>0</v>
      </c>
      <c r="F73" s="214">
        <f>Taxe</f>
        <v>0.5</v>
      </c>
      <c r="G73" s="219">
        <f>$E73*$F73</f>
        <v>0</v>
      </c>
      <c r="H73" s="216"/>
    </row>
    <row r="74" spans="1:8" ht="15.75">
      <c r="A74" s="261"/>
      <c r="B74" s="261"/>
      <c r="C74" s="261"/>
      <c r="D74" s="261"/>
      <c r="E74" s="261"/>
      <c r="F74" s="261"/>
      <c r="G74" s="190"/>
      <c r="H74" s="191"/>
    </row>
    <row r="75" spans="1:8" ht="15.75">
      <c r="A75" s="261"/>
      <c r="B75" s="261"/>
      <c r="C75" s="193"/>
      <c r="D75" s="193"/>
      <c r="E75" s="193"/>
      <c r="F75" s="261"/>
      <c r="G75" s="192"/>
      <c r="H75" s="194"/>
    </row>
    <row r="76" spans="1:8" ht="15.75">
      <c r="A76" s="477" t="s">
        <v>162</v>
      </c>
      <c r="B76" s="477"/>
      <c r="C76" s="477"/>
      <c r="D76" s="193"/>
      <c r="E76" s="261" t="s">
        <v>158</v>
      </c>
      <c r="F76" s="197"/>
      <c r="G76" s="192"/>
      <c r="H76" s="194"/>
    </row>
    <row r="77" spans="1:8" ht="15.75">
      <c r="A77" s="261"/>
      <c r="B77" s="261"/>
      <c r="C77" s="193"/>
      <c r="D77" s="193"/>
      <c r="E77" s="193"/>
      <c r="F77" s="261"/>
      <c r="G77" s="195"/>
      <c r="H77" s="196"/>
    </row>
  </sheetData>
  <mergeCells count="12">
    <mergeCell ref="A76:C76"/>
    <mergeCell ref="E8:E9"/>
    <mergeCell ref="F8:F9"/>
    <mergeCell ref="A1:H2"/>
    <mergeCell ref="A3:H3"/>
    <mergeCell ref="A4:H4"/>
    <mergeCell ref="C7:F7"/>
    <mergeCell ref="G7:G9"/>
    <mergeCell ref="H7:H9"/>
    <mergeCell ref="A8:B8"/>
    <mergeCell ref="C8:C9"/>
    <mergeCell ref="D8:D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5" orientation="portrait" r:id="rId1"/>
  <rowBreaks count="1" manualBreakCount="1">
    <brk id="3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Saisie réservations</vt:lpstr>
      <vt:lpstr>Planning réservations</vt:lpstr>
      <vt:lpstr>Bilan annuel réservations</vt:lpstr>
      <vt:lpstr>Graphiques</vt:lpstr>
      <vt:lpstr>Datas Graphiques</vt:lpstr>
      <vt:lpstr>Datas</vt:lpstr>
      <vt:lpstr>Taxe de séjour Janv-Mai</vt:lpstr>
      <vt:lpstr>Taxe de séjour Juin-Août</vt:lpstr>
      <vt:lpstr>Taxe de séjour Sept-Déc</vt:lpstr>
      <vt:lpstr>An</vt:lpstr>
      <vt:lpstr>Années</vt:lpstr>
      <vt:lpstr>ColA</vt:lpstr>
      <vt:lpstr>'Taxe de séjour Janv-Mai'!Impression_des_titres</vt:lpstr>
      <vt:lpstr>'Taxe de séjour Juin-Août'!Impression_des_titres</vt:lpstr>
      <vt:lpstr>'Taxe de séjour Sept-Déc'!Impression_des_titres</vt:lpstr>
      <vt:lpstr>Mois</vt:lpstr>
      <vt:lpstr>Régime</vt:lpstr>
      <vt:lpstr>Régime_2018</vt:lpstr>
      <vt:lpstr>Statut</vt:lpstr>
      <vt:lpstr>Tarif_chambre</vt:lpstr>
      <vt:lpstr>Tarifs</vt:lpstr>
      <vt:lpstr>Tarifs_2018</vt:lpstr>
      <vt:lpstr>Taxe</vt:lpstr>
      <vt:lpstr>Type_chambre</vt:lpstr>
      <vt:lpstr>'Bilan annuel réservations'!Zone_d_impression</vt:lpstr>
      <vt:lpstr>Graphiques!Zone_d_impression</vt:lpstr>
      <vt:lpstr>'Planning réservations'!Zone_d_impression</vt:lpstr>
      <vt:lpstr>'Saisie réservations'!Zone_d_impression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Andre</cp:lastModifiedBy>
  <cp:lastPrinted>2017-09-05T13:07:57Z</cp:lastPrinted>
  <dcterms:created xsi:type="dcterms:W3CDTF">2009-05-19T05:49:18Z</dcterms:created>
  <dcterms:modified xsi:type="dcterms:W3CDTF">2017-12-16T17:45:02Z</dcterms:modified>
</cp:coreProperties>
</file>