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21600" windowHeight="9735" tabRatio="956" activeTab="8"/>
  </bookViews>
  <sheets>
    <sheet name="Equipes" sheetId="13" r:id="rId1"/>
    <sheet name="Données déroulantes" sheetId="2" state="hidden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</sheets>
  <functionGroups/>
  <definedNames>
    <definedName name="A">'Données du match'!$B$6</definedName>
    <definedName name="ListeA">'Composition équipes'!$A$5:$A$16</definedName>
    <definedName name="ListeB">'Composition équipes'!$F$5:$F$16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1"/>
  <c r="L27"/>
  <c r="N27"/>
  <c r="L28"/>
  <c r="B29"/>
  <c r="D29"/>
  <c r="F29"/>
  <c r="H29"/>
  <c r="J29"/>
  <c r="L29"/>
  <c r="N29"/>
  <c r="B30"/>
  <c r="D30"/>
  <c r="F30"/>
  <c r="H30"/>
  <c r="J30"/>
  <c r="L30"/>
  <c r="B31"/>
  <c r="D31"/>
  <c r="F31"/>
  <c r="H31"/>
  <c r="J31"/>
  <c r="L31"/>
  <c r="N31"/>
  <c r="O31"/>
  <c r="B32"/>
  <c r="C32"/>
  <c r="D32"/>
  <c r="E32"/>
  <c r="F32"/>
  <c r="G32"/>
  <c r="H32"/>
  <c r="I32"/>
  <c r="J32"/>
  <c r="K32"/>
  <c r="L32"/>
  <c r="M32"/>
  <c r="N32"/>
  <c r="O32"/>
  <c r="B33"/>
  <c r="C33"/>
  <c r="D33"/>
  <c r="E33"/>
  <c r="F33"/>
  <c r="G33"/>
  <c r="H33"/>
  <c r="I33"/>
  <c r="J33"/>
  <c r="K33"/>
  <c r="L33"/>
  <c r="M33"/>
  <c r="N33"/>
  <c r="O33"/>
  <c r="B34"/>
  <c r="C34"/>
  <c r="D34"/>
  <c r="E34"/>
  <c r="F34"/>
  <c r="G34"/>
  <c r="H34"/>
  <c r="I34"/>
  <c r="J34"/>
  <c r="K34"/>
  <c r="L34"/>
  <c r="M34"/>
  <c r="N34"/>
  <c r="O34"/>
  <c r="B35"/>
  <c r="C35"/>
  <c r="D35"/>
  <c r="E35"/>
  <c r="F35"/>
  <c r="G35"/>
  <c r="H35"/>
  <c r="I35"/>
  <c r="J35"/>
  <c r="K35"/>
  <c r="L35"/>
  <c r="M35"/>
  <c r="N35"/>
  <c r="O35"/>
  <c r="B36"/>
  <c r="C36"/>
  <c r="D36"/>
  <c r="E36"/>
  <c r="F36"/>
  <c r="G36"/>
  <c r="H36"/>
  <c r="I36"/>
  <c r="J36"/>
  <c r="K36"/>
  <c r="L36"/>
  <c r="M36"/>
  <c r="N36"/>
  <c r="O36"/>
  <c r="B37"/>
  <c r="C37"/>
  <c r="D37"/>
  <c r="E37"/>
  <c r="F37"/>
  <c r="G37"/>
  <c r="H37"/>
  <c r="I37"/>
  <c r="J37"/>
  <c r="K37"/>
  <c r="L37"/>
  <c r="M37"/>
  <c r="N37"/>
  <c r="O37"/>
  <c r="B38"/>
  <c r="C38"/>
  <c r="D38"/>
  <c r="E38"/>
  <c r="F38"/>
  <c r="G38"/>
  <c r="H38"/>
  <c r="I38"/>
  <c r="J38"/>
  <c r="K38"/>
  <c r="L38"/>
  <c r="M38"/>
  <c r="N38"/>
  <c r="O38"/>
  <c r="B39"/>
  <c r="D39"/>
  <c r="E39"/>
  <c r="F39"/>
  <c r="G39"/>
  <c r="H39"/>
  <c r="J39"/>
  <c r="K39"/>
  <c r="L39"/>
  <c r="M39"/>
  <c r="N39"/>
  <c r="O39"/>
  <c r="P27"/>
  <c r="Z27"/>
  <c r="AB27"/>
  <c r="Z28"/>
  <c r="P29"/>
  <c r="R29"/>
  <c r="T29"/>
  <c r="V29"/>
  <c r="X29"/>
  <c r="Z29"/>
  <c r="AB29"/>
  <c r="P30"/>
  <c r="R30"/>
  <c r="T30"/>
  <c r="V30"/>
  <c r="X30"/>
  <c r="Z30"/>
  <c r="P31"/>
  <c r="R31"/>
  <c r="T31"/>
  <c r="V31"/>
  <c r="X31"/>
  <c r="Z31"/>
  <c r="AB31"/>
  <c r="AC31"/>
  <c r="P32"/>
  <c r="Q32"/>
  <c r="R32"/>
  <c r="S32"/>
  <c r="T32"/>
  <c r="U32"/>
  <c r="V32"/>
  <c r="W32"/>
  <c r="X32"/>
  <c r="Y32"/>
  <c r="Z32"/>
  <c r="AA32"/>
  <c r="AB32"/>
  <c r="AC32"/>
  <c r="P33"/>
  <c r="Q33"/>
  <c r="R33"/>
  <c r="S33"/>
  <c r="T33"/>
  <c r="U33"/>
  <c r="V33"/>
  <c r="W33"/>
  <c r="X33"/>
  <c r="Y33"/>
  <c r="Z33"/>
  <c r="AA33"/>
  <c r="AB33"/>
  <c r="AC33"/>
  <c r="P34"/>
  <c r="Q34"/>
  <c r="R34"/>
  <c r="S34"/>
  <c r="T34"/>
  <c r="U34"/>
  <c r="V34"/>
  <c r="W34"/>
  <c r="X34"/>
  <c r="Y34"/>
  <c r="Z34"/>
  <c r="AA34"/>
  <c r="AB34"/>
  <c r="AC34"/>
  <c r="P35"/>
  <c r="Q35"/>
  <c r="R35"/>
  <c r="S35"/>
  <c r="T35"/>
  <c r="U35"/>
  <c r="V35"/>
  <c r="W35"/>
  <c r="X35"/>
  <c r="Y35"/>
  <c r="Z35"/>
  <c r="AA35"/>
  <c r="AB35"/>
  <c r="AC35"/>
  <c r="P36"/>
  <c r="Q36"/>
  <c r="R36"/>
  <c r="S36"/>
  <c r="T36"/>
  <c r="U36"/>
  <c r="V36"/>
  <c r="W36"/>
  <c r="X36"/>
  <c r="Y36"/>
  <c r="Z36"/>
  <c r="AA36"/>
  <c r="AB36"/>
  <c r="AC36"/>
  <c r="P37"/>
  <c r="Q37"/>
  <c r="R37"/>
  <c r="S37"/>
  <c r="T37"/>
  <c r="U37"/>
  <c r="V37"/>
  <c r="W37"/>
  <c r="X37"/>
  <c r="Y37"/>
  <c r="Z37"/>
  <c r="AA37"/>
  <c r="AB37"/>
  <c r="AC37"/>
  <c r="P38"/>
  <c r="Q38"/>
  <c r="R38"/>
  <c r="S38"/>
  <c r="T38"/>
  <c r="U38"/>
  <c r="V38"/>
  <c r="W38"/>
  <c r="X38"/>
  <c r="Y38"/>
  <c r="Z38"/>
  <c r="AA38"/>
  <c r="AB38"/>
  <c r="AC38"/>
  <c r="P39"/>
  <c r="R39"/>
  <c r="S39"/>
  <c r="T39"/>
  <c r="U39"/>
  <c r="V39"/>
  <c r="X39"/>
  <c r="Y39"/>
  <c r="Z39"/>
  <c r="AA39"/>
  <c r="AB39"/>
  <c r="AC39"/>
  <c r="B5" i="3" l="1"/>
  <c r="B6" l="1"/>
  <c r="F6" i="1" l="1"/>
  <c r="N11" i="10" l="1"/>
  <c r="AE33" i="11" l="1"/>
  <c r="AF32"/>
  <c r="AF33"/>
  <c r="AE32"/>
  <c r="N12" i="10"/>
  <c r="AB12" i="5"/>
  <c r="AB11"/>
  <c r="AB12" i="10"/>
  <c r="AB11"/>
  <c r="AB12" i="6"/>
  <c r="AB11"/>
  <c r="AB12" i="4"/>
  <c r="AB11"/>
  <c r="N11"/>
  <c r="F22" i="10"/>
  <c r="N12" i="5"/>
  <c r="N11"/>
  <c r="N12" i="6"/>
  <c r="N11"/>
  <c r="N12" i="4"/>
  <c r="F42" i="11" l="1"/>
  <c r="F22" i="6"/>
  <c r="T22" i="4"/>
  <c r="T22" i="6"/>
  <c r="T22" i="10"/>
  <c r="T22" i="5"/>
  <c r="T42" i="11"/>
  <c r="F22" i="5"/>
  <c r="F22" i="4"/>
  <c r="A1" i="13" l="1"/>
  <c r="A6" l="1"/>
  <c r="A10"/>
  <c r="A14"/>
  <c r="A18"/>
  <c r="A22"/>
  <c r="A26"/>
  <c r="A9"/>
  <c r="A13"/>
  <c r="A17"/>
  <c r="A21"/>
  <c r="A25"/>
  <c r="A2"/>
  <c r="A8"/>
  <c r="A12"/>
  <c r="A16"/>
  <c r="A20"/>
  <c r="A24"/>
  <c r="A28"/>
  <c r="A3"/>
  <c r="A7"/>
  <c r="A11"/>
  <c r="A15"/>
  <c r="A19"/>
  <c r="A27"/>
  <c r="A5"/>
  <c r="A4"/>
  <c r="A23"/>
  <c r="C4"/>
  <c r="C8"/>
  <c r="C12"/>
  <c r="C16"/>
  <c r="C20"/>
  <c r="C24"/>
  <c r="C28"/>
  <c r="B6"/>
  <c r="B10"/>
  <c r="B14"/>
  <c r="B18"/>
  <c r="B22"/>
  <c r="B26"/>
  <c r="B2"/>
  <c r="C11"/>
  <c r="C19"/>
  <c r="C27"/>
  <c r="B13"/>
  <c r="B21"/>
  <c r="C2"/>
  <c r="C6"/>
  <c r="C14"/>
  <c r="C22"/>
  <c r="B8"/>
  <c r="B16"/>
  <c r="B24"/>
  <c r="C5"/>
  <c r="C9"/>
  <c r="C17"/>
  <c r="C25"/>
  <c r="B7"/>
  <c r="B11"/>
  <c r="B19"/>
  <c r="B27"/>
  <c r="C3"/>
  <c r="C7"/>
  <c r="C15"/>
  <c r="C23"/>
  <c r="B5"/>
  <c r="B9"/>
  <c r="B17"/>
  <c r="B25"/>
  <c r="C10"/>
  <c r="C18"/>
  <c r="C26"/>
  <c r="B12"/>
  <c r="B20"/>
  <c r="B28"/>
  <c r="C13"/>
  <c r="C21"/>
  <c r="B3"/>
  <c r="B15"/>
  <c r="B23"/>
  <c r="B4"/>
  <c r="B18" i="3" l="1"/>
  <c r="C18"/>
  <c r="C7"/>
  <c r="C9"/>
  <c r="C11"/>
  <c r="C13"/>
  <c r="C15"/>
  <c r="C5"/>
  <c r="B8"/>
  <c r="B10"/>
  <c r="B14"/>
  <c r="B19"/>
  <c r="C19"/>
  <c r="C6"/>
  <c r="C8"/>
  <c r="C10"/>
  <c r="C12"/>
  <c r="C14"/>
  <c r="C16"/>
  <c r="B7"/>
  <c r="B9"/>
  <c r="B11"/>
  <c r="B13"/>
  <c r="B15"/>
  <c r="B12"/>
  <c r="B16"/>
  <c r="L7" i="6"/>
  <c r="L7" i="5" s="1"/>
  <c r="L7" i="10" s="1"/>
  <c r="C35" i="3" l="1"/>
  <c r="D3"/>
  <c r="B6" i="4"/>
  <c r="P6" i="6" s="1"/>
  <c r="B6" i="5" s="1"/>
  <c r="P6" i="10" s="1"/>
  <c r="A3" i="3"/>
  <c r="F3"/>
  <c r="P6" i="11"/>
  <c r="B6"/>
  <c r="P6" i="4"/>
  <c r="B6" i="6" s="1"/>
  <c r="P6" i="5" s="1"/>
  <c r="B6" i="10" s="1"/>
  <c r="P5" i="11" l="1"/>
  <c r="I9" i="9"/>
  <c r="I7"/>
  <c r="I10"/>
  <c r="I8"/>
  <c r="B7"/>
  <c r="B10"/>
  <c r="B8"/>
  <c r="B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l="1"/>
  <c r="I3" i="3"/>
  <c r="E4" i="6"/>
  <c r="E4" i="11"/>
  <c r="E4" i="10"/>
  <c r="E4" i="5"/>
  <c r="K22" i="7"/>
  <c r="K21"/>
  <c r="B19" i="12" l="1"/>
  <c r="B10"/>
  <c r="B26" l="1"/>
  <c r="D10"/>
  <c r="D26" s="1"/>
  <c r="C8"/>
  <c r="C24" s="1"/>
  <c r="A8"/>
  <c r="A24" s="1"/>
  <c r="B23"/>
  <c r="B7"/>
  <c r="B27"/>
  <c r="B11"/>
  <c r="I24"/>
  <c r="I30" s="1"/>
  <c r="B3"/>
  <c r="I8"/>
  <c r="I14" s="1"/>
  <c r="Z7" i="11" l="1"/>
  <c r="Z7" i="6"/>
  <c r="Z7" i="4"/>
  <c r="Z7" i="10" l="1"/>
  <c r="T26" i="11"/>
  <c r="A27"/>
  <c r="A28"/>
  <c r="A29"/>
  <c r="X41"/>
  <c r="A30"/>
  <c r="A31"/>
  <c r="A34"/>
  <c r="A35"/>
  <c r="A36"/>
  <c r="A37"/>
  <c r="A38"/>
  <c r="A39"/>
  <c r="J41"/>
  <c r="F27" i="9"/>
  <c r="G11" l="1"/>
  <c r="D11"/>
  <c r="F11" s="1"/>
  <c r="Z7" i="5"/>
  <c r="F28" i="9"/>
  <c r="F26"/>
  <c r="F25"/>
  <c r="H11" l="1"/>
  <c r="X21" i="6"/>
  <c r="D8" i="9" s="1"/>
  <c r="F8" s="1"/>
  <c r="X21" i="5"/>
  <c r="G9" i="9" s="1"/>
  <c r="X21" i="10"/>
  <c r="D10" i="9" s="1"/>
  <c r="F10" s="1"/>
  <c r="X21" i="4"/>
  <c r="G7" i="9" s="1"/>
  <c r="J21" i="6"/>
  <c r="G8" i="9" s="1"/>
  <c r="J21" i="5"/>
  <c r="D9" i="9" s="1"/>
  <c r="F9" s="1"/>
  <c r="J21" i="10"/>
  <c r="G10" i="9" s="1"/>
  <c r="J21" i="4"/>
  <c r="D7" i="9" s="1"/>
  <c r="F7" s="1"/>
  <c r="J21" i="7" l="1"/>
  <c r="I22"/>
  <c r="H21"/>
  <c r="G22"/>
  <c r="J22"/>
  <c r="I21"/>
  <c r="H22"/>
  <c r="G21"/>
  <c r="F35" i="3"/>
  <c r="A14" i="9"/>
  <c r="J12" l="1"/>
  <c r="H8"/>
  <c r="H9"/>
  <c r="C11"/>
  <c r="C8"/>
  <c r="H10"/>
  <c r="G12"/>
  <c r="H7"/>
  <c r="D12"/>
  <c r="C9"/>
  <c r="C10"/>
  <c r="A12"/>
  <c r="C7"/>
  <c r="F12"/>
  <c r="H12" l="1"/>
  <c r="C12"/>
  <c r="G5"/>
  <c r="E22" i="7" s="1"/>
  <c r="E14" i="9" l="1"/>
  <c r="G14" s="1"/>
  <c r="A5"/>
  <c r="E21" i="7" s="1"/>
  <c r="G16" i="9"/>
  <c r="H16"/>
  <c r="C16" l="1"/>
  <c r="B11"/>
  <c r="B12" s="1"/>
  <c r="I11" l="1"/>
  <c r="I12" s="1"/>
</calcChain>
</file>

<file path=xl/sharedStrings.xml><?xml version="1.0" encoding="utf-8"?>
<sst xmlns="http://schemas.openxmlformats.org/spreadsheetml/2006/main" count="574" uniqueCount="322">
  <si>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</si>
  <si>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</si>
  <si>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</si>
  <si>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</si>
  <si>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</si>
  <si>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</si>
  <si>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</si>
  <si>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</si>
  <si>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</si>
  <si>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</si>
  <si>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</si>
  <si>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</si>
  <si>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</si>
  <si>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</si>
  <si>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</si>
  <si>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</si>
  <si>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</si>
  <si>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</si>
  <si>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</si>
  <si>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</si>
  <si>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</si>
  <si>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</si>
  <si>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</si>
  <si>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</si>
  <si>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</si>
  <si>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</si>
  <si>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</si>
  <si>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</si>
  <si>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</si>
  <si>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</si>
  <si>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</si>
  <si>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</si>
  <si>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</si>
  <si>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</si>
  <si>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</si>
  <si>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</si>
  <si>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</si>
  <si>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</si>
  <si>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</si>
  <si>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</si>
  <si>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</si>
  <si>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</si>
  <si>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</si>
  <si>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</si>
  <si>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</si>
  <si>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</si>
  <si>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</si>
  <si>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</si>
  <si>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</si>
  <si>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</si>
  <si>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</si>
  <si>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</si>
  <si>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</si>
  <si>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</si>
  <si>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</si>
  <si>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</si>
  <si>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</si>
  <si>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</si>
  <si>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</si>
  <si>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</si>
  <si>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</si>
  <si>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</si>
  <si>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</si>
  <si>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</si>
  <si>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</si>
  <si>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</si>
  <si>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</si>
  <si>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</si>
  <si>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</si>
  <si>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</si>
  <si>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</si>
  <si>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</si>
  <si>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</si>
  <si>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</si>
  <si>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</si>
  <si>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</si>
  <si>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T1</t>
  </si>
  <si>
    <t>T2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</si>
  <si>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</si>
  <si>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</si>
  <si>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</si>
  <si>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</si>
  <si>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</si>
  <si>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</si>
  <si>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</si>
  <si>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</si>
  <si>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</si>
  <si>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</si>
  <si>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</si>
  <si>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</si>
  <si>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</si>
  <si>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</si>
  <si>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</si>
  <si>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</si>
  <si>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</si>
  <si>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</si>
  <si>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</si>
  <si>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</si>
  <si>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</si>
  <si>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</si>
  <si>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</si>
  <si>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</si>
  <si>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</si>
  <si>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</si>
  <si>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</si>
  <si>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</si>
  <si>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</si>
  <si>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</si>
  <si>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</si>
  <si>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</si>
  <si>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</si>
  <si>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</si>
  <si>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</si>
  <si>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</si>
  <si>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</si>
  <si>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</si>
  <si>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</si>
  <si>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</si>
  <si>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</si>
  <si>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</si>
  <si>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</si>
  <si>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</si>
  <si>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</si>
  <si>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</si>
  <si>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</si>
  <si>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</si>
  <si>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</si>
  <si>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</si>
  <si>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</si>
  <si>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</si>
  <si>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</si>
  <si>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</si>
  <si>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</si>
  <si>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</si>
  <si>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</si>
  <si>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</si>
  <si>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</si>
  <si>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</si>
  <si>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</si>
  <si>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</si>
  <si>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</si>
  <si>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</si>
  <si>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</si>
  <si>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</si>
  <si>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</si>
  <si>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</si>
  <si>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</si>
  <si>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</si>
  <si>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</si>
  <si>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</si>
  <si>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</si>
  <si>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</si>
  <si>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</si>
  <si>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</si>
  <si>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</si>
  <si>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</si>
  <si>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</si>
  <si>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</si>
  <si>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</si>
  <si>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</si>
  <si>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</si>
  <si>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</si>
  <si>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</si>
  <si>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</si>
  <si>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</si>
  <si>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</si>
  <si>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</si>
  <si>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</si>
  <si>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</si>
  <si>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</si>
  <si>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</si>
  <si>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</si>
  <si>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</si>
  <si>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</si>
  <si>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</si>
  <si>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</si>
  <si>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</si>
  <si>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</si>
  <si>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</si>
  <si>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</si>
  <si>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</si>
  <si>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</si>
  <si>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</si>
  <si>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</si>
  <si>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</si>
  <si>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</si>
  <si>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</si>
  <si>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</si>
  <si>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</si>
  <si>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</si>
  <si>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</si>
  <si>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</si>
  <si>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</si>
  <si>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</si>
  <si>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</si>
  <si>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</si>
  <si>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</si>
  <si>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</si>
  <si>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</si>
  <si>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</si>
  <si>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</si>
  <si>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</si>
  <si>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</si>
  <si>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</si>
  <si>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</si>
  <si>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</si>
  <si>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</si>
  <si>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</si>
  <si>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</si>
  <si>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</si>
  <si>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</si>
  <si>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</si>
  <si>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</si>
  <si>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</si>
  <si>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</si>
  <si>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</si>
  <si>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</si>
  <si>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</si>
  <si>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</si>
  <si>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</si>
  <si>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</si>
  <si>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</si>
  <si>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</si>
  <si>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</si>
  <si>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</si>
  <si>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</si>
  <si>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TMT</t>
  </si>
  <si>
    <t>BOKIAU N.</t>
  </si>
  <si>
    <t>DAMOCZI J.</t>
  </si>
  <si>
    <t>DAVAUX J.</t>
  </si>
  <si>
    <t>DAVAUX E.</t>
  </si>
  <si>
    <t>HARDY C.</t>
  </si>
  <si>
    <t>LANNEAU L.</t>
  </si>
  <si>
    <t>LIBIOULLE T.</t>
  </si>
  <si>
    <t>NOLLET J-M.</t>
  </si>
  <si>
    <t>NOLLET D.</t>
  </si>
  <si>
    <t>PAIN J-B.</t>
  </si>
  <si>
    <t>TMEq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</si>
  <si>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</si>
  <si>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</si>
  <si>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</si>
  <si>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</si>
  <si>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</si>
  <si>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</si>
  <si>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</si>
  <si>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</si>
  <si>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</si>
  <si>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</si>
  <si>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DAVAUX T.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</si>
  <si>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</si>
  <si>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</si>
  <si>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</si>
  <si>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</si>
  <si>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</si>
  <si>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</si>
  <si>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</si>
  <si>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</si>
  <si>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</si>
  <si>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</si>
  <si>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</si>
  <si>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</si>
  <si>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</si>
  <si>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</si>
  <si>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</si>
  <si>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</si>
  <si>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</si>
  <si>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</si>
  <si>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</si>
  <si>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</si>
  <si>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</si>
  <si>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</si>
  <si>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</si>
  <si>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</si>
  <si>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</si>
  <si>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</si>
  <si>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</si>
  <si>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</si>
  <si>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</si>
  <si>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</si>
  <si>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</si>
  <si>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</si>
  <si>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</si>
  <si>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</si>
  <si>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</si>
  <si>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</si>
  <si>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</si>
  <si>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DE WERGIFOSSE R.</t>
  </si>
  <si>
    <t>DE WERGIFOSSE P.</t>
  </si>
  <si>
    <t>DELIE M.</t>
  </si>
  <si>
    <t>GODFROID C.</t>
  </si>
  <si>
    <t>LALOUX N.</t>
  </si>
  <si>
    <t>LAMY T.</t>
  </si>
  <si>
    <t>Ligue A</t>
  </si>
  <si>
    <t>N2M</t>
  </si>
  <si>
    <t>N3MB</t>
  </si>
  <si>
    <t>P3BA</t>
  </si>
  <si>
    <t>ALLEMON C.</t>
  </si>
  <si>
    <t>LONGTAIN B.</t>
  </si>
  <si>
    <t>MICHAUX A.</t>
  </si>
  <si>
    <t>SCAUFLAIRE P.</t>
  </si>
  <si>
    <t>STIJNS A.</t>
  </si>
  <si>
    <t>DESAINTES L.</t>
  </si>
  <si>
    <t>DEWILDE M.</t>
  </si>
  <si>
    <t>PATTYN N.</t>
  </si>
  <si>
    <t>RACHID Z.</t>
  </si>
  <si>
    <t>CLERCK A.</t>
  </si>
  <si>
    <t>P1M5</t>
  </si>
  <si>
    <t>P1M6</t>
  </si>
  <si>
    <t>Catégorie
Coach</t>
  </si>
  <si>
    <t>N° capitaine</t>
  </si>
  <si>
    <t>JAKAB Al.</t>
  </si>
  <si>
    <t>JAKAK Am.</t>
  </si>
  <si>
    <t>A/B</t>
  </si>
  <si>
    <t>CHENOY A.</t>
  </si>
  <si>
    <t>Choix</t>
  </si>
  <si>
    <t>BOURLAU O.</t>
  </si>
  <si>
    <t>MANNAERT T.</t>
  </si>
  <si>
    <t>DOM I.</t>
  </si>
  <si>
    <t>Mt St Guibert</t>
  </si>
  <si>
    <t>J. Moisse</t>
  </si>
  <si>
    <t>MANNAERT G.</t>
  </si>
  <si>
    <t>AJ4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</si>
</sst>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</cellStyleXfs>
  <cellXfs count="54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0" fontId="61" fillId="0" borderId="43" xfId="0" applyFont="1" applyBorder="1" applyAlignment="1">
      <alignment vertical="center"/>
    </xf>
    <xf numFmtId="20" fontId="22" fillId="0" borderId="0" xfId="0" applyNumberFormat="1" applyFont="1" applyBorder="1" applyAlignment="1">
      <alignment vertical="center"/>
    </xf>
    <xf numFmtId="0" fontId="61" fillId="0" borderId="4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6" borderId="85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6" borderId="19" xfId="0" applyFill="1" applyBorder="1"/>
    <xf numFmtId="0" fontId="0" fillId="6" borderId="21" xfId="0" applyFill="1" applyBorder="1" applyAlignment="1">
      <alignment horizontal="center"/>
    </xf>
    <xf numFmtId="0" fontId="0" fillId="6" borderId="0" xfId="0" applyFill="1" applyBorder="1"/>
    <xf numFmtId="0" fontId="0" fillId="6" borderId="41" xfId="0" applyFill="1" applyBorder="1" applyAlignment="1">
      <alignment horizontal="center"/>
    </xf>
    <xf numFmtId="0" fontId="0" fillId="6" borderId="22" xfId="0" applyFill="1" applyBorder="1"/>
    <xf numFmtId="0" fontId="0" fillId="6" borderId="29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19" fontId="0" fillId="0" borderId="0" xfId="0" applyNumberFormat="1"/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20" fillId="0" borderId="6" xfId="0" applyFont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1" fontId="11" fillId="28" borderId="33" xfId="0" applyNumberFormat="1" applyFont="1" applyFill="1" applyBorder="1" applyAlignment="1">
      <alignment horizontal="center" vertical="center"/>
    </xf>
    <xf numFmtId="1" fontId="11" fillId="28" borderId="37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45" fontId="9" fillId="0" borderId="6" xfId="0" applyNumberFormat="1" applyFont="1" applyFill="1" applyBorder="1" applyAlignment="1">
      <alignment horizontal="center"/>
    </xf>
    <xf numFmtId="45" fontId="9" fillId="0" borderId="8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6" xfId="0" applyNumberFormat="1" applyFont="1" applyBorder="1" applyAlignment="1">
      <alignment horizontal="center" vertical="center"/>
    </xf>
    <xf numFmtId="45" fontId="5" fillId="0" borderId="8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45" fontId="62" fillId="0" borderId="6" xfId="0" applyNumberFormat="1" applyFont="1" applyFill="1" applyBorder="1" applyAlignment="1">
      <alignment horizontal="center"/>
    </xf>
    <xf numFmtId="45" fontId="62" fillId="0" borderId="8" xfId="0" applyNumberFormat="1" applyFont="1" applyFill="1" applyBorder="1" applyAlignment="1">
      <alignment horizont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1" fontId="11" fillId="4" borderId="58" xfId="0" applyNumberFormat="1" applyFont="1" applyFill="1" applyBorder="1" applyAlignment="1">
      <alignment horizontal="center" vertical="center"/>
    </xf>
    <xf numFmtId="1" fontId="11" fillId="4" borderId="60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1" fontId="11" fillId="0" borderId="8" xfId="0" applyNumberFormat="1" applyFont="1" applyBorder="1" applyAlignment="1">
      <alignment horizontal="center" vertical="center"/>
    </xf>
    <xf numFmtId="0" fontId="11" fillId="28" borderId="10" xfId="0" applyFont="1" applyFill="1" applyBorder="1" applyAlignment="1">
      <alignment horizontal="center" vertical="center"/>
    </xf>
    <xf numFmtId="0" fontId="11" fillId="28" borderId="12" xfId="0" applyFont="1" applyFill="1" applyBorder="1" applyAlignment="1">
      <alignment horizontal="center" vertical="center"/>
    </xf>
    <xf numFmtId="1" fontId="11" fillId="28" borderId="58" xfId="0" applyNumberFormat="1" applyFont="1" applyFill="1" applyBorder="1" applyAlignment="1">
      <alignment horizontal="center" vertical="center"/>
    </xf>
    <xf numFmtId="1" fontId="11" fillId="28" borderId="60" xfId="0" applyNumberFormat="1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</cellXfs>
  <cellStyles count="7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3" name="plus1"/>
        <xdr:cNvSpPr/>
      </xdr:nvSpPr>
      <xdr:spPr>
        <a:xfrm>
          <a:off x="49530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219075</xdr:rowOff>
    </xdr:from>
    <xdr:to>
      <xdr:col>26</xdr:col>
      <xdr:colOff>371475</xdr:colOff>
      <xdr:row>20</xdr:row>
      <xdr:rowOff>95249</xdr:rowOff>
    </xdr:to>
    <xdr:sp macro="[0]!MoinsSUN" textlink="">
      <xdr:nvSpPr>
        <xdr:cNvPr id="22" name="moins2"/>
        <xdr:cNvSpPr/>
      </xdr:nvSpPr>
      <xdr:spPr>
        <a:xfrm>
          <a:off x="10020300" y="48291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21</xdr:row>
      <xdr:rowOff>47625</xdr:rowOff>
    </xdr:from>
    <xdr:to>
      <xdr:col>26</xdr:col>
      <xdr:colOff>352425</xdr:colOff>
      <xdr:row>23</xdr:row>
      <xdr:rowOff>9525</xdr:rowOff>
    </xdr:to>
    <xdr:sp macro="[0]!Reset2" textlink="">
      <xdr:nvSpPr>
        <xdr:cNvPr id="23" name="reset2"/>
        <xdr:cNvSpPr/>
      </xdr:nvSpPr>
      <xdr:spPr>
        <a:xfrm>
          <a:off x="10020300" y="5324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5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9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4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4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0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14</xdr:row>
      <xdr:rowOff>0</xdr:rowOff>
    </xdr:from>
    <xdr:to>
      <xdr:col>14</xdr:col>
      <xdr:colOff>161925</xdr:colOff>
      <xdr:row>15</xdr:row>
      <xdr:rowOff>95249</xdr:rowOff>
    </xdr:to>
    <xdr:sp macro="[0]!PlusUn" textlink="">
      <xdr:nvSpPr>
        <xdr:cNvPr id="20" name="plus1a"/>
        <xdr:cNvSpPr/>
      </xdr:nvSpPr>
      <xdr:spPr>
        <a:xfrm>
          <a:off x="5381625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1a" textlink="">
      <xdr:nvSpPr>
        <xdr:cNvPr id="21" name="moins1a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a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14</xdr:row>
      <xdr:rowOff>0</xdr:rowOff>
    </xdr:from>
    <xdr:to>
      <xdr:col>28</xdr:col>
      <xdr:colOff>228600</xdr:colOff>
      <xdr:row>15</xdr:row>
      <xdr:rowOff>95249</xdr:rowOff>
    </xdr:to>
    <xdr:sp macro="[0]!plus2b" textlink="">
      <xdr:nvSpPr>
        <xdr:cNvPr id="26" name="plus2b"/>
        <xdr:cNvSpPr/>
      </xdr:nvSpPr>
      <xdr:spPr>
        <a:xfrm>
          <a:off x="10534650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2b" textlink="">
      <xdr:nvSpPr>
        <xdr:cNvPr id="27" name="moins2b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b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1b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11b" textlink="">
      <xdr:nvSpPr>
        <xdr:cNvPr id="30" name="moins11b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11a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11a" textlink="">
      <xdr:nvSpPr>
        <xdr:cNvPr id="36" name="moins11a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19050</xdr:colOff>
      <xdr:row>42</xdr:row>
      <xdr:rowOff>47625</xdr:rowOff>
    </xdr:from>
    <xdr:to>
      <xdr:col>12</xdr:col>
      <xdr:colOff>371475</xdr:colOff>
      <xdr:row>44</xdr:row>
      <xdr:rowOff>19050</xdr:rowOff>
    </xdr:to>
    <xdr:sp macro="[0]!reset11a" textlink="">
      <xdr:nvSpPr>
        <xdr:cNvPr id="12" name="reset11a"/>
        <xdr:cNvSpPr/>
      </xdr:nvSpPr>
      <xdr:spPr>
        <a:xfrm>
          <a:off x="4972050" y="102679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19050</xdr:colOff>
      <xdr:row>42</xdr:row>
      <xdr:rowOff>66675</xdr:rowOff>
    </xdr:from>
    <xdr:to>
      <xdr:col>26</xdr:col>
      <xdr:colOff>371475</xdr:colOff>
      <xdr:row>44</xdr:row>
      <xdr:rowOff>38100</xdr:rowOff>
    </xdr:to>
    <xdr:sp macro="[0]!reset11b" textlink="">
      <xdr:nvSpPr>
        <xdr:cNvPr id="13" name="reset11b"/>
        <xdr:cNvSpPr/>
      </xdr:nvSpPr>
      <xdr:spPr>
        <a:xfrm>
          <a:off x="10058400" y="102870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57"/>
  <sheetViews>
    <sheetView workbookViewId="0">
      <selection activeCell="B15" sqref="B15"/>
    </sheetView>
  </sheetViews>
  <sheetFormatPr baseColWidth="10" defaultRowHeight="1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3.2851562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>
      <c r="A1" s="222" t="str">
        <f>'Données du match'!D7</f>
        <v>4M</v>
      </c>
      <c r="B1" s="297" t="s">
        <v>249</v>
      </c>
      <c r="C1" s="298"/>
      <c r="D1" s="295" t="s">
        <v>282</v>
      </c>
      <c r="E1" s="296"/>
      <c r="F1" s="288" t="s">
        <v>292</v>
      </c>
      <c r="G1" s="293" t="s">
        <v>283</v>
      </c>
      <c r="H1" s="294"/>
      <c r="I1" s="288" t="s">
        <v>293</v>
      </c>
      <c r="J1" s="293" t="s">
        <v>284</v>
      </c>
      <c r="K1" s="294"/>
      <c r="L1" s="288" t="s">
        <v>294</v>
      </c>
      <c r="M1" s="293" t="s">
        <v>285</v>
      </c>
      <c r="N1" s="294"/>
      <c r="O1" s="288" t="s">
        <v>306</v>
      </c>
      <c r="P1" s="293" t="s">
        <v>270</v>
      </c>
      <c r="Q1" s="294"/>
      <c r="R1" s="288" t="s">
        <v>307</v>
      </c>
      <c r="S1" s="293" t="s">
        <v>271</v>
      </c>
      <c r="T1" s="294"/>
      <c r="U1" s="288" t="s">
        <v>5</v>
      </c>
      <c r="V1" s="293" t="s">
        <v>272</v>
      </c>
      <c r="W1" s="294"/>
      <c r="X1" s="288" t="s">
        <v>6</v>
      </c>
      <c r="Y1" s="293" t="s">
        <v>273</v>
      </c>
      <c r="Z1" s="294"/>
      <c r="AA1" s="288"/>
    </row>
    <row r="2" spans="1:27">
      <c r="A2" s="280">
        <f>IF($A$1="6M",S2,IF($A$1="2M",G2,IF($A$1="3M",J2,IF($A$1="4M",M2,""))))</f>
        <v>3</v>
      </c>
      <c r="B2" s="281" t="str">
        <f>IF($A$1="6M",T2,IF($A$1="2M",H2,IF($A$1="3M",K2,IF($A$1="4M",N2,""))))</f>
        <v>BOKIAU N.</v>
      </c>
      <c r="C2" s="282">
        <f>IF($A$1="6M",U2,IF($A$1="2M",I2,IF($A$1="3M",L2,IF($A$1="4M",O2,""))))</f>
        <v>106220</v>
      </c>
      <c r="D2" s="220">
        <v>1</v>
      </c>
      <c r="E2" s="213"/>
      <c r="F2" s="221"/>
      <c r="G2" s="220">
        <v>1</v>
      </c>
      <c r="H2" s="213"/>
      <c r="I2" s="221"/>
      <c r="J2" s="220">
        <v>2</v>
      </c>
      <c r="K2" s="213" t="s">
        <v>287</v>
      </c>
      <c r="L2" s="221">
        <v>113295</v>
      </c>
      <c r="M2" s="220">
        <v>3</v>
      </c>
      <c r="N2" s="213" t="s">
        <v>227</v>
      </c>
      <c r="O2" s="221">
        <v>106220</v>
      </c>
      <c r="P2" s="220">
        <v>1</v>
      </c>
      <c r="Q2" s="213"/>
      <c r="R2" s="221"/>
      <c r="S2" s="220">
        <v>1</v>
      </c>
      <c r="T2" s="244" t="s">
        <v>299</v>
      </c>
      <c r="U2" s="221">
        <v>113344</v>
      </c>
      <c r="V2" s="220">
        <v>1</v>
      </c>
      <c r="W2" s="213"/>
      <c r="X2" s="221"/>
      <c r="Y2" s="220">
        <v>1</v>
      </c>
      <c r="Z2" s="213"/>
      <c r="AA2" s="221"/>
    </row>
    <row r="3" spans="1:27">
      <c r="A3" s="280">
        <f t="shared" ref="A3:A28" si="0">IF($A$1="6M",S3,IF($A$1="2M",G3,IF($A$1="3M",J3,IF($A$1="4M",M3,""))))</f>
        <v>4</v>
      </c>
      <c r="B3" s="283" t="str">
        <f t="shared" ref="B3:B28" si="1">IF($A$1="6M",T3,IF($A$1="2M",H3,IF($A$1="3M",K3,IF($A$1="4M",N3,""))))</f>
        <v>LANNEAU L.</v>
      </c>
      <c r="C3" s="284">
        <f t="shared" ref="C3:C28" si="2">IF($A$1="6M",U3,IF($A$1="2M",I3,IF($A$1="3M",L3,IF($A$1="4M",O3,""))))</f>
        <v>102217</v>
      </c>
      <c r="D3" s="224">
        <v>2</v>
      </c>
      <c r="E3" s="42"/>
      <c r="F3" s="223"/>
      <c r="G3" s="224">
        <v>2</v>
      </c>
      <c r="H3" s="42"/>
      <c r="I3" s="223"/>
      <c r="J3" s="224">
        <v>6</v>
      </c>
      <c r="K3" s="42" t="s">
        <v>286</v>
      </c>
      <c r="L3" s="223">
        <v>104670</v>
      </c>
      <c r="M3" s="224">
        <v>4</v>
      </c>
      <c r="N3" s="42" t="s">
        <v>232</v>
      </c>
      <c r="O3" s="223">
        <v>102217</v>
      </c>
      <c r="P3" s="224">
        <v>2</v>
      </c>
      <c r="Q3" s="42"/>
      <c r="R3" s="223"/>
      <c r="S3" s="224">
        <v>3</v>
      </c>
      <c r="T3" s="225" t="s">
        <v>305</v>
      </c>
      <c r="U3" s="223">
        <v>111313</v>
      </c>
      <c r="V3" s="224">
        <v>2</v>
      </c>
      <c r="W3" s="225"/>
      <c r="X3" s="223"/>
      <c r="Y3" s="224">
        <v>2</v>
      </c>
      <c r="Z3" s="42"/>
      <c r="AA3" s="223"/>
    </row>
    <row r="4" spans="1:27">
      <c r="A4" s="280">
        <f t="shared" si="0"/>
        <v>6</v>
      </c>
      <c r="B4" s="283" t="str">
        <f t="shared" si="1"/>
        <v>DAMOCZI J.</v>
      </c>
      <c r="C4" s="284">
        <f t="shared" si="2"/>
        <v>102065</v>
      </c>
      <c r="D4" s="224">
        <v>3</v>
      </c>
      <c r="E4" s="42"/>
      <c r="F4" s="223"/>
      <c r="G4" s="224">
        <v>3</v>
      </c>
      <c r="H4" s="42"/>
      <c r="I4" s="223"/>
      <c r="J4" s="224">
        <v>7</v>
      </c>
      <c r="K4" s="42" t="s">
        <v>288</v>
      </c>
      <c r="L4" s="223">
        <v>105268</v>
      </c>
      <c r="M4" s="224">
        <v>6</v>
      </c>
      <c r="N4" s="42" t="s">
        <v>228</v>
      </c>
      <c r="O4" s="223">
        <v>102065</v>
      </c>
      <c r="P4" s="224">
        <v>3</v>
      </c>
      <c r="Q4" s="42"/>
      <c r="R4" s="223"/>
      <c r="S4" s="224">
        <v>5</v>
      </c>
      <c r="T4" s="225" t="s">
        <v>310</v>
      </c>
      <c r="U4" s="223">
        <v>119965</v>
      </c>
      <c r="V4" s="224">
        <v>3</v>
      </c>
      <c r="W4" s="225"/>
      <c r="X4" s="223"/>
      <c r="Y4" s="224">
        <v>3</v>
      </c>
      <c r="Z4" s="42"/>
      <c r="AA4" s="223"/>
    </row>
    <row r="5" spans="1:27">
      <c r="A5" s="280">
        <f t="shared" si="0"/>
        <v>9</v>
      </c>
      <c r="B5" s="283" t="str">
        <f t="shared" si="1"/>
        <v>DAVAUX J.</v>
      </c>
      <c r="C5" s="284">
        <f t="shared" si="2"/>
        <v>111154</v>
      </c>
      <c r="D5" s="224">
        <v>4</v>
      </c>
      <c r="E5" s="195"/>
      <c r="F5" s="223"/>
      <c r="G5" s="224">
        <v>4</v>
      </c>
      <c r="H5" s="42"/>
      <c r="I5" s="223"/>
      <c r="J5" s="224">
        <v>13</v>
      </c>
      <c r="K5" s="42" t="s">
        <v>289</v>
      </c>
      <c r="L5" s="223">
        <v>106145</v>
      </c>
      <c r="M5" s="224">
        <v>9</v>
      </c>
      <c r="N5" s="42" t="s">
        <v>229</v>
      </c>
      <c r="O5" s="223">
        <v>111154</v>
      </c>
      <c r="P5" s="224">
        <v>4</v>
      </c>
      <c r="Q5" s="42"/>
      <c r="R5" s="223"/>
      <c r="S5" s="224">
        <v>6</v>
      </c>
      <c r="T5" s="225" t="s">
        <v>298</v>
      </c>
      <c r="U5" s="223">
        <v>107155</v>
      </c>
      <c r="V5" s="224">
        <v>4</v>
      </c>
      <c r="W5" s="225"/>
      <c r="X5" s="223"/>
      <c r="Y5" s="224">
        <v>4</v>
      </c>
      <c r="Z5" s="42"/>
      <c r="AA5" s="223"/>
    </row>
    <row r="6" spans="1:27">
      <c r="A6" s="280">
        <f t="shared" si="0"/>
        <v>10</v>
      </c>
      <c r="B6" s="283" t="str">
        <f t="shared" si="1"/>
        <v>NOLLET J-M.</v>
      </c>
      <c r="C6" s="284">
        <f t="shared" si="2"/>
        <v>109650</v>
      </c>
      <c r="D6" s="224">
        <v>5</v>
      </c>
      <c r="E6" s="195"/>
      <c r="F6" s="223"/>
      <c r="G6" s="224">
        <v>5</v>
      </c>
      <c r="H6" s="42"/>
      <c r="I6" s="223"/>
      <c r="J6" s="224">
        <v>3</v>
      </c>
      <c r="K6" s="42" t="s">
        <v>290</v>
      </c>
      <c r="L6" s="223">
        <v>106776</v>
      </c>
      <c r="M6" s="224">
        <v>10</v>
      </c>
      <c r="N6" s="42" t="s">
        <v>234</v>
      </c>
      <c r="O6" s="223">
        <v>109650</v>
      </c>
      <c r="P6" s="224">
        <v>5</v>
      </c>
      <c r="Q6" s="42"/>
      <c r="R6" s="223"/>
      <c r="S6" s="224">
        <v>11</v>
      </c>
      <c r="T6" s="42"/>
      <c r="U6" s="223"/>
      <c r="V6" s="224">
        <v>5</v>
      </c>
      <c r="W6" s="225"/>
      <c r="X6" s="223"/>
      <c r="Y6" s="224">
        <v>5</v>
      </c>
      <c r="Z6" s="42"/>
      <c r="AA6" s="223"/>
    </row>
    <row r="7" spans="1:27">
      <c r="A7" s="280">
        <f t="shared" si="0"/>
        <v>11</v>
      </c>
      <c r="B7" s="283" t="str">
        <f t="shared" si="1"/>
        <v>BOURLAU O.</v>
      </c>
      <c r="C7" s="284">
        <f t="shared" si="2"/>
        <v>103319</v>
      </c>
      <c r="D7" s="224">
        <v>6</v>
      </c>
      <c r="E7" s="195"/>
      <c r="F7" s="223"/>
      <c r="G7" s="224">
        <v>6</v>
      </c>
      <c r="H7" s="42"/>
      <c r="I7" s="223"/>
      <c r="J7" s="224">
        <v>15</v>
      </c>
      <c r="K7" s="42" t="s">
        <v>291</v>
      </c>
      <c r="L7" s="223">
        <v>115117</v>
      </c>
      <c r="M7" s="224">
        <v>11</v>
      </c>
      <c r="N7" s="195" t="s">
        <v>315</v>
      </c>
      <c r="O7" s="223">
        <v>103319</v>
      </c>
      <c r="P7" s="224">
        <v>6</v>
      </c>
      <c r="Q7" s="42"/>
      <c r="R7" s="223"/>
      <c r="S7" s="224">
        <v>13</v>
      </c>
      <c r="T7" s="225" t="s">
        <v>303</v>
      </c>
      <c r="U7" s="223">
        <v>107816</v>
      </c>
      <c r="V7" s="224">
        <v>6</v>
      </c>
      <c r="W7" s="225"/>
      <c r="X7" s="223"/>
      <c r="Y7" s="224">
        <v>6</v>
      </c>
      <c r="Z7" s="42"/>
      <c r="AA7" s="223"/>
    </row>
    <row r="8" spans="1:27">
      <c r="A8" s="280">
        <f t="shared" si="0"/>
        <v>13</v>
      </c>
      <c r="B8" s="283" t="str">
        <f t="shared" si="1"/>
        <v>MANNAERT T.</v>
      </c>
      <c r="C8" s="284">
        <f t="shared" si="2"/>
        <v>117904</v>
      </c>
      <c r="D8" s="224">
        <v>7</v>
      </c>
      <c r="E8" s="42"/>
      <c r="F8" s="223"/>
      <c r="G8" s="224">
        <v>7</v>
      </c>
      <c r="H8" s="42"/>
      <c r="I8" s="223"/>
      <c r="J8" s="224">
        <v>1</v>
      </c>
      <c r="K8" s="42"/>
      <c r="L8" s="223"/>
      <c r="M8" s="224">
        <v>13</v>
      </c>
      <c r="N8" s="195" t="s">
        <v>316</v>
      </c>
      <c r="O8" s="223">
        <v>117904</v>
      </c>
      <c r="P8" s="224">
        <v>7</v>
      </c>
      <c r="Q8" s="42"/>
      <c r="R8" s="223"/>
      <c r="S8" s="224">
        <v>14</v>
      </c>
      <c r="T8" s="225" t="s">
        <v>300</v>
      </c>
      <c r="U8" s="223">
        <v>102415</v>
      </c>
      <c r="V8" s="224">
        <v>7</v>
      </c>
      <c r="W8" s="225"/>
      <c r="X8" s="223"/>
      <c r="Y8" s="224">
        <v>7</v>
      </c>
      <c r="Z8" s="42"/>
      <c r="AA8" s="223"/>
    </row>
    <row r="9" spans="1:27">
      <c r="A9" s="280">
        <f t="shared" si="0"/>
        <v>14</v>
      </c>
      <c r="B9" s="283" t="str">
        <f t="shared" si="1"/>
        <v>DAVAUX E.</v>
      </c>
      <c r="C9" s="284">
        <f t="shared" si="2"/>
        <v>101629</v>
      </c>
      <c r="D9" s="224">
        <v>8</v>
      </c>
      <c r="E9" s="42"/>
      <c r="F9" s="223"/>
      <c r="G9" s="224">
        <v>8</v>
      </c>
      <c r="H9" s="42"/>
      <c r="I9" s="223"/>
      <c r="J9" s="224">
        <v>4</v>
      </c>
      <c r="K9" s="42"/>
      <c r="L9" s="223"/>
      <c r="M9" s="224">
        <v>14</v>
      </c>
      <c r="N9" s="42" t="s">
        <v>230</v>
      </c>
      <c r="O9" s="223">
        <v>101629</v>
      </c>
      <c r="P9" s="224">
        <v>8</v>
      </c>
      <c r="Q9" s="42"/>
      <c r="R9" s="223"/>
      <c r="S9" s="224">
        <v>15</v>
      </c>
      <c r="T9" s="42" t="s">
        <v>296</v>
      </c>
      <c r="U9" s="223">
        <v>106432</v>
      </c>
      <c r="V9" s="224">
        <v>8</v>
      </c>
      <c r="W9" s="225"/>
      <c r="X9" s="223"/>
      <c r="Y9" s="224">
        <v>8</v>
      </c>
      <c r="Z9" s="42"/>
      <c r="AA9" s="223"/>
    </row>
    <row r="10" spans="1:27">
      <c r="A10" s="280">
        <f t="shared" si="0"/>
        <v>15</v>
      </c>
      <c r="B10" s="283" t="str">
        <f t="shared" si="1"/>
        <v>LIBIOULLE T.</v>
      </c>
      <c r="C10" s="284">
        <f t="shared" si="2"/>
        <v>106647</v>
      </c>
      <c r="D10" s="224">
        <v>9</v>
      </c>
      <c r="E10" s="42"/>
      <c r="F10" s="223"/>
      <c r="G10" s="224">
        <v>9</v>
      </c>
      <c r="H10" s="42"/>
      <c r="I10" s="223"/>
      <c r="J10" s="224">
        <v>5</v>
      </c>
      <c r="K10" s="42"/>
      <c r="L10" s="223"/>
      <c r="M10" s="224">
        <v>15</v>
      </c>
      <c r="N10" s="42" t="s">
        <v>233</v>
      </c>
      <c r="O10" s="223">
        <v>106647</v>
      </c>
      <c r="P10" s="224">
        <v>9</v>
      </c>
      <c r="Q10" s="42"/>
      <c r="R10" s="223"/>
      <c r="S10" s="224">
        <v>16</v>
      </c>
      <c r="T10" s="225" t="s">
        <v>302</v>
      </c>
      <c r="U10" s="223">
        <v>108907</v>
      </c>
      <c r="V10" s="224">
        <v>9</v>
      </c>
      <c r="W10" s="225"/>
      <c r="X10" s="223"/>
      <c r="Y10" s="224">
        <v>9</v>
      </c>
      <c r="Z10" s="42"/>
      <c r="AA10" s="223"/>
    </row>
    <row r="11" spans="1:27">
      <c r="A11" s="280">
        <f t="shared" si="0"/>
        <v>16</v>
      </c>
      <c r="B11" s="283" t="str">
        <f t="shared" si="1"/>
        <v>HARDY C.</v>
      </c>
      <c r="C11" s="284">
        <f t="shared" si="2"/>
        <v>105395</v>
      </c>
      <c r="D11" s="224">
        <v>10</v>
      </c>
      <c r="E11" s="42"/>
      <c r="F11" s="223"/>
      <c r="G11" s="224">
        <v>10</v>
      </c>
      <c r="H11" s="42"/>
      <c r="I11" s="223"/>
      <c r="J11" s="224">
        <v>8</v>
      </c>
      <c r="K11" s="42"/>
      <c r="L11" s="223"/>
      <c r="M11" s="224">
        <v>16</v>
      </c>
      <c r="N11" s="42" t="s">
        <v>231</v>
      </c>
      <c r="O11" s="223">
        <v>105395</v>
      </c>
      <c r="P11" s="224">
        <v>10</v>
      </c>
      <c r="Q11" s="42"/>
      <c r="R11" s="223"/>
      <c r="S11" s="224">
        <v>17</v>
      </c>
      <c r="T11" s="225" t="s">
        <v>304</v>
      </c>
      <c r="U11" s="223">
        <v>112875</v>
      </c>
      <c r="V11" s="224">
        <v>10</v>
      </c>
      <c r="W11" s="225"/>
      <c r="X11" s="223"/>
      <c r="Y11" s="224">
        <v>10</v>
      </c>
      <c r="Z11" s="42"/>
      <c r="AA11" s="223"/>
    </row>
    <row r="12" spans="1:27">
      <c r="A12" s="280">
        <f t="shared" si="0"/>
        <v>18</v>
      </c>
      <c r="B12" s="283" t="str">
        <f t="shared" si="1"/>
        <v>CHENOY A.</v>
      </c>
      <c r="C12" s="284">
        <f t="shared" si="2"/>
        <v>104605</v>
      </c>
      <c r="D12" s="224">
        <v>11</v>
      </c>
      <c r="E12" s="42"/>
      <c r="F12" s="223"/>
      <c r="G12" s="224">
        <v>11</v>
      </c>
      <c r="H12" s="42"/>
      <c r="I12" s="223"/>
      <c r="J12" s="224">
        <v>9</v>
      </c>
      <c r="K12" s="42"/>
      <c r="L12" s="223"/>
      <c r="M12" s="224">
        <v>18</v>
      </c>
      <c r="N12" s="195" t="s">
        <v>313</v>
      </c>
      <c r="O12" s="223">
        <v>104605</v>
      </c>
      <c r="P12" s="224">
        <v>11</v>
      </c>
      <c r="Q12" s="42"/>
      <c r="R12" s="223"/>
      <c r="S12" s="224">
        <v>18</v>
      </c>
      <c r="T12" s="225" t="s">
        <v>301</v>
      </c>
      <c r="U12" s="223">
        <v>110890</v>
      </c>
      <c r="V12" s="224">
        <v>11</v>
      </c>
      <c r="W12" s="225"/>
      <c r="X12" s="223"/>
      <c r="Y12" s="224">
        <v>11</v>
      </c>
      <c r="Z12" s="42"/>
      <c r="AA12" s="223"/>
    </row>
    <row r="13" spans="1:27">
      <c r="A13" s="280">
        <f t="shared" si="0"/>
        <v>0</v>
      </c>
      <c r="B13" s="283" t="str">
        <f t="shared" si="1"/>
        <v>DAVAUX T.</v>
      </c>
      <c r="C13" s="284">
        <f t="shared" si="2"/>
        <v>103319</v>
      </c>
      <c r="D13" s="224">
        <v>12</v>
      </c>
      <c r="E13" s="42"/>
      <c r="F13" s="223"/>
      <c r="G13" s="224">
        <v>12</v>
      </c>
      <c r="H13" s="42"/>
      <c r="I13" s="223"/>
      <c r="J13" s="224">
        <v>10</v>
      </c>
      <c r="K13" s="42"/>
      <c r="L13" s="223"/>
      <c r="M13" s="224"/>
      <c r="N13" s="42" t="s">
        <v>248</v>
      </c>
      <c r="O13" s="223">
        <v>103319</v>
      </c>
      <c r="P13" s="224">
        <v>12</v>
      </c>
      <c r="Q13" s="42"/>
      <c r="R13" s="223"/>
      <c r="S13" s="224">
        <v>20</v>
      </c>
      <c r="T13" s="243" t="s">
        <v>311</v>
      </c>
      <c r="U13" s="223">
        <v>123090</v>
      </c>
      <c r="V13" s="224">
        <v>12</v>
      </c>
      <c r="W13" s="42"/>
      <c r="X13" s="223"/>
      <c r="Y13" s="224">
        <v>12</v>
      </c>
      <c r="Z13" s="42"/>
      <c r="AA13" s="223"/>
    </row>
    <row r="14" spans="1:27">
      <c r="A14" s="280">
        <f t="shared" si="0"/>
        <v>0</v>
      </c>
      <c r="B14" s="283" t="str">
        <f t="shared" si="1"/>
        <v>NOLLET D.</v>
      </c>
      <c r="C14" s="284">
        <f t="shared" si="2"/>
        <v>114338</v>
      </c>
      <c r="D14" s="224">
        <v>13</v>
      </c>
      <c r="E14" s="42"/>
      <c r="F14" s="223"/>
      <c r="G14" s="224">
        <v>13</v>
      </c>
      <c r="H14" s="42"/>
      <c r="I14" s="223"/>
      <c r="J14" s="224">
        <v>11</v>
      </c>
      <c r="K14" s="42"/>
      <c r="L14" s="223"/>
      <c r="M14" s="224"/>
      <c r="N14" s="42" t="s">
        <v>235</v>
      </c>
      <c r="O14" s="223">
        <v>114338</v>
      </c>
      <c r="P14" s="224">
        <v>13</v>
      </c>
      <c r="Q14" s="42"/>
      <c r="R14" s="223"/>
      <c r="S14" s="224"/>
      <c r="T14" s="42"/>
      <c r="U14" s="223"/>
      <c r="V14" s="224">
        <v>13</v>
      </c>
      <c r="W14" s="42"/>
      <c r="X14" s="223"/>
      <c r="Y14" s="224">
        <v>13</v>
      </c>
      <c r="Z14" s="42"/>
      <c r="AA14" s="223"/>
    </row>
    <row r="15" spans="1:27">
      <c r="A15" s="280">
        <f t="shared" si="0"/>
        <v>0</v>
      </c>
      <c r="B15" s="283" t="str">
        <f t="shared" si="1"/>
        <v>PAIN J-B.</v>
      </c>
      <c r="C15" s="284">
        <f t="shared" si="2"/>
        <v>113645</v>
      </c>
      <c r="D15" s="224">
        <v>14</v>
      </c>
      <c r="E15" s="42"/>
      <c r="F15" s="223"/>
      <c r="G15" s="224">
        <v>14</v>
      </c>
      <c r="H15" s="42"/>
      <c r="I15" s="223"/>
      <c r="J15" s="224">
        <v>12</v>
      </c>
      <c r="K15" s="42"/>
      <c r="L15" s="223"/>
      <c r="M15" s="224"/>
      <c r="N15" s="42" t="s">
        <v>236</v>
      </c>
      <c r="O15" s="223">
        <v>113645</v>
      </c>
      <c r="P15" s="224">
        <v>14</v>
      </c>
      <c r="Q15" s="42"/>
      <c r="R15" s="223"/>
      <c r="S15" s="224"/>
      <c r="T15" s="42"/>
      <c r="U15" s="223"/>
      <c r="V15" s="224">
        <v>14</v>
      </c>
      <c r="W15" s="42"/>
      <c r="X15" s="223"/>
      <c r="Y15" s="224">
        <v>14</v>
      </c>
      <c r="Z15" s="42"/>
      <c r="AA15" s="223"/>
    </row>
    <row r="16" spans="1:27">
      <c r="A16" s="280">
        <f t="shared" si="0"/>
        <v>0</v>
      </c>
      <c r="B16" s="283">
        <f t="shared" si="1"/>
        <v>0</v>
      </c>
      <c r="C16" s="284">
        <f t="shared" si="2"/>
        <v>0</v>
      </c>
      <c r="D16" s="224">
        <v>15</v>
      </c>
      <c r="E16" s="42"/>
      <c r="F16" s="223"/>
      <c r="G16" s="224">
        <v>15</v>
      </c>
      <c r="H16" s="42"/>
      <c r="I16" s="223"/>
      <c r="J16" s="224">
        <v>14</v>
      </c>
      <c r="K16" s="42"/>
      <c r="L16" s="223"/>
      <c r="M16" s="224"/>
      <c r="N16" s="42"/>
      <c r="O16" s="223"/>
      <c r="P16" s="224">
        <v>15</v>
      </c>
      <c r="Q16" s="42"/>
      <c r="R16" s="223"/>
      <c r="S16" s="224"/>
      <c r="T16" s="42"/>
      <c r="U16" s="223"/>
      <c r="V16" s="224">
        <v>15</v>
      </c>
      <c r="W16" s="42"/>
      <c r="X16" s="223"/>
      <c r="Y16" s="224">
        <v>15</v>
      </c>
      <c r="Z16" s="42"/>
      <c r="AA16" s="223"/>
    </row>
    <row r="17" spans="1:27">
      <c r="A17" s="280">
        <f t="shared" si="0"/>
        <v>0</v>
      </c>
      <c r="B17" s="283">
        <f t="shared" si="1"/>
        <v>0</v>
      </c>
      <c r="C17" s="284">
        <f t="shared" si="2"/>
        <v>0</v>
      </c>
      <c r="D17" s="224">
        <v>16</v>
      </c>
      <c r="E17" s="42"/>
      <c r="F17" s="223"/>
      <c r="G17" s="224">
        <v>16</v>
      </c>
      <c r="H17" s="42"/>
      <c r="I17" s="223"/>
      <c r="J17" s="224">
        <v>16</v>
      </c>
      <c r="K17" s="42"/>
      <c r="L17" s="223"/>
      <c r="M17" s="224"/>
      <c r="N17" s="42"/>
      <c r="O17" s="223"/>
      <c r="P17" s="224">
        <v>16</v>
      </c>
      <c r="Q17" s="42"/>
      <c r="R17" s="223"/>
      <c r="S17" s="224"/>
      <c r="T17" s="42"/>
      <c r="U17" s="223"/>
      <c r="V17" s="224">
        <v>16</v>
      </c>
      <c r="W17" s="42"/>
      <c r="X17" s="223"/>
      <c r="Y17" s="224">
        <v>16</v>
      </c>
      <c r="Z17" s="42"/>
      <c r="AA17" s="223"/>
    </row>
    <row r="18" spans="1:27">
      <c r="A18" s="280">
        <f t="shared" si="0"/>
        <v>0</v>
      </c>
      <c r="B18" s="283">
        <f t="shared" si="1"/>
        <v>0</v>
      </c>
      <c r="C18" s="284">
        <f t="shared" si="2"/>
        <v>0</v>
      </c>
      <c r="D18" s="224">
        <v>17</v>
      </c>
      <c r="E18" s="42"/>
      <c r="F18" s="223"/>
      <c r="G18" s="224">
        <v>17</v>
      </c>
      <c r="H18" s="42"/>
      <c r="I18" s="223"/>
      <c r="J18" s="224">
        <v>17</v>
      </c>
      <c r="K18" s="42"/>
      <c r="L18" s="223"/>
      <c r="M18" s="224"/>
      <c r="N18" s="42"/>
      <c r="O18" s="223"/>
      <c r="P18" s="224">
        <v>17</v>
      </c>
      <c r="Q18" s="42"/>
      <c r="R18" s="223"/>
      <c r="S18" s="224"/>
      <c r="T18" s="42"/>
      <c r="U18" s="223"/>
      <c r="V18" s="224">
        <v>17</v>
      </c>
      <c r="W18" s="42"/>
      <c r="X18" s="223"/>
      <c r="Y18" s="224">
        <v>17</v>
      </c>
      <c r="Z18" s="42"/>
      <c r="AA18" s="223"/>
    </row>
    <row r="19" spans="1:27">
      <c r="A19" s="280">
        <f t="shared" si="0"/>
        <v>0</v>
      </c>
      <c r="B19" s="283">
        <f t="shared" si="1"/>
        <v>0</v>
      </c>
      <c r="C19" s="284">
        <f t="shared" si="2"/>
        <v>0</v>
      </c>
      <c r="D19" s="224">
        <v>18</v>
      </c>
      <c r="E19" s="42"/>
      <c r="F19" s="223"/>
      <c r="G19" s="224">
        <v>18</v>
      </c>
      <c r="H19" s="42"/>
      <c r="I19" s="223"/>
      <c r="J19" s="224">
        <v>18</v>
      </c>
      <c r="K19" s="42"/>
      <c r="L19" s="223"/>
      <c r="M19" s="224"/>
      <c r="N19" s="42"/>
      <c r="O19" s="223"/>
      <c r="P19" s="224">
        <v>18</v>
      </c>
      <c r="Q19" s="42"/>
      <c r="R19" s="223"/>
      <c r="S19" s="224"/>
      <c r="T19" s="42"/>
      <c r="U19" s="223"/>
      <c r="V19" s="224">
        <v>18</v>
      </c>
      <c r="W19" s="42"/>
      <c r="X19" s="223"/>
      <c r="Y19" s="224">
        <v>18</v>
      </c>
      <c r="Z19" s="42"/>
      <c r="AA19" s="223"/>
    </row>
    <row r="20" spans="1:27">
      <c r="A20" s="280">
        <f t="shared" si="0"/>
        <v>0</v>
      </c>
      <c r="B20" s="283">
        <f t="shared" si="1"/>
        <v>0</v>
      </c>
      <c r="C20" s="284">
        <f t="shared" si="2"/>
        <v>0</v>
      </c>
      <c r="D20" s="224">
        <v>19</v>
      </c>
      <c r="E20" s="42"/>
      <c r="F20" s="223"/>
      <c r="G20" s="224">
        <v>19</v>
      </c>
      <c r="H20" s="42"/>
      <c r="I20" s="223"/>
      <c r="J20" s="224">
        <v>19</v>
      </c>
      <c r="K20" s="42"/>
      <c r="L20" s="223"/>
      <c r="M20" s="224"/>
      <c r="N20" s="42"/>
      <c r="O20" s="223"/>
      <c r="P20" s="224">
        <v>19</v>
      </c>
      <c r="Q20" s="42"/>
      <c r="R20" s="223"/>
      <c r="S20" s="224"/>
      <c r="T20" s="42"/>
      <c r="U20" s="223"/>
      <c r="V20" s="224">
        <v>19</v>
      </c>
      <c r="W20" s="42"/>
      <c r="X20" s="223"/>
      <c r="Y20" s="224">
        <v>19</v>
      </c>
      <c r="Z20" s="42"/>
      <c r="AA20" s="223"/>
    </row>
    <row r="21" spans="1:27">
      <c r="A21" s="280">
        <f t="shared" si="0"/>
        <v>0</v>
      </c>
      <c r="B21" s="283">
        <f t="shared" si="1"/>
        <v>0</v>
      </c>
      <c r="C21" s="284">
        <f t="shared" si="2"/>
        <v>0</v>
      </c>
      <c r="D21" s="224">
        <v>20</v>
      </c>
      <c r="E21" s="42"/>
      <c r="F21" s="223"/>
      <c r="G21" s="224">
        <v>20</v>
      </c>
      <c r="H21" s="42"/>
      <c r="I21" s="223"/>
      <c r="J21" s="224">
        <v>20</v>
      </c>
      <c r="K21" s="42"/>
      <c r="L21" s="223"/>
      <c r="M21" s="224"/>
      <c r="N21" s="42"/>
      <c r="O21" s="223"/>
      <c r="P21" s="224">
        <v>20</v>
      </c>
      <c r="Q21" s="42"/>
      <c r="R21" s="223"/>
      <c r="S21" s="224"/>
      <c r="T21" s="42"/>
      <c r="U21" s="223"/>
      <c r="V21" s="224">
        <v>20</v>
      </c>
      <c r="W21" s="42"/>
      <c r="X21" s="223"/>
      <c r="Y21" s="224">
        <v>20</v>
      </c>
      <c r="Z21" s="42"/>
      <c r="AA21" s="223"/>
    </row>
    <row r="22" spans="1:27">
      <c r="A22" s="280">
        <f t="shared" si="0"/>
        <v>0</v>
      </c>
      <c r="B22" s="283">
        <f t="shared" si="1"/>
        <v>0</v>
      </c>
      <c r="C22" s="284">
        <f t="shared" si="2"/>
        <v>0</v>
      </c>
      <c r="D22" s="224">
        <v>21</v>
      </c>
      <c r="E22" s="42"/>
      <c r="F22" s="223"/>
      <c r="G22" s="224">
        <v>21</v>
      </c>
      <c r="H22" s="42"/>
      <c r="I22" s="223"/>
      <c r="J22" s="224">
        <v>21</v>
      </c>
      <c r="K22" s="42"/>
      <c r="L22" s="223"/>
      <c r="M22" s="224"/>
      <c r="N22" s="42"/>
      <c r="O22" s="223"/>
      <c r="P22" s="224">
        <v>21</v>
      </c>
      <c r="Q22" s="42"/>
      <c r="R22" s="223"/>
      <c r="S22" s="224"/>
      <c r="T22" s="42"/>
      <c r="U22" s="223"/>
      <c r="V22" s="224">
        <v>21</v>
      </c>
      <c r="W22" s="42"/>
      <c r="X22" s="223"/>
      <c r="Y22" s="224">
        <v>21</v>
      </c>
      <c r="Z22" s="42"/>
      <c r="AA22" s="223"/>
    </row>
    <row r="23" spans="1:27">
      <c r="A23" s="280">
        <f t="shared" si="0"/>
        <v>0</v>
      </c>
      <c r="B23" s="283">
        <f t="shared" si="1"/>
        <v>0</v>
      </c>
      <c r="C23" s="284">
        <f t="shared" si="2"/>
        <v>0</v>
      </c>
      <c r="D23" s="224">
        <v>22</v>
      </c>
      <c r="E23" s="42"/>
      <c r="F23" s="223"/>
      <c r="G23" s="224">
        <v>22</v>
      </c>
      <c r="H23" s="42"/>
      <c r="I23" s="223"/>
      <c r="J23" s="224">
        <v>22</v>
      </c>
      <c r="K23" s="42"/>
      <c r="L23" s="223"/>
      <c r="M23" s="224"/>
      <c r="N23" s="42"/>
      <c r="O23" s="223"/>
      <c r="P23" s="224">
        <v>22</v>
      </c>
      <c r="Q23" s="42"/>
      <c r="R23" s="223"/>
      <c r="S23" s="224"/>
      <c r="T23" s="225" t="s">
        <v>297</v>
      </c>
      <c r="U23" s="223">
        <v>114884</v>
      </c>
      <c r="V23" s="224">
        <v>22</v>
      </c>
      <c r="W23" s="42"/>
      <c r="X23" s="223"/>
      <c r="Y23" s="224">
        <v>22</v>
      </c>
      <c r="Z23" s="42"/>
      <c r="AA23" s="223"/>
    </row>
    <row r="24" spans="1:27">
      <c r="A24" s="280">
        <f t="shared" si="0"/>
        <v>0</v>
      </c>
      <c r="B24" s="283">
        <f t="shared" si="1"/>
        <v>0</v>
      </c>
      <c r="C24" s="284">
        <f t="shared" si="2"/>
        <v>0</v>
      </c>
      <c r="D24" s="224"/>
      <c r="E24" s="42"/>
      <c r="F24" s="223"/>
      <c r="G24" s="224"/>
      <c r="H24" s="42"/>
      <c r="I24" s="223"/>
      <c r="J24" s="224"/>
      <c r="K24" s="42"/>
      <c r="L24" s="223"/>
      <c r="M24" s="224"/>
      <c r="N24" s="42"/>
      <c r="O24" s="223"/>
      <c r="P24" s="224"/>
      <c r="Q24" s="42"/>
      <c r="R24" s="223"/>
      <c r="S24" s="224"/>
      <c r="T24" s="42"/>
      <c r="U24" s="223"/>
      <c r="V24" s="224"/>
      <c r="W24" s="42"/>
      <c r="X24" s="223"/>
      <c r="Y24" s="224"/>
      <c r="Z24" s="42"/>
      <c r="AA24" s="223"/>
    </row>
    <row r="25" spans="1:27">
      <c r="A25" s="280">
        <f t="shared" si="0"/>
        <v>0</v>
      </c>
      <c r="B25" s="283">
        <f t="shared" si="1"/>
        <v>0</v>
      </c>
      <c r="C25" s="284">
        <f t="shared" si="2"/>
        <v>0</v>
      </c>
      <c r="D25" s="224"/>
      <c r="E25" s="42"/>
      <c r="F25" s="223"/>
      <c r="G25" s="224"/>
      <c r="H25" s="42"/>
      <c r="I25" s="223"/>
      <c r="J25" s="224"/>
      <c r="K25" s="42"/>
      <c r="L25" s="223"/>
      <c r="M25" s="224"/>
      <c r="N25" s="42"/>
      <c r="O25" s="223"/>
      <c r="P25" s="224"/>
      <c r="Q25" s="42"/>
      <c r="R25" s="223"/>
      <c r="S25" s="224"/>
      <c r="T25" s="42"/>
      <c r="U25" s="223"/>
      <c r="V25" s="224"/>
      <c r="W25" s="42"/>
      <c r="X25" s="223"/>
      <c r="Y25" s="224"/>
      <c r="Z25" s="42"/>
      <c r="AA25" s="223"/>
    </row>
    <row r="26" spans="1:27">
      <c r="A26" s="280">
        <f t="shared" si="0"/>
        <v>0</v>
      </c>
      <c r="B26" s="283">
        <f t="shared" si="1"/>
        <v>0</v>
      </c>
      <c r="C26" s="284">
        <f t="shared" si="2"/>
        <v>0</v>
      </c>
      <c r="D26" s="224"/>
      <c r="E26" s="42"/>
      <c r="F26" s="223"/>
      <c r="G26" s="224"/>
      <c r="H26" s="42"/>
      <c r="I26" s="223"/>
      <c r="J26" s="224"/>
      <c r="K26" s="42"/>
      <c r="L26" s="223"/>
      <c r="M26" s="224"/>
      <c r="N26" s="42"/>
      <c r="O26" s="223"/>
      <c r="P26" s="224"/>
      <c r="Q26" s="42"/>
      <c r="R26" s="223"/>
      <c r="S26" s="224"/>
      <c r="T26" s="42"/>
      <c r="U26" s="223"/>
      <c r="V26" s="224"/>
      <c r="W26" s="42"/>
      <c r="X26" s="223"/>
      <c r="Y26" s="224"/>
      <c r="Z26" s="42"/>
      <c r="AA26" s="223"/>
    </row>
    <row r="27" spans="1:27">
      <c r="A27" s="280">
        <f t="shared" si="0"/>
        <v>0</v>
      </c>
      <c r="B27" s="283">
        <f t="shared" si="1"/>
        <v>0</v>
      </c>
      <c r="C27" s="284">
        <f t="shared" si="2"/>
        <v>0</v>
      </c>
      <c r="D27" s="224"/>
      <c r="E27" s="42"/>
      <c r="F27" s="223"/>
      <c r="G27" s="224"/>
      <c r="H27" s="42"/>
      <c r="I27" s="223"/>
      <c r="J27" s="224"/>
      <c r="K27" s="42"/>
      <c r="L27" s="223"/>
      <c r="M27" s="224"/>
      <c r="N27" s="42"/>
      <c r="O27" s="223"/>
      <c r="P27" s="224"/>
      <c r="Q27" s="42"/>
      <c r="R27" s="223"/>
      <c r="S27" s="224"/>
      <c r="T27" s="42"/>
      <c r="U27" s="223"/>
      <c r="V27" s="224"/>
      <c r="W27" s="42"/>
      <c r="X27" s="223"/>
      <c r="Y27" s="224"/>
      <c r="Z27" s="42"/>
      <c r="AA27" s="223"/>
    </row>
    <row r="28" spans="1:27" ht="15.75" thickBot="1">
      <c r="A28" s="280">
        <f t="shared" si="0"/>
        <v>0</v>
      </c>
      <c r="B28" s="285">
        <f t="shared" si="1"/>
        <v>0</v>
      </c>
      <c r="C28" s="286">
        <f t="shared" si="2"/>
        <v>0</v>
      </c>
      <c r="D28" s="217"/>
      <c r="E28" s="108"/>
      <c r="F28" s="218"/>
      <c r="G28" s="217"/>
      <c r="H28" s="108"/>
      <c r="I28" s="218"/>
      <c r="J28" s="217"/>
      <c r="K28" s="108"/>
      <c r="L28" s="218"/>
      <c r="M28" s="217"/>
      <c r="N28" s="108"/>
      <c r="O28" s="218"/>
      <c r="P28" s="217"/>
      <c r="Q28" s="108"/>
      <c r="R28" s="218"/>
      <c r="S28" s="217"/>
      <c r="T28" s="108"/>
      <c r="U28" s="218"/>
      <c r="V28" s="217"/>
      <c r="W28" s="108"/>
      <c r="X28" s="218"/>
      <c r="Y28" s="217"/>
      <c r="Z28" s="108"/>
      <c r="AA28" s="218"/>
    </row>
    <row r="29" spans="1:27" ht="15.75" thickBot="1"/>
    <row r="30" spans="1:27" ht="15.75" thickBot="1">
      <c r="D30" s="295" t="s">
        <v>280</v>
      </c>
      <c r="E30" s="296"/>
      <c r="F30" s="289" t="s">
        <v>295</v>
      </c>
      <c r="G30" s="295" t="s">
        <v>281</v>
      </c>
      <c r="H30" s="296"/>
      <c r="I30" s="289"/>
      <c r="J30" s="295" t="s">
        <v>279</v>
      </c>
      <c r="K30" s="296"/>
      <c r="L30" s="289"/>
      <c r="M30" s="295" t="s">
        <v>278</v>
      </c>
      <c r="N30" s="296"/>
      <c r="O30" s="289"/>
      <c r="P30" s="295" t="s">
        <v>274</v>
      </c>
      <c r="Q30" s="296"/>
      <c r="R30" s="289"/>
      <c r="S30" s="295" t="s">
        <v>275</v>
      </c>
      <c r="T30" s="296"/>
      <c r="U30" s="289"/>
      <c r="V30" s="295" t="s">
        <v>276</v>
      </c>
      <c r="W30" s="296"/>
      <c r="X30" s="289"/>
      <c r="Y30" s="295" t="s">
        <v>277</v>
      </c>
      <c r="Z30" s="296"/>
      <c r="AA30" s="289"/>
    </row>
    <row r="31" spans="1:27">
      <c r="D31" s="214">
        <v>1</v>
      </c>
      <c r="E31" s="213"/>
      <c r="F31" s="221"/>
      <c r="G31" s="220">
        <v>1</v>
      </c>
      <c r="H31" s="213"/>
      <c r="I31" s="221"/>
      <c r="J31" s="220">
        <v>1</v>
      </c>
      <c r="K31" s="213"/>
      <c r="L31" s="221"/>
      <c r="M31" s="220">
        <v>1</v>
      </c>
      <c r="N31" s="213"/>
      <c r="O31" s="221"/>
      <c r="P31" s="220">
        <v>1</v>
      </c>
      <c r="Q31" s="213"/>
      <c r="R31" s="221"/>
      <c r="S31" s="220">
        <v>1</v>
      </c>
      <c r="T31" s="213"/>
      <c r="U31" s="221"/>
      <c r="V31" s="220">
        <v>1</v>
      </c>
      <c r="W31" s="213"/>
      <c r="X31" s="221"/>
      <c r="Y31" s="220">
        <v>1</v>
      </c>
      <c r="Z31" s="213"/>
      <c r="AA31" s="221"/>
    </row>
    <row r="32" spans="1:27">
      <c r="D32" s="215">
        <v>2</v>
      </c>
      <c r="E32" s="42"/>
      <c r="F32" s="223"/>
      <c r="G32" s="224">
        <v>2</v>
      </c>
      <c r="H32" s="42"/>
      <c r="I32" s="223"/>
      <c r="J32" s="224">
        <v>2</v>
      </c>
      <c r="K32" s="42"/>
      <c r="L32" s="223"/>
      <c r="M32" s="224">
        <v>2</v>
      </c>
      <c r="N32" s="42"/>
      <c r="O32" s="223"/>
      <c r="P32" s="224">
        <v>2</v>
      </c>
      <c r="Q32" s="42"/>
      <c r="R32" s="223"/>
      <c r="S32" s="224">
        <v>2</v>
      </c>
      <c r="T32" s="42"/>
      <c r="U32" s="223"/>
      <c r="V32" s="224">
        <v>2</v>
      </c>
      <c r="W32" s="42"/>
      <c r="X32" s="223"/>
      <c r="Y32" s="224">
        <v>2</v>
      </c>
      <c r="Z32" s="42"/>
      <c r="AA32" s="223"/>
    </row>
    <row r="33" spans="4:27">
      <c r="D33" s="215">
        <v>3</v>
      </c>
      <c r="E33" s="42"/>
      <c r="F33" s="223"/>
      <c r="G33" s="224">
        <v>3</v>
      </c>
      <c r="H33" s="42"/>
      <c r="I33" s="223"/>
      <c r="J33" s="224">
        <v>3</v>
      </c>
      <c r="K33" s="42"/>
      <c r="L33" s="223"/>
      <c r="M33" s="224">
        <v>3</v>
      </c>
      <c r="N33" s="42"/>
      <c r="O33" s="223"/>
      <c r="P33" s="224">
        <v>3</v>
      </c>
      <c r="Q33" s="42"/>
      <c r="R33" s="223"/>
      <c r="S33" s="224">
        <v>3</v>
      </c>
      <c r="T33" s="42"/>
      <c r="U33" s="223"/>
      <c r="V33" s="224">
        <v>3</v>
      </c>
      <c r="W33" s="42"/>
      <c r="X33" s="223"/>
      <c r="Y33" s="224">
        <v>3</v>
      </c>
      <c r="Z33" s="42"/>
      <c r="AA33" s="223"/>
    </row>
    <row r="34" spans="4:27">
      <c r="D34" s="215">
        <v>4</v>
      </c>
      <c r="E34" s="42"/>
      <c r="F34" s="223"/>
      <c r="G34" s="224">
        <v>4</v>
      </c>
      <c r="H34" s="42"/>
      <c r="I34" s="223"/>
      <c r="J34" s="224">
        <v>4</v>
      </c>
      <c r="K34" s="42"/>
      <c r="L34" s="223"/>
      <c r="M34" s="224">
        <v>4</v>
      </c>
      <c r="N34" s="42"/>
      <c r="O34" s="223"/>
      <c r="P34" s="224">
        <v>4</v>
      </c>
      <c r="Q34" s="42"/>
      <c r="R34" s="223"/>
      <c r="S34" s="224">
        <v>4</v>
      </c>
      <c r="T34" s="42"/>
      <c r="U34" s="223"/>
      <c r="V34" s="224">
        <v>4</v>
      </c>
      <c r="W34" s="42"/>
      <c r="X34" s="223"/>
      <c r="Y34" s="224">
        <v>4</v>
      </c>
      <c r="Z34" s="42"/>
      <c r="AA34" s="223"/>
    </row>
    <row r="35" spans="4:27">
      <c r="D35" s="215">
        <v>5</v>
      </c>
      <c r="E35" s="42"/>
      <c r="F35" s="223"/>
      <c r="G35" s="224">
        <v>5</v>
      </c>
      <c r="H35" s="42"/>
      <c r="I35" s="223"/>
      <c r="J35" s="224">
        <v>5</v>
      </c>
      <c r="K35" s="42"/>
      <c r="L35" s="223"/>
      <c r="M35" s="224">
        <v>5</v>
      </c>
      <c r="N35" s="42"/>
      <c r="O35" s="223"/>
      <c r="P35" s="224">
        <v>5</v>
      </c>
      <c r="Q35" s="42"/>
      <c r="R35" s="223"/>
      <c r="S35" s="224">
        <v>5</v>
      </c>
      <c r="T35" s="42"/>
      <c r="U35" s="223"/>
      <c r="V35" s="224">
        <v>5</v>
      </c>
      <c r="W35" s="42"/>
      <c r="X35" s="223"/>
      <c r="Y35" s="224">
        <v>5</v>
      </c>
      <c r="Z35" s="42"/>
      <c r="AA35" s="223"/>
    </row>
    <row r="36" spans="4:27">
      <c r="D36" s="215">
        <v>6</v>
      </c>
      <c r="E36" s="42"/>
      <c r="F36" s="223"/>
      <c r="G36" s="224">
        <v>6</v>
      </c>
      <c r="H36" s="42"/>
      <c r="I36" s="223"/>
      <c r="J36" s="224">
        <v>6</v>
      </c>
      <c r="K36" s="42"/>
      <c r="L36" s="223"/>
      <c r="M36" s="224">
        <v>6</v>
      </c>
      <c r="N36" s="42"/>
      <c r="O36" s="223"/>
      <c r="P36" s="224">
        <v>6</v>
      </c>
      <c r="Q36" s="42"/>
      <c r="R36" s="223"/>
      <c r="S36" s="224">
        <v>6</v>
      </c>
      <c r="T36" s="42"/>
      <c r="U36" s="223"/>
      <c r="V36" s="224">
        <v>6</v>
      </c>
      <c r="W36" s="42"/>
      <c r="X36" s="223"/>
      <c r="Y36" s="224">
        <v>6</v>
      </c>
      <c r="Z36" s="42"/>
      <c r="AA36" s="223"/>
    </row>
    <row r="37" spans="4:27">
      <c r="D37" s="215">
        <v>7</v>
      </c>
      <c r="E37" s="42"/>
      <c r="F37" s="223"/>
      <c r="G37" s="224">
        <v>7</v>
      </c>
      <c r="H37" s="42"/>
      <c r="I37" s="223"/>
      <c r="J37" s="224">
        <v>7</v>
      </c>
      <c r="K37" s="42"/>
      <c r="L37" s="223"/>
      <c r="M37" s="224">
        <v>7</v>
      </c>
      <c r="N37" s="42"/>
      <c r="O37" s="223"/>
      <c r="P37" s="224">
        <v>7</v>
      </c>
      <c r="Q37" s="42"/>
      <c r="R37" s="223"/>
      <c r="S37" s="224">
        <v>7</v>
      </c>
      <c r="T37" s="42"/>
      <c r="U37" s="223"/>
      <c r="V37" s="224">
        <v>7</v>
      </c>
      <c r="W37" s="42"/>
      <c r="X37" s="223"/>
      <c r="Y37" s="224">
        <v>7</v>
      </c>
      <c r="Z37" s="42"/>
      <c r="AA37" s="223"/>
    </row>
    <row r="38" spans="4:27">
      <c r="D38" s="215">
        <v>8</v>
      </c>
      <c r="E38" s="42"/>
      <c r="F38" s="223"/>
      <c r="G38" s="224">
        <v>8</v>
      </c>
      <c r="H38" s="42"/>
      <c r="I38" s="223"/>
      <c r="J38" s="224">
        <v>8</v>
      </c>
      <c r="K38" s="42"/>
      <c r="L38" s="223"/>
      <c r="M38" s="224">
        <v>8</v>
      </c>
      <c r="N38" s="42"/>
      <c r="O38" s="223"/>
      <c r="P38" s="224">
        <v>8</v>
      </c>
      <c r="Q38" s="42"/>
      <c r="R38" s="223"/>
      <c r="S38" s="224">
        <v>8</v>
      </c>
      <c r="T38" s="42"/>
      <c r="U38" s="223"/>
      <c r="V38" s="224">
        <v>8</v>
      </c>
      <c r="W38" s="42"/>
      <c r="X38" s="223"/>
      <c r="Y38" s="224">
        <v>8</v>
      </c>
      <c r="Z38" s="42"/>
      <c r="AA38" s="223"/>
    </row>
    <row r="39" spans="4:27">
      <c r="D39" s="215">
        <v>9</v>
      </c>
      <c r="E39" s="42"/>
      <c r="F39" s="223"/>
      <c r="G39" s="224">
        <v>9</v>
      </c>
      <c r="H39" s="42"/>
      <c r="I39" s="223"/>
      <c r="J39" s="224">
        <v>9</v>
      </c>
      <c r="K39" s="42"/>
      <c r="L39" s="223"/>
      <c r="M39" s="224">
        <v>9</v>
      </c>
      <c r="N39" s="42"/>
      <c r="O39" s="223"/>
      <c r="P39" s="224">
        <v>9</v>
      </c>
      <c r="Q39" s="42"/>
      <c r="R39" s="223"/>
      <c r="S39" s="224">
        <v>9</v>
      </c>
      <c r="T39" s="42"/>
      <c r="U39" s="223"/>
      <c r="V39" s="224">
        <v>9</v>
      </c>
      <c r="W39" s="42"/>
      <c r="X39" s="223"/>
      <c r="Y39" s="224">
        <v>9</v>
      </c>
      <c r="Z39" s="42"/>
      <c r="AA39" s="223"/>
    </row>
    <row r="40" spans="4:27">
      <c r="D40" s="215">
        <v>10</v>
      </c>
      <c r="E40" s="42"/>
      <c r="F40" s="223"/>
      <c r="G40" s="224">
        <v>10</v>
      </c>
      <c r="H40" s="42"/>
      <c r="I40" s="223"/>
      <c r="J40" s="224">
        <v>10</v>
      </c>
      <c r="K40" s="42"/>
      <c r="L40" s="223"/>
      <c r="M40" s="224">
        <v>10</v>
      </c>
      <c r="N40" s="42"/>
      <c r="O40" s="223"/>
      <c r="P40" s="224">
        <v>10</v>
      </c>
      <c r="Q40" s="42"/>
      <c r="R40" s="223"/>
      <c r="S40" s="224">
        <v>10</v>
      </c>
      <c r="T40" s="42"/>
      <c r="U40" s="223"/>
      <c r="V40" s="224">
        <v>10</v>
      </c>
      <c r="W40" s="42"/>
      <c r="X40" s="223"/>
      <c r="Y40" s="224">
        <v>10</v>
      </c>
      <c r="Z40" s="42"/>
      <c r="AA40" s="223"/>
    </row>
    <row r="41" spans="4:27">
      <c r="D41" s="215">
        <v>11</v>
      </c>
      <c r="E41" s="42"/>
      <c r="F41" s="223"/>
      <c r="G41" s="224">
        <v>11</v>
      </c>
      <c r="H41" s="42"/>
      <c r="I41" s="223"/>
      <c r="J41" s="224">
        <v>11</v>
      </c>
      <c r="K41" s="42"/>
      <c r="L41" s="223"/>
      <c r="M41" s="224">
        <v>11</v>
      </c>
      <c r="N41" s="42"/>
      <c r="O41" s="223"/>
      <c r="P41" s="224">
        <v>11</v>
      </c>
      <c r="Q41" s="42"/>
      <c r="R41" s="223"/>
      <c r="S41" s="224">
        <v>11</v>
      </c>
      <c r="T41" s="42"/>
      <c r="U41" s="223"/>
      <c r="V41" s="224">
        <v>11</v>
      </c>
      <c r="W41" s="42"/>
      <c r="X41" s="223"/>
      <c r="Y41" s="224">
        <v>11</v>
      </c>
      <c r="Z41" s="42"/>
      <c r="AA41" s="223"/>
    </row>
    <row r="42" spans="4:27">
      <c r="D42" s="215">
        <v>12</v>
      </c>
      <c r="E42" s="42"/>
      <c r="F42" s="223"/>
      <c r="G42" s="224">
        <v>12</v>
      </c>
      <c r="H42" s="42"/>
      <c r="I42" s="223"/>
      <c r="J42" s="224">
        <v>12</v>
      </c>
      <c r="K42" s="42"/>
      <c r="L42" s="223"/>
      <c r="M42" s="224">
        <v>12</v>
      </c>
      <c r="N42" s="42"/>
      <c r="O42" s="223"/>
      <c r="P42" s="224">
        <v>12</v>
      </c>
      <c r="Q42" s="42"/>
      <c r="R42" s="223"/>
      <c r="S42" s="224">
        <v>12</v>
      </c>
      <c r="T42" s="42"/>
      <c r="U42" s="223"/>
      <c r="V42" s="224">
        <v>12</v>
      </c>
      <c r="W42" s="42"/>
      <c r="X42" s="223"/>
      <c r="Y42" s="224">
        <v>12</v>
      </c>
      <c r="Z42" s="42"/>
      <c r="AA42" s="223"/>
    </row>
    <row r="43" spans="4:27">
      <c r="D43" s="215">
        <v>13</v>
      </c>
      <c r="E43" s="42"/>
      <c r="F43" s="223"/>
      <c r="G43" s="224">
        <v>13</v>
      </c>
      <c r="H43" s="42"/>
      <c r="I43" s="223"/>
      <c r="J43" s="224">
        <v>13</v>
      </c>
      <c r="K43" s="42"/>
      <c r="L43" s="223"/>
      <c r="M43" s="224">
        <v>13</v>
      </c>
      <c r="N43" s="42"/>
      <c r="O43" s="223"/>
      <c r="P43" s="224">
        <v>13</v>
      </c>
      <c r="Q43" s="42"/>
      <c r="R43" s="223"/>
      <c r="S43" s="224">
        <v>13</v>
      </c>
      <c r="T43" s="42"/>
      <c r="U43" s="223"/>
      <c r="V43" s="224">
        <v>13</v>
      </c>
      <c r="W43" s="42"/>
      <c r="X43" s="223"/>
      <c r="Y43" s="224">
        <v>13</v>
      </c>
      <c r="Z43" s="42"/>
      <c r="AA43" s="223"/>
    </row>
    <row r="44" spans="4:27">
      <c r="D44" s="215">
        <v>14</v>
      </c>
      <c r="E44" s="42"/>
      <c r="F44" s="223"/>
      <c r="G44" s="224">
        <v>14</v>
      </c>
      <c r="H44" s="42"/>
      <c r="I44" s="223"/>
      <c r="J44" s="224">
        <v>14</v>
      </c>
      <c r="K44" s="42"/>
      <c r="L44" s="223"/>
      <c r="M44" s="224">
        <v>14</v>
      </c>
      <c r="N44" s="42"/>
      <c r="O44" s="223"/>
      <c r="P44" s="224">
        <v>14</v>
      </c>
      <c r="Q44" s="42"/>
      <c r="R44" s="223"/>
      <c r="S44" s="224">
        <v>14</v>
      </c>
      <c r="T44" s="42"/>
      <c r="U44" s="223"/>
      <c r="V44" s="224">
        <v>14</v>
      </c>
      <c r="W44" s="42"/>
      <c r="X44" s="223"/>
      <c r="Y44" s="224">
        <v>14</v>
      </c>
      <c r="Z44" s="42"/>
      <c r="AA44" s="223"/>
    </row>
    <row r="45" spans="4:27">
      <c r="D45" s="215">
        <v>15</v>
      </c>
      <c r="E45" s="42"/>
      <c r="F45" s="223"/>
      <c r="G45" s="224">
        <v>15</v>
      </c>
      <c r="H45" s="42"/>
      <c r="I45" s="223"/>
      <c r="J45" s="224">
        <v>15</v>
      </c>
      <c r="K45" s="42"/>
      <c r="L45" s="223"/>
      <c r="M45" s="224">
        <v>15</v>
      </c>
      <c r="N45" s="42"/>
      <c r="O45" s="223"/>
      <c r="P45" s="224">
        <v>15</v>
      </c>
      <c r="Q45" s="42"/>
      <c r="R45" s="223"/>
      <c r="S45" s="224">
        <v>15</v>
      </c>
      <c r="T45" s="42"/>
      <c r="U45" s="223"/>
      <c r="V45" s="224">
        <v>15</v>
      </c>
      <c r="W45" s="42"/>
      <c r="X45" s="223"/>
      <c r="Y45" s="224">
        <v>15</v>
      </c>
      <c r="Z45" s="42"/>
      <c r="AA45" s="223"/>
    </row>
    <row r="46" spans="4:27">
      <c r="D46" s="215">
        <v>16</v>
      </c>
      <c r="E46" s="42"/>
      <c r="F46" s="223"/>
      <c r="G46" s="224">
        <v>16</v>
      </c>
      <c r="H46" s="42"/>
      <c r="I46" s="223"/>
      <c r="J46" s="224">
        <v>16</v>
      </c>
      <c r="K46" s="42"/>
      <c r="L46" s="223"/>
      <c r="M46" s="224">
        <v>16</v>
      </c>
      <c r="N46" s="42"/>
      <c r="O46" s="223"/>
      <c r="P46" s="224">
        <v>16</v>
      </c>
      <c r="Q46" s="42"/>
      <c r="R46" s="223"/>
      <c r="S46" s="224">
        <v>16</v>
      </c>
      <c r="T46" s="42"/>
      <c r="U46" s="223"/>
      <c r="V46" s="224">
        <v>16</v>
      </c>
      <c r="W46" s="42"/>
      <c r="X46" s="223"/>
      <c r="Y46" s="224">
        <v>16</v>
      </c>
      <c r="Z46" s="42"/>
      <c r="AA46" s="223"/>
    </row>
    <row r="47" spans="4:27">
      <c r="D47" s="215">
        <v>17</v>
      </c>
      <c r="E47" s="42"/>
      <c r="F47" s="223"/>
      <c r="G47" s="224">
        <v>17</v>
      </c>
      <c r="H47" s="42"/>
      <c r="I47" s="223"/>
      <c r="J47" s="224">
        <v>17</v>
      </c>
      <c r="K47" s="42"/>
      <c r="L47" s="223"/>
      <c r="M47" s="224">
        <v>17</v>
      </c>
      <c r="N47" s="42"/>
      <c r="O47" s="223"/>
      <c r="P47" s="224">
        <v>17</v>
      </c>
      <c r="Q47" s="42"/>
      <c r="R47" s="223"/>
      <c r="S47" s="224">
        <v>17</v>
      </c>
      <c r="T47" s="42"/>
      <c r="U47" s="223"/>
      <c r="V47" s="224">
        <v>17</v>
      </c>
      <c r="W47" s="42"/>
      <c r="X47" s="223"/>
      <c r="Y47" s="224">
        <v>17</v>
      </c>
      <c r="Z47" s="42"/>
      <c r="AA47" s="223"/>
    </row>
    <row r="48" spans="4:27">
      <c r="D48" s="215">
        <v>18</v>
      </c>
      <c r="E48" s="42"/>
      <c r="F48" s="223"/>
      <c r="G48" s="224">
        <v>18</v>
      </c>
      <c r="H48" s="42"/>
      <c r="I48" s="223"/>
      <c r="J48" s="224">
        <v>18</v>
      </c>
      <c r="K48" s="42"/>
      <c r="L48" s="223"/>
      <c r="M48" s="224">
        <v>18</v>
      </c>
      <c r="N48" s="42"/>
      <c r="O48" s="223"/>
      <c r="P48" s="224">
        <v>18</v>
      </c>
      <c r="Q48" s="42"/>
      <c r="R48" s="223"/>
      <c r="S48" s="224">
        <v>18</v>
      </c>
      <c r="T48" s="42"/>
      <c r="U48" s="223"/>
      <c r="V48" s="224">
        <v>18</v>
      </c>
      <c r="W48" s="42"/>
      <c r="X48" s="223"/>
      <c r="Y48" s="224">
        <v>18</v>
      </c>
      <c r="Z48" s="42"/>
      <c r="AA48" s="223"/>
    </row>
    <row r="49" spans="4:27">
      <c r="D49" s="215">
        <v>19</v>
      </c>
      <c r="E49" s="42"/>
      <c r="F49" s="223"/>
      <c r="G49" s="224">
        <v>19</v>
      </c>
      <c r="H49" s="42"/>
      <c r="I49" s="223"/>
      <c r="J49" s="224">
        <v>19</v>
      </c>
      <c r="K49" s="42"/>
      <c r="L49" s="223"/>
      <c r="M49" s="224">
        <v>19</v>
      </c>
      <c r="N49" s="42"/>
      <c r="O49" s="223"/>
      <c r="P49" s="224">
        <v>19</v>
      </c>
      <c r="Q49" s="42"/>
      <c r="R49" s="223"/>
      <c r="S49" s="224">
        <v>19</v>
      </c>
      <c r="T49" s="42"/>
      <c r="U49" s="223"/>
      <c r="V49" s="224">
        <v>19</v>
      </c>
      <c r="W49" s="42"/>
      <c r="X49" s="223"/>
      <c r="Y49" s="224">
        <v>19</v>
      </c>
      <c r="Z49" s="42"/>
      <c r="AA49" s="223"/>
    </row>
    <row r="50" spans="4:27">
      <c r="D50" s="215">
        <v>20</v>
      </c>
      <c r="E50" s="42"/>
      <c r="F50" s="223"/>
      <c r="G50" s="224">
        <v>20</v>
      </c>
      <c r="H50" s="42"/>
      <c r="I50" s="223"/>
      <c r="J50" s="224">
        <v>20</v>
      </c>
      <c r="K50" s="42"/>
      <c r="L50" s="223"/>
      <c r="M50" s="224">
        <v>20</v>
      </c>
      <c r="N50" s="42"/>
      <c r="O50" s="223"/>
      <c r="P50" s="224">
        <v>20</v>
      </c>
      <c r="Q50" s="42"/>
      <c r="R50" s="223"/>
      <c r="S50" s="224">
        <v>20</v>
      </c>
      <c r="T50" s="42"/>
      <c r="U50" s="223"/>
      <c r="V50" s="224">
        <v>20</v>
      </c>
      <c r="W50" s="42"/>
      <c r="X50" s="223"/>
      <c r="Y50" s="224">
        <v>20</v>
      </c>
      <c r="Z50" s="42"/>
      <c r="AA50" s="223"/>
    </row>
    <row r="51" spans="4:27">
      <c r="D51" s="215">
        <v>21</v>
      </c>
      <c r="E51" s="42"/>
      <c r="F51" s="223"/>
      <c r="G51" s="224">
        <v>21</v>
      </c>
      <c r="H51" s="42"/>
      <c r="I51" s="223"/>
      <c r="J51" s="224">
        <v>21</v>
      </c>
      <c r="K51" s="42"/>
      <c r="L51" s="223"/>
      <c r="M51" s="224">
        <v>21</v>
      </c>
      <c r="N51" s="42"/>
      <c r="O51" s="223"/>
      <c r="P51" s="224">
        <v>21</v>
      </c>
      <c r="Q51" s="42"/>
      <c r="R51" s="223"/>
      <c r="S51" s="224">
        <v>21</v>
      </c>
      <c r="T51" s="42"/>
      <c r="U51" s="223"/>
      <c r="V51" s="224">
        <v>21</v>
      </c>
      <c r="W51" s="42"/>
      <c r="X51" s="223"/>
      <c r="Y51" s="224">
        <v>21</v>
      </c>
      <c r="Z51" s="42"/>
      <c r="AA51" s="223"/>
    </row>
    <row r="52" spans="4:27">
      <c r="D52" s="215">
        <v>22</v>
      </c>
      <c r="E52" s="42"/>
      <c r="F52" s="223"/>
      <c r="G52" s="224">
        <v>22</v>
      </c>
      <c r="H52" s="42"/>
      <c r="I52" s="223"/>
      <c r="J52" s="224">
        <v>22</v>
      </c>
      <c r="K52" s="42"/>
      <c r="L52" s="223"/>
      <c r="M52" s="224">
        <v>22</v>
      </c>
      <c r="N52" s="42"/>
      <c r="O52" s="223"/>
      <c r="P52" s="224">
        <v>22</v>
      </c>
      <c r="Q52" s="42"/>
      <c r="R52" s="223"/>
      <c r="S52" s="224">
        <v>22</v>
      </c>
      <c r="T52" s="42"/>
      <c r="U52" s="223"/>
      <c r="V52" s="224">
        <v>22</v>
      </c>
      <c r="W52" s="42"/>
      <c r="X52" s="223"/>
      <c r="Y52" s="224">
        <v>22</v>
      </c>
      <c r="Z52" s="42"/>
      <c r="AA52" s="223"/>
    </row>
    <row r="53" spans="4:27">
      <c r="D53" s="215"/>
      <c r="E53" s="42"/>
      <c r="F53" s="223"/>
      <c r="G53" s="224"/>
      <c r="H53" s="42"/>
      <c r="I53" s="223"/>
      <c r="J53" s="224"/>
      <c r="K53" s="42"/>
      <c r="L53" s="223"/>
      <c r="M53" s="224"/>
      <c r="N53" s="42"/>
      <c r="O53" s="223"/>
      <c r="P53" s="224"/>
      <c r="Q53" s="42"/>
      <c r="R53" s="223"/>
      <c r="S53" s="224"/>
      <c r="T53" s="42"/>
      <c r="U53" s="223"/>
      <c r="V53" s="224"/>
      <c r="W53" s="42"/>
      <c r="X53" s="223"/>
      <c r="Y53" s="224"/>
      <c r="Z53" s="42"/>
      <c r="AA53" s="223"/>
    </row>
    <row r="54" spans="4:27">
      <c r="D54" s="215"/>
      <c r="E54" s="42"/>
      <c r="F54" s="223"/>
      <c r="G54" s="224"/>
      <c r="H54" s="42"/>
      <c r="I54" s="223"/>
      <c r="J54" s="224"/>
      <c r="K54" s="42"/>
      <c r="L54" s="223"/>
      <c r="M54" s="224"/>
      <c r="N54" s="42"/>
      <c r="O54" s="223"/>
      <c r="P54" s="224"/>
      <c r="Q54" s="42"/>
      <c r="R54" s="223"/>
      <c r="S54" s="224"/>
      <c r="T54" s="42"/>
      <c r="U54" s="223"/>
      <c r="V54" s="224"/>
      <c r="W54" s="42"/>
      <c r="X54" s="223"/>
      <c r="Y54" s="224"/>
      <c r="Z54" s="42"/>
      <c r="AA54" s="223"/>
    </row>
    <row r="55" spans="4:27">
      <c r="D55" s="215"/>
      <c r="E55" s="42"/>
      <c r="F55" s="223"/>
      <c r="G55" s="224"/>
      <c r="H55" s="42"/>
      <c r="I55" s="223"/>
      <c r="J55" s="224"/>
      <c r="K55" s="42"/>
      <c r="L55" s="223"/>
      <c r="M55" s="224"/>
      <c r="N55" s="42"/>
      <c r="O55" s="223"/>
      <c r="P55" s="224"/>
      <c r="Q55" s="42"/>
      <c r="R55" s="223"/>
      <c r="S55" s="224"/>
      <c r="T55" s="42"/>
      <c r="U55" s="223"/>
      <c r="V55" s="224"/>
      <c r="W55" s="42"/>
      <c r="X55" s="223"/>
      <c r="Y55" s="224"/>
      <c r="Z55" s="42"/>
      <c r="AA55" s="223"/>
    </row>
    <row r="56" spans="4:27">
      <c r="D56" s="215"/>
      <c r="E56" s="42"/>
      <c r="F56" s="223"/>
      <c r="G56" s="224"/>
      <c r="H56" s="42"/>
      <c r="I56" s="223"/>
      <c r="J56" s="224"/>
      <c r="K56" s="42"/>
      <c r="L56" s="223"/>
      <c r="M56" s="224"/>
      <c r="N56" s="42"/>
      <c r="O56" s="223"/>
      <c r="P56" s="224"/>
      <c r="Q56" s="42"/>
      <c r="R56" s="223"/>
      <c r="S56" s="224"/>
      <c r="T56" s="42"/>
      <c r="U56" s="223"/>
      <c r="V56" s="224"/>
      <c r="W56" s="42"/>
      <c r="X56" s="223"/>
      <c r="Y56" s="224"/>
      <c r="Z56" s="42"/>
      <c r="AA56" s="223"/>
    </row>
    <row r="57" spans="4:27" ht="15.75" thickBot="1">
      <c r="D57" s="216"/>
      <c r="E57" s="108"/>
      <c r="F57" s="218"/>
      <c r="G57" s="217"/>
      <c r="H57" s="108"/>
      <c r="I57" s="218"/>
      <c r="J57" s="217"/>
      <c r="K57" s="108"/>
      <c r="L57" s="218"/>
      <c r="M57" s="217"/>
      <c r="N57" s="108"/>
      <c r="O57" s="218"/>
      <c r="P57" s="217"/>
      <c r="Q57" s="108"/>
      <c r="R57" s="218"/>
      <c r="S57" s="217"/>
      <c r="T57" s="108"/>
      <c r="U57" s="218"/>
      <c r="V57" s="217"/>
      <c r="W57" s="108"/>
      <c r="X57" s="218"/>
      <c r="Y57" s="217"/>
      <c r="Z57" s="108"/>
      <c r="AA57" s="218"/>
    </row>
  </sheetData>
  <sortState ref="M2:O15">
    <sortCondition ref="M2"/>
  </sortState>
  <mergeCells count="17">
    <mergeCell ref="B1:C1"/>
    <mergeCell ref="D1:E1"/>
    <mergeCell ref="G1:H1"/>
    <mergeCell ref="J1:K1"/>
    <mergeCell ref="M1:N1"/>
    <mergeCell ref="P1:Q1"/>
    <mergeCell ref="D30:E30"/>
    <mergeCell ref="G30:H30"/>
    <mergeCell ref="J30:K30"/>
    <mergeCell ref="M30:N30"/>
    <mergeCell ref="P30:Q30"/>
    <mergeCell ref="S1:T1"/>
    <mergeCell ref="V1:W1"/>
    <mergeCell ref="Y1:Z1"/>
    <mergeCell ref="S30:T30"/>
    <mergeCell ref="V30:W30"/>
    <mergeCell ref="Y30:Z3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4"/>
  <sheetViews>
    <sheetView workbookViewId="0">
      <selection activeCell="A24" sqref="A24"/>
    </sheetView>
  </sheetViews>
  <sheetFormatPr baseColWidth="10" defaultRowHeight="15"/>
  <cols>
    <col min="7" max="7" width="22" customWidth="1"/>
    <col min="14" max="14" width="27.140625" customWidth="1"/>
  </cols>
  <sheetData>
    <row r="1" spans="1:16" ht="15.75" thickBot="1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96</v>
      </c>
      <c r="L1" s="2" t="s">
        <v>121</v>
      </c>
      <c r="M1" s="2" t="s">
        <v>130</v>
      </c>
      <c r="N1" s="2" t="s">
        <v>132</v>
      </c>
      <c r="O1" s="2" t="s">
        <v>190</v>
      </c>
      <c r="P1" s="2" t="s">
        <v>189</v>
      </c>
    </row>
    <row r="2" spans="1:16" ht="15.75" thickBot="1">
      <c r="A2" t="s">
        <v>0</v>
      </c>
      <c r="B2" t="s">
        <v>4</v>
      </c>
      <c r="C2" t="s">
        <v>2</v>
      </c>
      <c r="D2">
        <v>1</v>
      </c>
      <c r="E2" t="s">
        <v>21</v>
      </c>
      <c r="F2">
        <v>2018</v>
      </c>
      <c r="G2" s="163" t="s">
        <v>203</v>
      </c>
      <c r="H2" t="s">
        <v>250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4" t="s">
        <v>133</v>
      </c>
      <c r="O2">
        <v>0</v>
      </c>
      <c r="P2">
        <v>0</v>
      </c>
    </row>
    <row r="3" spans="1:16" ht="15.75" thickBot="1">
      <c r="A3" t="s">
        <v>222</v>
      </c>
      <c r="B3" t="s">
        <v>5</v>
      </c>
      <c r="C3" t="s">
        <v>3</v>
      </c>
      <c r="D3">
        <v>2</v>
      </c>
      <c r="E3" t="s">
        <v>22</v>
      </c>
      <c r="F3">
        <v>2019</v>
      </c>
      <c r="G3" s="163" t="s">
        <v>206</v>
      </c>
      <c r="H3" t="s">
        <v>251</v>
      </c>
      <c r="I3" t="s">
        <v>48</v>
      </c>
      <c r="J3" s="3" t="s">
        <v>81</v>
      </c>
      <c r="K3">
        <v>2</v>
      </c>
      <c r="L3" t="s">
        <v>48</v>
      </c>
      <c r="M3">
        <v>1</v>
      </c>
      <c r="N3" s="184" t="s">
        <v>134</v>
      </c>
      <c r="O3">
        <v>0.33</v>
      </c>
      <c r="P3">
        <v>30</v>
      </c>
    </row>
    <row r="4" spans="1:16" ht="15.75" thickBot="1">
      <c r="A4" t="s">
        <v>223</v>
      </c>
      <c r="B4" t="s">
        <v>6</v>
      </c>
      <c r="D4">
        <v>3</v>
      </c>
      <c r="E4" t="s">
        <v>23</v>
      </c>
      <c r="G4" s="163" t="s">
        <v>217</v>
      </c>
      <c r="H4" t="s">
        <v>252</v>
      </c>
      <c r="K4">
        <v>3</v>
      </c>
      <c r="L4" t="s">
        <v>61</v>
      </c>
      <c r="M4">
        <v>2</v>
      </c>
      <c r="N4" s="184" t="s">
        <v>135</v>
      </c>
      <c r="O4">
        <v>0.34</v>
      </c>
      <c r="P4">
        <v>50</v>
      </c>
    </row>
    <row r="5" spans="1:16" ht="15.75" thickBot="1">
      <c r="A5" t="s">
        <v>224</v>
      </c>
      <c r="B5" t="s">
        <v>7</v>
      </c>
      <c r="D5">
        <v>4</v>
      </c>
      <c r="E5" t="s">
        <v>24</v>
      </c>
      <c r="G5" s="163" t="s">
        <v>200</v>
      </c>
      <c r="H5" t="s">
        <v>253</v>
      </c>
      <c r="K5">
        <v>4</v>
      </c>
      <c r="L5" t="s">
        <v>172</v>
      </c>
      <c r="M5">
        <v>3</v>
      </c>
      <c r="N5" s="184" t="s">
        <v>136</v>
      </c>
      <c r="O5">
        <v>0.35</v>
      </c>
    </row>
    <row r="6" spans="1:16" ht="15.75" thickBot="1">
      <c r="A6" t="s">
        <v>225</v>
      </c>
      <c r="B6" t="s">
        <v>8</v>
      </c>
      <c r="D6">
        <v>5</v>
      </c>
      <c r="E6" t="s">
        <v>25</v>
      </c>
      <c r="G6" s="163" t="s">
        <v>195</v>
      </c>
      <c r="H6" t="s">
        <v>254</v>
      </c>
      <c r="K6">
        <v>5</v>
      </c>
      <c r="L6" t="s">
        <v>91</v>
      </c>
      <c r="M6">
        <v>4</v>
      </c>
      <c r="N6" s="182" t="s">
        <v>238</v>
      </c>
    </row>
    <row r="7" spans="1:16" ht="15.75" thickBot="1">
      <c r="B7" t="s">
        <v>9</v>
      </c>
      <c r="D7">
        <v>6</v>
      </c>
      <c r="E7" t="s">
        <v>26</v>
      </c>
      <c r="G7" s="163" t="s">
        <v>202</v>
      </c>
      <c r="H7" t="s">
        <v>255</v>
      </c>
      <c r="L7" t="s">
        <v>173</v>
      </c>
      <c r="M7">
        <v>5</v>
      </c>
      <c r="N7" s="182" t="s">
        <v>240</v>
      </c>
    </row>
    <row r="8" spans="1:16" ht="15.75" thickBot="1">
      <c r="B8" t="s">
        <v>10</v>
      </c>
      <c r="D8">
        <v>7</v>
      </c>
      <c r="E8" t="s">
        <v>31</v>
      </c>
      <c r="G8" s="163" t="s">
        <v>214</v>
      </c>
      <c r="H8" t="s">
        <v>256</v>
      </c>
      <c r="M8">
        <v>6</v>
      </c>
      <c r="N8" s="184" t="s">
        <v>137</v>
      </c>
    </row>
    <row r="9" spans="1:16" ht="15.75" thickBot="1">
      <c r="B9" t="s">
        <v>11</v>
      </c>
      <c r="D9">
        <v>8</v>
      </c>
      <c r="E9" t="s">
        <v>27</v>
      </c>
      <c r="G9" s="163" t="s">
        <v>196</v>
      </c>
      <c r="H9" t="s">
        <v>257</v>
      </c>
      <c r="M9">
        <v>7</v>
      </c>
      <c r="N9" s="184" t="s">
        <v>138</v>
      </c>
    </row>
    <row r="10" spans="1:16" ht="15.75" thickBot="1">
      <c r="D10">
        <v>9</v>
      </c>
      <c r="E10" t="s">
        <v>30</v>
      </c>
      <c r="G10" s="163" t="s">
        <v>205</v>
      </c>
      <c r="H10" t="s">
        <v>258</v>
      </c>
      <c r="M10">
        <v>8</v>
      </c>
      <c r="N10" s="184" t="s">
        <v>139</v>
      </c>
    </row>
    <row r="11" spans="1:16" ht="15.75" thickBot="1">
      <c r="D11">
        <v>10</v>
      </c>
      <c r="E11" t="s">
        <v>29</v>
      </c>
      <c r="G11" s="163" t="s">
        <v>219</v>
      </c>
      <c r="H11" t="s">
        <v>259</v>
      </c>
      <c r="M11">
        <v>9</v>
      </c>
      <c r="N11" s="184" t="s">
        <v>140</v>
      </c>
    </row>
    <row r="12" spans="1:16" ht="15.75" thickBot="1">
      <c r="D12">
        <v>11</v>
      </c>
      <c r="E12" t="s">
        <v>28</v>
      </c>
      <c r="G12" s="163" t="s">
        <v>197</v>
      </c>
      <c r="H12" t="s">
        <v>260</v>
      </c>
      <c r="M12">
        <v>10</v>
      </c>
      <c r="N12" s="184" t="s">
        <v>141</v>
      </c>
    </row>
    <row r="13" spans="1:16" ht="15.75" thickBot="1">
      <c r="D13">
        <v>12</v>
      </c>
      <c r="E13" t="s">
        <v>32</v>
      </c>
      <c r="G13" s="163" t="s">
        <v>194</v>
      </c>
      <c r="H13" t="s">
        <v>261</v>
      </c>
      <c r="M13">
        <v>11</v>
      </c>
      <c r="N13" s="184" t="s">
        <v>142</v>
      </c>
    </row>
    <row r="14" spans="1:16" ht="15.75" thickBot="1">
      <c r="D14">
        <v>13</v>
      </c>
      <c r="G14" s="163" t="s">
        <v>216</v>
      </c>
      <c r="H14" t="s">
        <v>262</v>
      </c>
      <c r="M14">
        <v>12</v>
      </c>
      <c r="N14" s="184" t="s">
        <v>143</v>
      </c>
    </row>
    <row r="15" spans="1:16" ht="15.75" thickBot="1">
      <c r="D15">
        <v>14</v>
      </c>
      <c r="G15" s="163" t="s">
        <v>212</v>
      </c>
      <c r="H15" t="s">
        <v>265</v>
      </c>
      <c r="M15">
        <v>13</v>
      </c>
      <c r="N15" s="184" t="s">
        <v>144</v>
      </c>
    </row>
    <row r="16" spans="1:16" ht="15.75" thickBot="1">
      <c r="D16">
        <v>15</v>
      </c>
      <c r="G16" s="163" t="s">
        <v>199</v>
      </c>
      <c r="H16" t="s">
        <v>266</v>
      </c>
      <c r="M16">
        <v>14</v>
      </c>
      <c r="N16" s="184" t="s">
        <v>145</v>
      </c>
    </row>
    <row r="17" spans="4:14" ht="15.75" thickBot="1">
      <c r="D17">
        <v>16</v>
      </c>
      <c r="G17" s="163" t="s">
        <v>221</v>
      </c>
      <c r="H17" t="s">
        <v>263</v>
      </c>
      <c r="M17">
        <v>15</v>
      </c>
      <c r="N17" s="184" t="s">
        <v>146</v>
      </c>
    </row>
    <row r="18" spans="4:14" ht="15.75" thickBot="1">
      <c r="D18">
        <v>17</v>
      </c>
      <c r="G18" s="164" t="s">
        <v>209</v>
      </c>
      <c r="H18" t="s">
        <v>267</v>
      </c>
      <c r="M18">
        <v>16</v>
      </c>
      <c r="N18" s="182" t="s">
        <v>243</v>
      </c>
    </row>
    <row r="19" spans="4:14" ht="15.75" thickBot="1">
      <c r="D19">
        <v>18</v>
      </c>
      <c r="G19" s="164" t="s">
        <v>204</v>
      </c>
      <c r="H19" t="s">
        <v>264</v>
      </c>
      <c r="M19">
        <v>17</v>
      </c>
      <c r="N19" s="184" t="s">
        <v>147</v>
      </c>
    </row>
    <row r="20" spans="4:14" ht="15.75" thickBot="1">
      <c r="D20">
        <v>19</v>
      </c>
      <c r="G20" s="164" t="s">
        <v>198</v>
      </c>
      <c r="H20" t="s">
        <v>268</v>
      </c>
      <c r="M20">
        <v>18</v>
      </c>
      <c r="N20" s="185" t="s">
        <v>148</v>
      </c>
    </row>
    <row r="21" spans="4:14" ht="15.75" thickBot="1">
      <c r="D21">
        <v>20</v>
      </c>
      <c r="G21" s="164" t="s">
        <v>207</v>
      </c>
      <c r="H21" t="s">
        <v>269</v>
      </c>
      <c r="M21">
        <v>19</v>
      </c>
      <c r="N21" s="182" t="s">
        <v>242</v>
      </c>
    </row>
    <row r="22" spans="4:14" ht="15.75" thickBot="1">
      <c r="D22">
        <v>21</v>
      </c>
      <c r="G22" s="164" t="s">
        <v>201</v>
      </c>
      <c r="M22">
        <v>20</v>
      </c>
      <c r="N22" s="182" t="s">
        <v>241</v>
      </c>
    </row>
    <row r="23" spans="4:14" ht="15.75" thickBot="1">
      <c r="D23">
        <v>22</v>
      </c>
      <c r="G23" s="164" t="s">
        <v>210</v>
      </c>
      <c r="M23">
        <v>21</v>
      </c>
      <c r="N23" s="184" t="s">
        <v>149</v>
      </c>
    </row>
    <row r="24" spans="4:14" ht="15.75" thickBot="1">
      <c r="D24">
        <v>23</v>
      </c>
      <c r="G24" s="164" t="s">
        <v>215</v>
      </c>
      <c r="M24">
        <v>22</v>
      </c>
      <c r="N24" s="184" t="s">
        <v>150</v>
      </c>
    </row>
    <row r="25" spans="4:14" ht="15.75" thickBot="1">
      <c r="D25">
        <v>24</v>
      </c>
      <c r="G25" s="164" t="s">
        <v>213</v>
      </c>
      <c r="M25">
        <v>23</v>
      </c>
      <c r="N25" s="184" t="s">
        <v>151</v>
      </c>
    </row>
    <row r="26" spans="4:14" ht="15.75" thickBot="1">
      <c r="D26">
        <v>25</v>
      </c>
      <c r="G26" s="164" t="s">
        <v>33</v>
      </c>
      <c r="M26">
        <v>24</v>
      </c>
      <c r="N26" s="184" t="s">
        <v>152</v>
      </c>
    </row>
    <row r="27" spans="4:14" ht="15.75" thickBot="1">
      <c r="D27">
        <v>26</v>
      </c>
      <c r="G27" s="164" t="s">
        <v>211</v>
      </c>
      <c r="M27">
        <v>25</v>
      </c>
      <c r="N27" s="184" t="s">
        <v>153</v>
      </c>
    </row>
    <row r="28" spans="4:14" ht="15.75" thickBot="1">
      <c r="D28">
        <v>27</v>
      </c>
      <c r="G28" s="164" t="s">
        <v>218</v>
      </c>
      <c r="M28">
        <v>26</v>
      </c>
      <c r="N28" s="182" t="s">
        <v>239</v>
      </c>
    </row>
    <row r="29" spans="4:14" ht="15.75" thickBot="1">
      <c r="D29">
        <v>28</v>
      </c>
      <c r="G29" s="164" t="s">
        <v>220</v>
      </c>
      <c r="M29">
        <v>27</v>
      </c>
      <c r="N29" s="184" t="s">
        <v>154</v>
      </c>
    </row>
    <row r="30" spans="4:14" ht="15.75" thickBot="1">
      <c r="D30">
        <v>29</v>
      </c>
      <c r="G30" s="164" t="s">
        <v>208</v>
      </c>
      <c r="M30">
        <v>28</v>
      </c>
      <c r="N30" s="182" t="s">
        <v>245</v>
      </c>
    </row>
    <row r="31" spans="4:14" ht="15.75" thickBot="1">
      <c r="D31">
        <v>30</v>
      </c>
      <c r="M31">
        <v>29</v>
      </c>
      <c r="N31" s="184" t="s">
        <v>155</v>
      </c>
    </row>
    <row r="32" spans="4:14" ht="15.75" thickBot="1">
      <c r="D32">
        <v>31</v>
      </c>
      <c r="M32">
        <v>30</v>
      </c>
      <c r="N32" s="184" t="s">
        <v>156</v>
      </c>
    </row>
    <row r="33" spans="13:14" ht="15.75" thickBot="1">
      <c r="M33">
        <v>31</v>
      </c>
      <c r="N33" s="184" t="s">
        <v>157</v>
      </c>
    </row>
    <row r="34" spans="13:14" ht="15.75" thickBot="1">
      <c r="M34">
        <v>32</v>
      </c>
      <c r="N34" s="184" t="s">
        <v>158</v>
      </c>
    </row>
    <row r="35" spans="13:14">
      <c r="M35">
        <v>33</v>
      </c>
      <c r="N35" s="183" t="s">
        <v>244</v>
      </c>
    </row>
    <row r="36" spans="13:14">
      <c r="M36">
        <v>34</v>
      </c>
      <c r="N36" s="186" t="s">
        <v>167</v>
      </c>
    </row>
    <row r="37" spans="13:14">
      <c r="M37">
        <v>35</v>
      </c>
      <c r="N37" s="187" t="s">
        <v>159</v>
      </c>
    </row>
    <row r="38" spans="13:14">
      <c r="M38">
        <v>36</v>
      </c>
      <c r="N38" s="187" t="s">
        <v>160</v>
      </c>
    </row>
    <row r="39" spans="13:14">
      <c r="M39">
        <v>37</v>
      </c>
      <c r="N39" s="187" t="s">
        <v>161</v>
      </c>
    </row>
    <row r="40" spans="13:14">
      <c r="M40">
        <v>38</v>
      </c>
      <c r="N40" s="187" t="s">
        <v>162</v>
      </c>
    </row>
    <row r="41" spans="13:14">
      <c r="M41">
        <v>39</v>
      </c>
      <c r="N41" s="187" t="s">
        <v>163</v>
      </c>
    </row>
    <row r="42" spans="13:14">
      <c r="M42">
        <v>40</v>
      </c>
      <c r="N42" s="187" t="s">
        <v>164</v>
      </c>
    </row>
    <row r="43" spans="13:14">
      <c r="N43" s="187" t="s">
        <v>165</v>
      </c>
    </row>
    <row r="44" spans="13:14">
      <c r="N44" s="187" t="s">
        <v>166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showGridLines="0" zoomScaleNormal="100" workbookViewId="0">
      <selection activeCell="D11" sqref="D11"/>
    </sheetView>
  </sheetViews>
  <sheetFormatPr baseColWidth="10" defaultRowHeight="15"/>
  <cols>
    <col min="1" max="4" width="11.42578125" style="250"/>
    <col min="5" max="5" width="13" style="250" customWidth="1"/>
    <col min="6" max="6" width="12.28515625" style="250" customWidth="1"/>
    <col min="7" max="7" width="12.85546875" style="250" customWidth="1"/>
    <col min="8" max="8" width="13" style="250" customWidth="1"/>
    <col min="9" max="16384" width="11.42578125" style="250"/>
  </cols>
  <sheetData>
    <row r="1" spans="1:8" ht="21.75" thickBot="1">
      <c r="A1" s="310" t="s">
        <v>49</v>
      </c>
      <c r="B1" s="311"/>
      <c r="C1" s="311"/>
      <c r="D1" s="311"/>
      <c r="E1" s="311"/>
      <c r="F1" s="311"/>
      <c r="G1" s="311"/>
      <c r="H1" s="312"/>
    </row>
    <row r="2" spans="1:8" ht="21">
      <c r="A2" s="251"/>
      <c r="B2" s="251"/>
      <c r="C2" s="251"/>
      <c r="D2" s="251"/>
      <c r="E2" s="251"/>
      <c r="F2" s="251"/>
      <c r="G2" s="251"/>
      <c r="H2" s="251"/>
    </row>
    <row r="3" spans="1:8" ht="21">
      <c r="A3" s="252"/>
      <c r="B3" s="306" t="s">
        <v>50</v>
      </c>
      <c r="C3" s="306"/>
      <c r="D3" s="299" t="s">
        <v>86</v>
      </c>
      <c r="E3" s="299"/>
      <c r="F3" s="320" t="s">
        <v>51</v>
      </c>
      <c r="G3" s="320"/>
      <c r="H3" s="252"/>
    </row>
    <row r="5" spans="1:8" ht="18">
      <c r="B5" s="301" t="s">
        <v>45</v>
      </c>
      <c r="C5" s="301"/>
      <c r="D5" s="253"/>
      <c r="F5" s="301" t="s">
        <v>131</v>
      </c>
      <c r="G5" s="301"/>
      <c r="H5" s="253"/>
    </row>
    <row r="6" spans="1:8" ht="18.75">
      <c r="A6" s="254" t="s">
        <v>46</v>
      </c>
      <c r="B6" s="302" t="s">
        <v>47</v>
      </c>
      <c r="C6" s="303"/>
      <c r="D6" s="255" t="s">
        <v>37</v>
      </c>
      <c r="E6" s="256"/>
      <c r="F6" s="304" t="str">
        <f>IF(A="A","B",IF(A="B","A",IF(A="","")))</f>
        <v>B</v>
      </c>
      <c r="G6" s="305"/>
      <c r="H6" s="257" t="s">
        <v>35</v>
      </c>
    </row>
    <row r="7" spans="1:8" ht="18.75">
      <c r="A7" s="254" t="s">
        <v>43</v>
      </c>
      <c r="B7" s="306" t="s">
        <v>217</v>
      </c>
      <c r="C7" s="306"/>
      <c r="D7" s="258" t="s">
        <v>265</v>
      </c>
      <c r="E7" s="254" t="s">
        <v>34</v>
      </c>
      <c r="F7" s="306" t="s">
        <v>205</v>
      </c>
      <c r="G7" s="306"/>
      <c r="H7" s="258"/>
    </row>
    <row r="8" spans="1:8">
      <c r="A8" s="259"/>
      <c r="B8" s="256"/>
      <c r="C8" s="256"/>
      <c r="D8" s="256"/>
      <c r="E8" s="256"/>
      <c r="F8" s="256"/>
      <c r="G8" s="256"/>
    </row>
    <row r="9" spans="1:8">
      <c r="A9" s="254" t="s">
        <v>17</v>
      </c>
      <c r="B9" s="260" t="s">
        <v>0</v>
      </c>
      <c r="C9" s="254" t="s">
        <v>15</v>
      </c>
      <c r="D9" s="319" t="s">
        <v>318</v>
      </c>
      <c r="E9" s="319"/>
      <c r="F9" s="319"/>
      <c r="G9" s="319"/>
    </row>
    <row r="10" spans="1:8">
      <c r="A10" s="254" t="s">
        <v>1</v>
      </c>
      <c r="B10" s="260" t="s">
        <v>3</v>
      </c>
      <c r="C10" s="254" t="s">
        <v>16</v>
      </c>
      <c r="D10" s="319" t="s">
        <v>319</v>
      </c>
      <c r="E10" s="319"/>
      <c r="F10" s="319"/>
      <c r="G10" s="319"/>
    </row>
    <row r="11" spans="1:8">
      <c r="A11" s="254" t="s">
        <v>44</v>
      </c>
      <c r="B11" s="260" t="s">
        <v>4</v>
      </c>
      <c r="C11" s="254" t="s">
        <v>55</v>
      </c>
      <c r="D11" s="272" t="s">
        <v>321</v>
      </c>
      <c r="E11" s="261" t="s">
        <v>13</v>
      </c>
      <c r="F11" s="273">
        <v>43070</v>
      </c>
      <c r="G11" s="256"/>
    </row>
    <row r="12" spans="1:8">
      <c r="A12" s="262"/>
      <c r="B12" s="256"/>
      <c r="C12" s="256"/>
      <c r="D12" s="256"/>
      <c r="E12" s="254" t="s">
        <v>14</v>
      </c>
      <c r="F12" s="274">
        <v>0.89583333333333337</v>
      </c>
      <c r="G12" s="263"/>
    </row>
    <row r="13" spans="1:8">
      <c r="A13" s="262"/>
      <c r="B13" s="256"/>
      <c r="C13" s="256"/>
      <c r="D13" s="256"/>
      <c r="E13" s="253"/>
      <c r="F13" s="264"/>
      <c r="G13" s="263"/>
    </row>
    <row r="14" spans="1:8">
      <c r="A14" s="262"/>
      <c r="B14" s="256"/>
      <c r="C14" s="256"/>
      <c r="D14" s="256"/>
      <c r="E14" s="253"/>
      <c r="F14" s="264"/>
      <c r="G14" s="263"/>
    </row>
    <row r="15" spans="1:8">
      <c r="A15" s="256"/>
      <c r="B15" s="256"/>
      <c r="C15" s="314" t="s">
        <v>39</v>
      </c>
      <c r="D15" s="314"/>
      <c r="E15" s="314"/>
      <c r="F15" s="255" t="s">
        <v>40</v>
      </c>
      <c r="G15" s="256"/>
    </row>
    <row r="16" spans="1:8">
      <c r="A16" s="313" t="s">
        <v>38</v>
      </c>
      <c r="B16" s="313"/>
      <c r="C16" s="300" t="s">
        <v>320</v>
      </c>
      <c r="D16" s="300"/>
      <c r="E16" s="300"/>
      <c r="F16" s="272"/>
      <c r="G16" s="256"/>
    </row>
    <row r="17" spans="1:7">
      <c r="A17" s="318" t="s">
        <v>41</v>
      </c>
      <c r="B17" s="318"/>
      <c r="C17" s="300" t="s">
        <v>320</v>
      </c>
      <c r="D17" s="300"/>
      <c r="E17" s="300"/>
      <c r="F17" s="272"/>
      <c r="G17" s="256"/>
    </row>
    <row r="18" spans="1:7">
      <c r="A18" s="318" t="s">
        <v>42</v>
      </c>
      <c r="B18" s="318"/>
      <c r="C18" s="317"/>
      <c r="D18" s="317"/>
      <c r="E18" s="317"/>
      <c r="F18" s="272"/>
      <c r="G18" s="256"/>
    </row>
    <row r="19" spans="1:7">
      <c r="A19" s="256"/>
      <c r="B19" s="256"/>
      <c r="C19" s="256"/>
      <c r="D19" s="256"/>
      <c r="E19" s="256"/>
      <c r="F19" s="256"/>
      <c r="G19" s="256"/>
    </row>
    <row r="20" spans="1:7">
      <c r="A20" s="256"/>
      <c r="B20" s="256"/>
      <c r="C20" s="314" t="s">
        <v>39</v>
      </c>
      <c r="D20" s="314"/>
      <c r="E20" s="314"/>
      <c r="F20" s="255" t="s">
        <v>54</v>
      </c>
      <c r="G20" s="256"/>
    </row>
    <row r="21" spans="1:7">
      <c r="A21" s="315" t="s">
        <v>52</v>
      </c>
      <c r="B21" s="316"/>
      <c r="C21" s="307" t="s">
        <v>160</v>
      </c>
      <c r="D21" s="308"/>
      <c r="E21" s="309"/>
      <c r="F21" s="272"/>
      <c r="G21" s="256"/>
    </row>
    <row r="22" spans="1:7">
      <c r="A22" s="315" t="s">
        <v>53</v>
      </c>
      <c r="B22" s="316"/>
      <c r="C22" s="307"/>
      <c r="D22" s="308"/>
      <c r="E22" s="309"/>
      <c r="F22" s="272"/>
      <c r="G22" s="256"/>
    </row>
  </sheetData>
  <sheetProtection algorithmName="SHA-512" hashValue="8U+7zW6nRMBioyiTGcBJk7m44I4Abhxhv2GNYQxNxmDHdED2vxuPsS4f5/o9gvWRRC7mJaSfl60dN23trhc41A==" saltValue="wKxhAKlzdrmPnkMBPcSwTw==" spinCount="100000" sheet="1" objects="1" scenarios="1"/>
  <mergeCells count="24"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  <mergeCell ref="D3:E3"/>
    <mergeCell ref="C16:E16"/>
    <mergeCell ref="C17:E17"/>
    <mergeCell ref="F5:G5"/>
    <mergeCell ref="B6:C6"/>
    <mergeCell ref="F6:G6"/>
    <mergeCell ref="B7:C7"/>
    <mergeCell ref="F7:G7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déroulantes'!$B$1:$B$9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5"/>
  <sheetViews>
    <sheetView showGridLines="0" workbookViewId="0">
      <selection activeCell="B6" sqref="B6"/>
    </sheetView>
  </sheetViews>
  <sheetFormatPr baseColWidth="10" defaultRowHeight="15"/>
  <cols>
    <col min="4" max="4" width="12.28515625" bestFit="1" customWidth="1"/>
    <col min="9" max="9" width="12.28515625" bestFit="1" customWidth="1"/>
  </cols>
  <sheetData>
    <row r="1" spans="1:9" ht="21.75" thickBot="1">
      <c r="A1" s="323" t="s">
        <v>56</v>
      </c>
      <c r="B1" s="324"/>
      <c r="C1" s="324"/>
      <c r="D1" s="324"/>
      <c r="E1" s="324"/>
      <c r="F1" s="324"/>
      <c r="G1" s="324"/>
      <c r="H1" s="324"/>
      <c r="I1" s="325"/>
    </row>
    <row r="2" spans="1:9" ht="15.75" thickBot="1">
      <c r="D2" s="27" t="s">
        <v>247</v>
      </c>
      <c r="I2" s="27" t="s">
        <v>247</v>
      </c>
    </row>
    <row r="3" spans="1:9" ht="19.5" thickBot="1">
      <c r="A3" s="326" t="str">
        <f>'Données du match'!B7 &amp; " " &amp;'Données du match'!D7</f>
        <v>Axis Guibertin 4M</v>
      </c>
      <c r="B3" s="327"/>
      <c r="C3" s="328"/>
      <c r="D3" s="203" t="str">
        <f>IF('Données du match'!B6="A","A",IF('Données du match'!B6="B","B",""))</f>
        <v>A</v>
      </c>
      <c r="E3" s="6"/>
      <c r="F3" s="326" t="str">
        <f>'Données du match'!F7&amp;" " &amp;'Données du match'!H7</f>
        <v xml:space="preserve">Don Bosco Woluwe VC </v>
      </c>
      <c r="G3" s="327"/>
      <c r="H3" s="328"/>
      <c r="I3" s="17" t="str">
        <f>'Données du match'!F6</f>
        <v>B</v>
      </c>
    </row>
    <row r="4" spans="1:9" ht="16.5">
      <c r="A4" s="88" t="s">
        <v>57</v>
      </c>
      <c r="B4" s="89" t="s">
        <v>40</v>
      </c>
      <c r="C4" s="321" t="s">
        <v>67</v>
      </c>
      <c r="D4" s="322"/>
      <c r="E4" s="6"/>
      <c r="F4" s="88" t="s">
        <v>57</v>
      </c>
      <c r="G4" s="212" t="s">
        <v>40</v>
      </c>
      <c r="H4" s="321" t="s">
        <v>67</v>
      </c>
      <c r="I4" s="322"/>
    </row>
    <row r="5" spans="1:9">
      <c r="A5" s="167">
        <v>3</v>
      </c>
      <c r="B5" s="166">
        <f>IFERROR(VLOOKUP(A5,Equipes!$A$2:$C$28,3),"")</f>
        <v>0</v>
      </c>
      <c r="C5" s="248">
        <f>IFERROR(VLOOKUP(A5,Equipes!$A$2:$C$28,2),"")</f>
        <v>0</v>
      </c>
      <c r="D5" s="249"/>
      <c r="E5" s="10"/>
      <c r="F5" s="266">
        <v>1</v>
      </c>
      <c r="G5" s="198"/>
      <c r="H5" s="329"/>
      <c r="I5" s="330"/>
    </row>
    <row r="6" spans="1:9">
      <c r="A6" s="167">
        <v>4</v>
      </c>
      <c r="B6" s="245">
        <f>IFERROR(VLOOKUP(A6,Equipes!$A$2:$C$28,3),"")</f>
        <v>0</v>
      </c>
      <c r="C6" s="248">
        <f>IFERROR(VLOOKUP(A6,Equipes!$A$2:$C$28,2),"")</f>
        <v>0</v>
      </c>
      <c r="D6" s="249"/>
      <c r="E6" s="10"/>
      <c r="F6" s="266">
        <v>5</v>
      </c>
      <c r="G6" s="198"/>
      <c r="H6" s="329"/>
      <c r="I6" s="330"/>
    </row>
    <row r="7" spans="1:9">
      <c r="A7" s="167">
        <v>6</v>
      </c>
      <c r="B7" s="245">
        <f>IFERROR(VLOOKUP(A7,Equipes!$A$2:$C$28,3),"")</f>
        <v>0</v>
      </c>
      <c r="C7" s="248">
        <f>IFERROR(VLOOKUP(A7,Equipes!$A$2:$C$28,2),"")</f>
        <v>0</v>
      </c>
      <c r="D7" s="249"/>
      <c r="E7" s="10"/>
      <c r="F7" s="266">
        <v>7</v>
      </c>
      <c r="G7" s="198"/>
      <c r="H7" s="329"/>
      <c r="I7" s="330"/>
    </row>
    <row r="8" spans="1:9">
      <c r="A8" s="167">
        <v>9</v>
      </c>
      <c r="B8" s="245">
        <f>IFERROR(VLOOKUP(A8,Equipes!$A$2:$C$28,3),"")</f>
        <v>0</v>
      </c>
      <c r="C8" s="248">
        <f>IFERROR(VLOOKUP(A8,Equipes!$A$2:$C$28,2),"")</f>
        <v>0</v>
      </c>
      <c r="D8" s="249"/>
      <c r="E8" s="10"/>
      <c r="F8" s="266">
        <v>9</v>
      </c>
      <c r="G8" s="198"/>
      <c r="H8" s="329"/>
      <c r="I8" s="330"/>
    </row>
    <row r="9" spans="1:9">
      <c r="A9" s="167">
        <v>10</v>
      </c>
      <c r="B9" s="245">
        <f>IFERROR(VLOOKUP(A9,Equipes!$A$2:$C$28,3),"")</f>
        <v>0</v>
      </c>
      <c r="C9" s="248">
        <f>IFERROR(VLOOKUP(A9,Equipes!$A$2:$C$28,2),"")</f>
        <v>0</v>
      </c>
      <c r="D9" s="249"/>
      <c r="E9" s="10"/>
      <c r="F9" s="266">
        <v>10</v>
      </c>
      <c r="G9" s="198"/>
      <c r="H9" s="329"/>
      <c r="I9" s="330"/>
    </row>
    <row r="10" spans="1:9">
      <c r="A10" s="167">
        <v>11</v>
      </c>
      <c r="B10" s="245">
        <f>IFERROR(VLOOKUP(A10,Equipes!$A$2:$C$28,3),"")</f>
        <v>0</v>
      </c>
      <c r="C10" s="248">
        <f>IFERROR(VLOOKUP(A10,Equipes!$A$2:$C$28,2),"")</f>
        <v>0</v>
      </c>
      <c r="D10" s="249"/>
      <c r="E10" s="10"/>
      <c r="F10" s="266">
        <v>12</v>
      </c>
      <c r="G10" s="198"/>
      <c r="H10" s="329"/>
      <c r="I10" s="330"/>
    </row>
    <row r="11" spans="1:9">
      <c r="A11" s="167">
        <v>13</v>
      </c>
      <c r="B11" s="245">
        <f>IFERROR(VLOOKUP(A11,Equipes!$A$2:$C$28,3),"")</f>
        <v>0</v>
      </c>
      <c r="C11" s="248">
        <f>IFERROR(VLOOKUP(A11,Equipes!$A$2:$C$28,2),"")</f>
        <v>0</v>
      </c>
      <c r="D11" s="249"/>
      <c r="E11" s="10"/>
      <c r="F11" s="266">
        <v>14</v>
      </c>
      <c r="G11" s="198"/>
      <c r="H11" s="329"/>
      <c r="I11" s="330"/>
    </row>
    <row r="12" spans="1:9">
      <c r="A12" s="167">
        <v>15</v>
      </c>
      <c r="B12" s="245">
        <f>IFERROR(VLOOKUP(A12,Equipes!$A$2:$C$28,3),"")</f>
        <v>0</v>
      </c>
      <c r="C12" s="248">
        <f>IFERROR(VLOOKUP(A12,Equipes!$A$2:$C$28,2),"")</f>
        <v>0</v>
      </c>
      <c r="D12" s="249"/>
      <c r="E12" s="10"/>
      <c r="F12" s="266">
        <v>15</v>
      </c>
      <c r="G12" s="198"/>
      <c r="H12" s="329"/>
      <c r="I12" s="330"/>
    </row>
    <row r="13" spans="1:9">
      <c r="A13" s="167">
        <v>16</v>
      </c>
      <c r="B13" s="245">
        <f>IFERROR(VLOOKUP(A13,Equipes!$A$2:$C$28,3),"")</f>
        <v>0</v>
      </c>
      <c r="C13" s="248">
        <f>IFERROR(VLOOKUP(A13,Equipes!$A$2:$C$28,2),"")</f>
        <v>0</v>
      </c>
      <c r="D13" s="249"/>
      <c r="E13" s="10"/>
      <c r="F13" s="266">
        <v>16</v>
      </c>
      <c r="G13" s="198"/>
      <c r="H13" s="329"/>
      <c r="I13" s="330"/>
    </row>
    <row r="14" spans="1:9">
      <c r="A14" s="167"/>
      <c r="B14" s="245">
        <f>IFERROR(VLOOKUP(A14,Equipes!$A$2:$C$28,3),"")</f>
        <v>0</v>
      </c>
      <c r="C14" s="248">
        <f>IFERROR(VLOOKUP(A14,Equipes!$A$2:$C$28,2),"")</f>
        <v>0</v>
      </c>
      <c r="D14" s="249"/>
      <c r="E14" s="10"/>
      <c r="F14" s="266">
        <v>18</v>
      </c>
      <c r="G14" s="198"/>
      <c r="H14" s="329"/>
      <c r="I14" s="330"/>
    </row>
    <row r="15" spans="1:9">
      <c r="A15" s="167"/>
      <c r="B15" s="245">
        <f>IFERROR(VLOOKUP(A15,Equipes!$A$2:$C$28,3),"")</f>
        <v>0</v>
      </c>
      <c r="C15" s="248">
        <f>IFERROR(VLOOKUP(A15,Equipes!$A$2:$C$28,2),"")</f>
        <v>0</v>
      </c>
      <c r="D15" s="249"/>
      <c r="E15" s="10"/>
      <c r="F15" s="266">
        <v>11</v>
      </c>
      <c r="G15" s="198"/>
      <c r="H15" s="329"/>
      <c r="I15" s="330"/>
    </row>
    <row r="16" spans="1:9" ht="15.75" thickBot="1">
      <c r="A16" s="167"/>
      <c r="B16" s="245">
        <f>IFERROR(VLOOKUP(A16,Equipes!$A$2:$C$28,3),"")</f>
        <v>0</v>
      </c>
      <c r="C16" s="248">
        <f>IFERROR(VLOOKUP(A16,Equipes!$A$2:$C$28,2),"")</f>
        <v>0</v>
      </c>
      <c r="D16" s="249"/>
      <c r="E16" s="10"/>
      <c r="F16" s="267"/>
      <c r="G16" s="271"/>
      <c r="H16" s="354"/>
      <c r="I16" s="355"/>
    </row>
    <row r="17" spans="1:13" ht="17.25" thickBot="1">
      <c r="A17" s="353" t="s">
        <v>58</v>
      </c>
      <c r="B17" s="349"/>
      <c r="C17" s="349"/>
      <c r="D17" s="349"/>
      <c r="E17" s="349"/>
      <c r="F17" s="348"/>
      <c r="G17" s="348"/>
      <c r="H17" s="348"/>
      <c r="I17" s="350"/>
    </row>
    <row r="18" spans="1:13" ht="16.5">
      <c r="A18" s="167">
        <v>18</v>
      </c>
      <c r="B18" s="166">
        <f>IFERROR(VLOOKUP(A18,Equipes!$A$2:$C$28,3),"")</f>
        <v>0</v>
      </c>
      <c r="C18" s="248">
        <f>IFERROR(VLOOKUP(A18,Equipes!$A$2:$C$28,2),"")</f>
        <v>0</v>
      </c>
      <c r="D18" s="249"/>
      <c r="E18" s="12"/>
      <c r="F18" s="275">
        <v>17</v>
      </c>
      <c r="G18" s="276"/>
      <c r="H18" s="331"/>
      <c r="I18" s="332"/>
    </row>
    <row r="19" spans="1:13" ht="17.25" thickBot="1">
      <c r="A19" s="167"/>
      <c r="B19" s="245">
        <f>IFERROR(VLOOKUP(A19,Equipes!$A$2:$C$28,3),"")</f>
        <v>0</v>
      </c>
      <c r="C19" s="248">
        <f>IFERROR(VLOOKUP(A19,Equipes!$A$2:$C$28,2),"")</f>
        <v>0</v>
      </c>
      <c r="D19" s="249"/>
      <c r="E19" s="12"/>
      <c r="F19" s="277"/>
      <c r="G19" s="278"/>
      <c r="H19" s="333"/>
      <c r="I19" s="334"/>
    </row>
    <row r="20" spans="1:13" ht="17.25" thickBot="1">
      <c r="A20" s="353" t="s">
        <v>59</v>
      </c>
      <c r="B20" s="349"/>
      <c r="C20" s="349"/>
      <c r="D20" s="349"/>
      <c r="E20" s="349"/>
      <c r="F20" s="349"/>
      <c r="G20" s="349"/>
      <c r="H20" s="349"/>
      <c r="I20" s="361"/>
      <c r="J20" s="11"/>
      <c r="M20" s="3"/>
    </row>
    <row r="21" spans="1:13" ht="17.25" thickBot="1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>
      <c r="A22" s="268">
        <v>101626</v>
      </c>
      <c r="B22" s="337" t="s">
        <v>228</v>
      </c>
      <c r="C22" s="338"/>
      <c r="D22" s="339"/>
      <c r="E22" s="87" t="s">
        <v>61</v>
      </c>
      <c r="F22" s="265">
        <v>206917</v>
      </c>
      <c r="G22" s="351" t="s">
        <v>317</v>
      </c>
      <c r="H22" s="351"/>
      <c r="I22" s="352"/>
    </row>
    <row r="23" spans="1:13" ht="16.5">
      <c r="A23" s="269"/>
      <c r="B23" s="340"/>
      <c r="C23" s="341"/>
      <c r="D23" s="342"/>
      <c r="E23" s="87" t="s">
        <v>62</v>
      </c>
      <c r="F23" s="266"/>
      <c r="G23" s="357"/>
      <c r="H23" s="357"/>
      <c r="I23" s="358"/>
    </row>
    <row r="24" spans="1:13" ht="16.5">
      <c r="A24" s="269"/>
      <c r="B24" s="340"/>
      <c r="C24" s="341"/>
      <c r="D24" s="342"/>
      <c r="E24" s="87" t="s">
        <v>63</v>
      </c>
      <c r="F24" s="266"/>
      <c r="G24" s="357"/>
      <c r="H24" s="357"/>
      <c r="I24" s="358"/>
    </row>
    <row r="25" spans="1:13" ht="17.25" thickBot="1">
      <c r="A25" s="270"/>
      <c r="B25" s="343"/>
      <c r="C25" s="344"/>
      <c r="D25" s="345"/>
      <c r="E25" s="87" t="s">
        <v>64</v>
      </c>
      <c r="F25" s="267"/>
      <c r="G25" s="359"/>
      <c r="H25" s="359"/>
      <c r="I25" s="360"/>
    </row>
    <row r="26" spans="1:13" ht="17.25" thickBot="1">
      <c r="A26" s="347" t="s">
        <v>65</v>
      </c>
      <c r="B26" s="348"/>
      <c r="C26" s="348"/>
      <c r="D26" s="348"/>
      <c r="E26" s="349"/>
      <c r="F26" s="348"/>
      <c r="G26" s="348"/>
      <c r="H26" s="348"/>
      <c r="I26" s="350"/>
    </row>
    <row r="27" spans="1:13" ht="17.25" thickBot="1">
      <c r="A27" s="346"/>
      <c r="B27" s="335"/>
      <c r="C27" s="335" t="s">
        <v>66</v>
      </c>
      <c r="D27" s="336"/>
      <c r="E27" s="5"/>
      <c r="F27" s="346"/>
      <c r="G27" s="335"/>
      <c r="H27" s="335" t="s">
        <v>66</v>
      </c>
      <c r="I27" s="336"/>
    </row>
    <row r="28" spans="1:13" ht="33.75" customHeight="1" thickBot="1">
      <c r="A28" s="227" t="s">
        <v>309</v>
      </c>
      <c r="B28" s="229">
        <v>9</v>
      </c>
      <c r="C28" s="362"/>
      <c r="D28" s="363"/>
      <c r="E28" s="5"/>
      <c r="F28" s="227" t="s">
        <v>309</v>
      </c>
      <c r="G28" s="229">
        <v>15</v>
      </c>
      <c r="H28" s="362"/>
      <c r="I28" s="363"/>
    </row>
    <row r="29" spans="1:13" ht="34.5" customHeight="1" thickBot="1">
      <c r="A29" s="228" t="s">
        <v>308</v>
      </c>
      <c r="B29" s="226" t="s">
        <v>61</v>
      </c>
      <c r="C29" s="13"/>
      <c r="D29" s="14"/>
      <c r="E29" s="5"/>
      <c r="F29" s="228" t="s">
        <v>308</v>
      </c>
      <c r="G29" s="226" t="s">
        <v>61</v>
      </c>
      <c r="H29" s="13"/>
      <c r="I29" s="14"/>
    </row>
    <row r="30" spans="1:13">
      <c r="B30" s="200"/>
      <c r="G30" s="200"/>
    </row>
    <row r="31" spans="1:13">
      <c r="B31" s="200"/>
      <c r="G31" s="200"/>
    </row>
    <row r="32" spans="1:13" ht="15.75">
      <c r="A32" s="364" t="s">
        <v>86</v>
      </c>
      <c r="B32" s="364"/>
      <c r="C32" s="364"/>
      <c r="D32" s="356" t="s">
        <v>50</v>
      </c>
      <c r="E32" s="356"/>
      <c r="F32" s="356"/>
      <c r="G32" s="365" t="s">
        <v>51</v>
      </c>
      <c r="H32" s="365"/>
    </row>
    <row r="34" spans="1:9" ht="16.5">
      <c r="C34" s="366" t="s">
        <v>39</v>
      </c>
      <c r="D34" s="366"/>
      <c r="E34" s="366"/>
      <c r="F34" s="7" t="s">
        <v>40</v>
      </c>
      <c r="G34" s="370" t="s">
        <v>66</v>
      </c>
      <c r="H34" s="371"/>
      <c r="I34" s="371"/>
    </row>
    <row r="35" spans="1:9" ht="26.25" customHeight="1">
      <c r="A35" s="367" t="s">
        <v>38</v>
      </c>
      <c r="B35" s="367"/>
      <c r="C35" s="368" t="str">
        <f>'Données du match'!C16</f>
        <v>MANNAERT G.</v>
      </c>
      <c r="D35" s="368"/>
      <c r="E35" s="368"/>
      <c r="F35" s="114">
        <f>'Données du match'!F16</f>
        <v>0</v>
      </c>
      <c r="G35" s="369"/>
      <c r="H35" s="369"/>
      <c r="I35" s="369"/>
    </row>
  </sheetData>
  <mergeCells count="44">
    <mergeCell ref="C34:E34"/>
    <mergeCell ref="A35:B35"/>
    <mergeCell ref="C35:E35"/>
    <mergeCell ref="G35:I35"/>
    <mergeCell ref="G34:I34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H14:I14"/>
    <mergeCell ref="H15:I15"/>
    <mergeCell ref="H16:I16"/>
    <mergeCell ref="H6:I6"/>
    <mergeCell ref="H7:I7"/>
    <mergeCell ref="H8:I8"/>
    <mergeCell ref="H9:I9"/>
    <mergeCell ref="H10:I10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C4:D4"/>
    <mergeCell ref="H4:I4"/>
    <mergeCell ref="A1:I1"/>
    <mergeCell ref="A3:C3"/>
    <mergeCell ref="F3:H3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D22"/>
  <sheetViews>
    <sheetView showGridLines="0" zoomScaleNormal="100" workbookViewId="0">
      <selection activeCell="S25" sqref="S25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30" ht="27" thickBot="1">
      <c r="A1" s="173"/>
      <c r="B1" s="374" t="s">
        <v>80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6"/>
    </row>
    <row r="2" spans="1:30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30" ht="21.75" thickBot="1">
      <c r="B3" s="21"/>
      <c r="C3" s="21"/>
      <c r="D3" s="21"/>
      <c r="E3" s="377" t="s">
        <v>51</v>
      </c>
      <c r="F3" s="377"/>
      <c r="G3" s="21"/>
      <c r="H3" s="418" t="s">
        <v>86</v>
      </c>
      <c r="I3" s="418"/>
      <c r="J3" s="418"/>
      <c r="K3" s="21"/>
      <c r="L3" s="21"/>
      <c r="M3" s="21"/>
      <c r="N3" s="21"/>
      <c r="O3" s="21"/>
      <c r="P3" s="21"/>
      <c r="Q3" s="21"/>
      <c r="R3" s="21"/>
      <c r="S3" s="377" t="s">
        <v>51</v>
      </c>
      <c r="T3" s="377"/>
      <c r="U3" s="21"/>
      <c r="V3" s="21"/>
      <c r="W3" s="178" t="s">
        <v>237</v>
      </c>
      <c r="X3" s="419">
        <v>3.4722222222222224E-4</v>
      </c>
      <c r="Y3" s="420"/>
      <c r="Z3" s="20"/>
      <c r="AA3" s="20"/>
      <c r="AB3" s="20"/>
      <c r="AC3" s="20"/>
    </row>
    <row r="4" spans="1:30" ht="21.75" thickBot="1">
      <c r="B4" s="399" t="s">
        <v>74</v>
      </c>
      <c r="C4" s="399"/>
      <c r="D4" s="400"/>
      <c r="E4" s="409">
        <v>0.89583333333333337</v>
      </c>
      <c r="F4" s="410"/>
      <c r="G4" s="21"/>
      <c r="H4" s="421" t="s">
        <v>50</v>
      </c>
      <c r="I4" s="421"/>
      <c r="J4" s="421"/>
      <c r="K4" s="21"/>
      <c r="L4" s="21"/>
      <c r="M4" s="21"/>
      <c r="N4" s="21"/>
      <c r="O4" s="21"/>
      <c r="P4" s="399" t="s">
        <v>79</v>
      </c>
      <c r="Q4" s="399"/>
      <c r="R4" s="400"/>
      <c r="S4" s="409">
        <v>0.90972222222222221</v>
      </c>
      <c r="T4" s="410"/>
      <c r="U4" s="21"/>
      <c r="V4" s="21"/>
      <c r="W4" s="178" t="s">
        <v>226</v>
      </c>
      <c r="X4" s="383">
        <v>6.9444444444444447E-4</v>
      </c>
      <c r="Y4" s="384"/>
      <c r="Z4" s="105"/>
      <c r="AA4" s="105"/>
      <c r="AB4" s="20"/>
      <c r="AC4" s="20"/>
      <c r="AD4" s="179"/>
    </row>
    <row r="5" spans="1:30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30" ht="18.75" customHeight="1" thickBot="1">
      <c r="B6" s="401" t="str">
        <f>IF('Données du match'!B6="A",'Données du match'!B7,IF('Données du match'!B6="B",'Données du match'!F7,""))</f>
        <v>Axis Guibertin</v>
      </c>
      <c r="C6" s="402"/>
      <c r="D6" s="402"/>
      <c r="E6" s="402"/>
      <c r="F6" s="402"/>
      <c r="G6" s="402"/>
      <c r="H6" s="402"/>
      <c r="I6" s="402"/>
      <c r="J6" s="402"/>
      <c r="K6" s="402"/>
      <c r="L6" s="389" t="s">
        <v>75</v>
      </c>
      <c r="M6" s="390"/>
      <c r="N6" s="391" t="s">
        <v>78</v>
      </c>
      <c r="O6" s="392"/>
      <c r="P6" s="401" t="str">
        <f>IF('Données du match'!B6="A",'Données du match'!F7,IF('Données du match'!B6="B",'Données du match'!B7,""))</f>
        <v>Don Bosco Woluwe VC</v>
      </c>
      <c r="Q6" s="402"/>
      <c r="R6" s="402"/>
      <c r="S6" s="402"/>
      <c r="T6" s="402"/>
      <c r="U6" s="402"/>
      <c r="V6" s="402"/>
      <c r="W6" s="402"/>
      <c r="X6" s="402"/>
      <c r="Y6" s="402"/>
      <c r="Z6" s="389" t="s">
        <v>75</v>
      </c>
      <c r="AA6" s="390"/>
      <c r="AB6" s="391" t="s">
        <v>78</v>
      </c>
      <c r="AC6" s="392"/>
    </row>
    <row r="7" spans="1:30" ht="24" customHeight="1" thickBot="1">
      <c r="B7" s="403"/>
      <c r="C7" s="404"/>
      <c r="D7" s="404"/>
      <c r="E7" s="404"/>
      <c r="F7" s="404"/>
      <c r="G7" s="404"/>
      <c r="H7" s="404"/>
      <c r="I7" s="404"/>
      <c r="J7" s="404"/>
      <c r="K7" s="404"/>
      <c r="L7" s="413" t="s">
        <v>81</v>
      </c>
      <c r="M7" s="414"/>
      <c r="N7" s="393"/>
      <c r="O7" s="394"/>
      <c r="P7" s="403"/>
      <c r="Q7" s="404"/>
      <c r="R7" s="404"/>
      <c r="S7" s="404"/>
      <c r="T7" s="404"/>
      <c r="U7" s="404"/>
      <c r="V7" s="404"/>
      <c r="W7" s="404"/>
      <c r="X7" s="404"/>
      <c r="Y7" s="404"/>
      <c r="Z7" s="395" t="str">
        <f>IF(L7="R","S",IF(L7="S","R",IF(L7="","")))</f>
        <v>S</v>
      </c>
      <c r="AA7" s="396"/>
      <c r="AB7" s="393"/>
      <c r="AC7" s="394"/>
    </row>
    <row r="8" spans="1:30" ht="21" customHeight="1" thickBot="1">
      <c r="B8" s="408" t="s">
        <v>68</v>
      </c>
      <c r="C8" s="382"/>
      <c r="D8" s="408" t="s">
        <v>69</v>
      </c>
      <c r="E8" s="382"/>
      <c r="F8" s="408" t="s">
        <v>70</v>
      </c>
      <c r="G8" s="382"/>
      <c r="H8" s="411" t="s">
        <v>71</v>
      </c>
      <c r="I8" s="412"/>
      <c r="J8" s="411" t="s">
        <v>72</v>
      </c>
      <c r="K8" s="412"/>
      <c r="L8" s="411" t="s">
        <v>73</v>
      </c>
      <c r="M8" s="412"/>
      <c r="N8" s="385">
        <v>0</v>
      </c>
      <c r="O8" s="386"/>
      <c r="P8" s="378" t="s">
        <v>68</v>
      </c>
      <c r="Q8" s="382"/>
      <c r="R8" s="408" t="s">
        <v>69</v>
      </c>
      <c r="S8" s="382"/>
      <c r="T8" s="378" t="s">
        <v>70</v>
      </c>
      <c r="U8" s="379"/>
      <c r="V8" s="397" t="s">
        <v>71</v>
      </c>
      <c r="W8" s="378"/>
      <c r="X8" s="397" t="s">
        <v>72</v>
      </c>
      <c r="Y8" s="378"/>
      <c r="Z8" s="397" t="s">
        <v>73</v>
      </c>
      <c r="AA8" s="398"/>
      <c r="AB8" s="385">
        <v>0</v>
      </c>
      <c r="AC8" s="386"/>
    </row>
    <row r="9" spans="1:30" ht="20.100000000000001" customHeight="1" thickBot="1">
      <c r="A9" s="33" t="s">
        <v>82</v>
      </c>
      <c r="B9" s="380">
        <v>3</v>
      </c>
      <c r="C9" s="381"/>
      <c r="D9" s="380">
        <v>13</v>
      </c>
      <c r="E9" s="381"/>
      <c r="F9" s="380">
        <v>9</v>
      </c>
      <c r="G9" s="381"/>
      <c r="H9" s="380">
        <v>11</v>
      </c>
      <c r="I9" s="381"/>
      <c r="J9" s="380">
        <v>10</v>
      </c>
      <c r="K9" s="381"/>
      <c r="L9" s="380">
        <v>4</v>
      </c>
      <c r="M9" s="381"/>
      <c r="N9" s="387"/>
      <c r="O9" s="388"/>
      <c r="P9" s="380">
        <v>10</v>
      </c>
      <c r="Q9" s="381"/>
      <c r="R9" s="380">
        <v>15</v>
      </c>
      <c r="S9" s="381"/>
      <c r="T9" s="380">
        <v>14</v>
      </c>
      <c r="U9" s="381"/>
      <c r="V9" s="380">
        <v>5</v>
      </c>
      <c r="W9" s="381"/>
      <c r="X9" s="380">
        <v>1</v>
      </c>
      <c r="Y9" s="381"/>
      <c r="Z9" s="380">
        <v>18</v>
      </c>
      <c r="AA9" s="381"/>
      <c r="AB9" s="387"/>
      <c r="AC9" s="388"/>
    </row>
    <row r="10" spans="1:30" ht="20.100000000000001" customHeight="1" thickBot="1">
      <c r="A10" s="33" t="s">
        <v>83</v>
      </c>
      <c r="B10" s="372"/>
      <c r="C10" s="373"/>
      <c r="D10" s="372"/>
      <c r="E10" s="373"/>
      <c r="F10" s="372"/>
      <c r="G10" s="373"/>
      <c r="H10" s="372"/>
      <c r="I10" s="373"/>
      <c r="J10" s="372"/>
      <c r="K10" s="373"/>
      <c r="L10" s="372"/>
      <c r="M10" s="373"/>
      <c r="N10" s="20"/>
      <c r="O10" s="120"/>
      <c r="P10" s="372"/>
      <c r="Q10" s="373"/>
      <c r="R10" s="372"/>
      <c r="S10" s="373"/>
      <c r="T10" s="372"/>
      <c r="U10" s="373"/>
      <c r="V10" s="372"/>
      <c r="W10" s="373"/>
      <c r="X10" s="372"/>
      <c r="Y10" s="373"/>
      <c r="Z10" s="372"/>
      <c r="AA10" s="373"/>
      <c r="AB10" s="119"/>
      <c r="AC10" s="120"/>
    </row>
    <row r="11" spans="1:30" ht="20.100000000000001" customHeight="1">
      <c r="A11" s="417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30" ht="20.100000000000001" customHeight="1" thickBot="1">
      <c r="A12" s="417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30" ht="20.100000000000001" customHeight="1">
      <c r="B13" s="30"/>
      <c r="C13" s="31"/>
      <c r="D13" s="30">
        <v>2</v>
      </c>
      <c r="E13" s="31"/>
      <c r="F13" s="110">
        <v>5</v>
      </c>
      <c r="G13" s="31"/>
      <c r="H13" s="110">
        <v>8</v>
      </c>
      <c r="I13" s="31"/>
      <c r="J13" s="110">
        <v>10</v>
      </c>
      <c r="K13" s="31"/>
      <c r="L13" s="110">
        <v>11</v>
      </c>
      <c r="M13" s="31"/>
      <c r="N13" s="120"/>
      <c r="O13" s="120"/>
      <c r="P13" s="30">
        <v>0</v>
      </c>
      <c r="Q13" s="31"/>
      <c r="R13" s="30">
        <v>4</v>
      </c>
      <c r="S13" s="31"/>
      <c r="T13" s="30">
        <v>5</v>
      </c>
      <c r="U13" s="31"/>
      <c r="V13" s="30">
        <v>6</v>
      </c>
      <c r="W13" s="31"/>
      <c r="X13" s="30">
        <v>7</v>
      </c>
      <c r="Y13" s="31"/>
      <c r="Z13" s="30">
        <v>9</v>
      </c>
      <c r="AA13" s="31"/>
      <c r="AB13" s="120"/>
      <c r="AC13" s="120"/>
    </row>
    <row r="14" spans="1:30" ht="20.100000000000001" customHeight="1">
      <c r="B14" s="18">
        <v>13</v>
      </c>
      <c r="C14" s="23"/>
      <c r="D14" s="18">
        <v>15</v>
      </c>
      <c r="E14" s="23"/>
      <c r="F14" s="111">
        <v>18</v>
      </c>
      <c r="G14" s="23"/>
      <c r="H14" s="111">
        <v>23</v>
      </c>
      <c r="I14" s="23"/>
      <c r="J14" s="111">
        <v>24</v>
      </c>
      <c r="K14" s="23"/>
      <c r="L14" s="207">
        <v>25</v>
      </c>
      <c r="M14" s="23"/>
      <c r="N14" s="120"/>
      <c r="O14" s="120"/>
      <c r="P14" s="18">
        <v>10</v>
      </c>
      <c r="Q14" s="23"/>
      <c r="R14" s="18">
        <v>11</v>
      </c>
      <c r="S14" s="23"/>
      <c r="T14" s="18">
        <v>15</v>
      </c>
      <c r="U14" s="23"/>
      <c r="V14" s="18">
        <v>17</v>
      </c>
      <c r="W14" s="23"/>
      <c r="X14" s="205">
        <v>19</v>
      </c>
      <c r="Y14" s="23"/>
      <c r="Z14" s="18"/>
      <c r="AA14" s="23"/>
      <c r="AB14" s="120"/>
      <c r="AC14" s="120"/>
    </row>
    <row r="15" spans="1:30" ht="20.100000000000001" customHeight="1">
      <c r="B15" s="18"/>
      <c r="C15" s="23"/>
      <c r="D15" s="18"/>
      <c r="E15" s="23"/>
      <c r="F15" s="111"/>
      <c r="G15" s="23"/>
      <c r="H15" s="111"/>
      <c r="I15" s="23"/>
      <c r="J15" s="207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5"/>
      <c r="Y15" s="23"/>
      <c r="Z15" s="18"/>
      <c r="AA15" s="23"/>
      <c r="AB15" s="120"/>
      <c r="AC15" s="120"/>
    </row>
    <row r="16" spans="1:30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15" t="s">
        <v>76</v>
      </c>
      <c r="C18" s="416"/>
      <c r="D18" s="34">
        <v>18</v>
      </c>
      <c r="E18" s="35">
        <v>15</v>
      </c>
      <c r="F18" s="20"/>
      <c r="G18" s="20"/>
      <c r="H18" s="415" t="s">
        <v>77</v>
      </c>
      <c r="I18" s="416"/>
      <c r="J18" s="34"/>
      <c r="K18" s="35"/>
      <c r="L18" s="20"/>
      <c r="M18" s="20"/>
      <c r="N18" s="20"/>
      <c r="O18" s="20"/>
      <c r="P18" s="415" t="s">
        <v>76</v>
      </c>
      <c r="Q18" s="416"/>
      <c r="R18" s="34">
        <v>15</v>
      </c>
      <c r="S18" s="35">
        <v>21</v>
      </c>
      <c r="T18" s="20"/>
      <c r="U18" s="20"/>
      <c r="V18" s="415" t="s">
        <v>77</v>
      </c>
      <c r="W18" s="416"/>
      <c r="X18" s="34"/>
      <c r="Y18" s="35"/>
      <c r="Z18" s="20"/>
      <c r="AA18" s="20"/>
      <c r="AB18" s="20"/>
      <c r="AC18" s="20"/>
    </row>
    <row r="19" spans="2:29" ht="21" customHeight="1">
      <c r="B19" s="168"/>
      <c r="C19" s="168"/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168"/>
      <c r="Q19" s="168"/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5"/>
      <c r="O20" s="40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5"/>
      <c r="AC20" s="405"/>
    </row>
    <row r="21" spans="2:29" ht="15.75" thickBot="1">
      <c r="B21" s="20"/>
      <c r="C21" s="406" t="s">
        <v>117</v>
      </c>
      <c r="D21" s="406"/>
      <c r="E21" s="407"/>
      <c r="F21" s="113">
        <f>IF(D18&gt;=1,1,0)+IF(J18&gt;=1,1,0)</f>
        <v>1</v>
      </c>
      <c r="G21" s="20"/>
      <c r="H21" s="406" t="s">
        <v>119</v>
      </c>
      <c r="I21" s="406"/>
      <c r="J21" s="113">
        <f>N8</f>
        <v>0</v>
      </c>
      <c r="K21" s="20"/>
      <c r="L21" s="20"/>
      <c r="M21" s="20"/>
      <c r="N21" s="405"/>
      <c r="O21" s="405"/>
      <c r="P21" s="20"/>
      <c r="Q21" s="406" t="s">
        <v>117</v>
      </c>
      <c r="R21" s="406"/>
      <c r="S21" s="407"/>
      <c r="T21" s="113">
        <f>IF(R18&gt;=1,1,0)+IF(X18&gt;=1,1,0)</f>
        <v>1</v>
      </c>
      <c r="U21" s="20"/>
      <c r="V21" s="406" t="s">
        <v>119</v>
      </c>
      <c r="W21" s="406"/>
      <c r="X21" s="113">
        <f>AB8</f>
        <v>0</v>
      </c>
      <c r="Y21" s="20"/>
      <c r="Z21" s="20"/>
      <c r="AA21" s="20"/>
      <c r="AB21" s="405"/>
      <c r="AC21" s="405"/>
    </row>
    <row r="22" spans="2:29" ht="15.75" thickBot="1">
      <c r="B22" s="20"/>
      <c r="C22" s="406" t="s">
        <v>118</v>
      </c>
      <c r="D22" s="406"/>
      <c r="E22" s="407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05"/>
      <c r="O22" s="405"/>
      <c r="P22" s="20"/>
      <c r="Q22" s="406" t="s">
        <v>118</v>
      </c>
      <c r="R22" s="406"/>
      <c r="S22" s="407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05"/>
      <c r="AC22" s="405"/>
    </row>
  </sheetData>
  <mergeCells count="74">
    <mergeCell ref="H3:J3"/>
    <mergeCell ref="X3:Y3"/>
    <mergeCell ref="C21:E21"/>
    <mergeCell ref="C22:E22"/>
    <mergeCell ref="H21:I21"/>
    <mergeCell ref="H10:I10"/>
    <mergeCell ref="H4:J4"/>
    <mergeCell ref="F10:G10"/>
    <mergeCell ref="F9:G9"/>
    <mergeCell ref="B4:D4"/>
    <mergeCell ref="X9:Y9"/>
    <mergeCell ref="J10:K10"/>
    <mergeCell ref="L10:M10"/>
    <mergeCell ref="P9:Q9"/>
    <mergeCell ref="R9:S9"/>
    <mergeCell ref="T9:U9"/>
    <mergeCell ref="B18:C18"/>
    <mergeCell ref="A11:A12"/>
    <mergeCell ref="B8:C8"/>
    <mergeCell ref="B9:C9"/>
    <mergeCell ref="B10:C10"/>
    <mergeCell ref="D10:E10"/>
    <mergeCell ref="D9:E9"/>
    <mergeCell ref="H18:I18"/>
    <mergeCell ref="P18:Q18"/>
    <mergeCell ref="V18:W18"/>
    <mergeCell ref="H9:I9"/>
    <mergeCell ref="J9:K9"/>
    <mergeCell ref="L9:M9"/>
    <mergeCell ref="V9:W9"/>
    <mergeCell ref="F8:G8"/>
    <mergeCell ref="S4:T4"/>
    <mergeCell ref="E4:F4"/>
    <mergeCell ref="D8:E8"/>
    <mergeCell ref="H8:I8"/>
    <mergeCell ref="J8:K8"/>
    <mergeCell ref="R8:S8"/>
    <mergeCell ref="L8:M8"/>
    <mergeCell ref="L6:M6"/>
    <mergeCell ref="L7:M7"/>
    <mergeCell ref="P6:Y7"/>
    <mergeCell ref="V8:W8"/>
    <mergeCell ref="X8:Y8"/>
    <mergeCell ref="N20:O20"/>
    <mergeCell ref="N21:O21"/>
    <mergeCell ref="N22:O22"/>
    <mergeCell ref="AB20:AC20"/>
    <mergeCell ref="AB21:AC21"/>
    <mergeCell ref="AB22:AC22"/>
    <mergeCell ref="Q21:S21"/>
    <mergeCell ref="V21:W21"/>
    <mergeCell ref="Q22:S22"/>
    <mergeCell ref="B1:AC1"/>
    <mergeCell ref="S3:T3"/>
    <mergeCell ref="E3:F3"/>
    <mergeCell ref="T8:U8"/>
    <mergeCell ref="Z9:AA9"/>
    <mergeCell ref="P8:Q8"/>
    <mergeCell ref="X4:Y4"/>
    <mergeCell ref="AB8:AC9"/>
    <mergeCell ref="N8:O9"/>
    <mergeCell ref="Z6:AA6"/>
    <mergeCell ref="AB6:AC7"/>
    <mergeCell ref="Z7:AA7"/>
    <mergeCell ref="Z8:AA8"/>
    <mergeCell ref="P4:R4"/>
    <mergeCell ref="B6:K7"/>
    <mergeCell ref="N6:O7"/>
    <mergeCell ref="Z10:AA10"/>
    <mergeCell ref="P10:Q10"/>
    <mergeCell ref="R10:S10"/>
    <mergeCell ref="T10:U10"/>
    <mergeCell ref="V10:W10"/>
    <mergeCell ref="X10:Y10"/>
  </mergeCells>
  <conditionalFormatting sqref="B13">
    <cfRule type="expression" dxfId="104" priority="39">
      <formula>$L$7="R"</formula>
    </cfRule>
  </conditionalFormatting>
  <conditionalFormatting sqref="P13">
    <cfRule type="expression" dxfId="103" priority="38">
      <formula>$Z$7="R"</formula>
    </cfRule>
  </conditionalFormatting>
  <conditionalFormatting sqref="B11:M11">
    <cfRule type="expression" dxfId="102" priority="21">
      <formula>"si($B$11:$M$11&gt;0;$B$10:$M$10"</formula>
    </cfRule>
  </conditionalFormatting>
  <conditionalFormatting sqref="B10:C10">
    <cfRule type="expression" dxfId="101" priority="19">
      <formula>$B$12+$C$12&gt;0</formula>
    </cfRule>
  </conditionalFormatting>
  <conditionalFormatting sqref="D10:E10">
    <cfRule type="expression" dxfId="100" priority="18">
      <formula>$D$12+$E$12&gt;0</formula>
    </cfRule>
  </conditionalFormatting>
  <conditionalFormatting sqref="F10:G10">
    <cfRule type="expression" dxfId="99" priority="17">
      <formula>$F$12+$G$12&gt;0</formula>
    </cfRule>
  </conditionalFormatting>
  <conditionalFormatting sqref="H10:I10">
    <cfRule type="expression" dxfId="98" priority="16">
      <formula>$H$12+$I$12&gt;0</formula>
    </cfRule>
  </conditionalFormatting>
  <conditionalFormatting sqref="J10:K10">
    <cfRule type="expression" dxfId="97" priority="15">
      <formula>$J$12+$K$12&gt;0</formula>
    </cfRule>
  </conditionalFormatting>
  <conditionalFormatting sqref="L10:M10">
    <cfRule type="expression" dxfId="96" priority="14">
      <formula>$L$12+$M$12&gt;0</formula>
    </cfRule>
  </conditionalFormatting>
  <conditionalFormatting sqref="P10:Q10">
    <cfRule type="expression" dxfId="95" priority="6">
      <formula>$P$12+$Q$12&gt;0</formula>
    </cfRule>
  </conditionalFormatting>
  <conditionalFormatting sqref="R10:S10">
    <cfRule type="expression" dxfId="94" priority="5">
      <formula>$R$12+$S$12&gt;0</formula>
    </cfRule>
  </conditionalFormatting>
  <conditionalFormatting sqref="T10:U10">
    <cfRule type="expression" dxfId="93" priority="4">
      <formula>$T$12+$U$12&gt;0</formula>
    </cfRule>
  </conditionalFormatting>
  <conditionalFormatting sqref="V10:W10">
    <cfRule type="expression" dxfId="92" priority="3">
      <formula>$V$12+$W$12&gt;0</formula>
    </cfRule>
  </conditionalFormatting>
  <conditionalFormatting sqref="X10:Y10">
    <cfRule type="expression" dxfId="91" priority="2">
      <formula>$X$12+$Y$12&gt;0</formula>
    </cfRule>
  </conditionalFormatting>
  <conditionalFormatting sqref="Z10:AA10">
    <cfRule type="expression" dxfId="90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B9:C9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C22"/>
  <sheetViews>
    <sheetView showGridLines="0" workbookViewId="0">
      <selection activeCell="P22" sqref="P22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>
      <c r="A1" s="173"/>
      <c r="B1" s="374" t="s">
        <v>87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6"/>
    </row>
    <row r="2" spans="1:29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>
      <c r="B3" s="21"/>
      <c r="C3" s="21"/>
      <c r="D3" s="21"/>
      <c r="E3" s="377" t="s">
        <v>86</v>
      </c>
      <c r="F3" s="377"/>
      <c r="G3" s="21"/>
      <c r="H3" s="418" t="s">
        <v>86</v>
      </c>
      <c r="I3" s="418"/>
      <c r="J3" s="418"/>
      <c r="K3" s="21"/>
      <c r="L3" s="21"/>
      <c r="M3" s="21"/>
      <c r="N3" s="21"/>
      <c r="O3" s="21"/>
      <c r="P3" s="21"/>
      <c r="Q3" s="21"/>
      <c r="R3" s="21"/>
      <c r="S3" s="377" t="s">
        <v>51</v>
      </c>
      <c r="T3" s="377"/>
      <c r="U3" s="21"/>
      <c r="V3" s="21"/>
      <c r="W3" s="177" t="s">
        <v>237</v>
      </c>
      <c r="X3" s="419">
        <v>3.4722222222222224E-4</v>
      </c>
      <c r="Y3" s="420"/>
      <c r="Z3" s="20"/>
      <c r="AA3" s="20"/>
      <c r="AB3" s="20"/>
      <c r="AC3" s="20"/>
    </row>
    <row r="4" spans="1:29" ht="21.75" thickBot="1">
      <c r="B4" s="399" t="s">
        <v>74</v>
      </c>
      <c r="C4" s="399"/>
      <c r="D4" s="400"/>
      <c r="E4" s="443">
        <f>'SET 1'!S4+IF('SET 1'!S4&gt;0,TIME(0,3,0))</f>
        <v>0.91180555555555554</v>
      </c>
      <c r="F4" s="444"/>
      <c r="G4" s="21"/>
      <c r="H4" s="421" t="s">
        <v>50</v>
      </c>
      <c r="I4" s="421"/>
      <c r="J4" s="421"/>
      <c r="K4" s="21"/>
      <c r="L4" s="21"/>
      <c r="M4" s="21"/>
      <c r="N4" s="21"/>
      <c r="O4" s="21"/>
      <c r="P4" s="399" t="s">
        <v>79</v>
      </c>
      <c r="Q4" s="399"/>
      <c r="R4" s="400"/>
      <c r="S4" s="409">
        <v>0.92499999999999993</v>
      </c>
      <c r="T4" s="410"/>
      <c r="U4" s="21"/>
      <c r="V4" s="21"/>
      <c r="W4" s="177" t="s">
        <v>226</v>
      </c>
      <c r="X4" s="432">
        <v>6.9444444444444447E-4</v>
      </c>
      <c r="Y4" s="433"/>
      <c r="Z4" s="105"/>
      <c r="AA4" s="105"/>
      <c r="AB4" s="20"/>
      <c r="AC4" s="20"/>
    </row>
    <row r="5" spans="1:29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>
      <c r="B6" s="401" t="str">
        <f>'SET 1'!P6</f>
        <v>Don Bosco Woluwe VC</v>
      </c>
      <c r="C6" s="402"/>
      <c r="D6" s="402"/>
      <c r="E6" s="402"/>
      <c r="F6" s="402"/>
      <c r="G6" s="402"/>
      <c r="H6" s="402"/>
      <c r="I6" s="402"/>
      <c r="J6" s="402"/>
      <c r="K6" s="424"/>
      <c r="L6" s="389" t="s">
        <v>75</v>
      </c>
      <c r="M6" s="390"/>
      <c r="N6" s="426" t="s">
        <v>78</v>
      </c>
      <c r="O6" s="427"/>
      <c r="P6" s="401" t="str">
        <f>'SET 1'!B6</f>
        <v>Axis Guibertin</v>
      </c>
      <c r="Q6" s="402"/>
      <c r="R6" s="402"/>
      <c r="S6" s="402"/>
      <c r="T6" s="402"/>
      <c r="U6" s="402"/>
      <c r="V6" s="402"/>
      <c r="W6" s="402"/>
      <c r="X6" s="402"/>
      <c r="Y6" s="424"/>
      <c r="Z6" s="389" t="s">
        <v>75</v>
      </c>
      <c r="AA6" s="390"/>
      <c r="AB6" s="426" t="s">
        <v>78</v>
      </c>
      <c r="AC6" s="427"/>
    </row>
    <row r="7" spans="1:29" ht="24" customHeight="1" thickBot="1">
      <c r="B7" s="403"/>
      <c r="C7" s="404"/>
      <c r="D7" s="404"/>
      <c r="E7" s="404"/>
      <c r="F7" s="404"/>
      <c r="G7" s="404"/>
      <c r="H7" s="404"/>
      <c r="I7" s="404"/>
      <c r="J7" s="404"/>
      <c r="K7" s="425"/>
      <c r="L7" s="430" t="str">
        <f>IF('SET 1'!L7="S","S",IF('SET 1'!L7="R","R",IF('SET 1'!L7="","")))</f>
        <v>R</v>
      </c>
      <c r="M7" s="431"/>
      <c r="N7" s="428"/>
      <c r="O7" s="429"/>
      <c r="P7" s="403"/>
      <c r="Q7" s="404"/>
      <c r="R7" s="404"/>
      <c r="S7" s="404"/>
      <c r="T7" s="404"/>
      <c r="U7" s="404"/>
      <c r="V7" s="404"/>
      <c r="W7" s="404"/>
      <c r="X7" s="404"/>
      <c r="Y7" s="425"/>
      <c r="Z7" s="430" t="str">
        <f>IF(L7="R","S",IF(L7="S","R",IF(L7="","")))</f>
        <v>S</v>
      </c>
      <c r="AA7" s="431"/>
      <c r="AB7" s="428"/>
      <c r="AC7" s="429"/>
    </row>
    <row r="8" spans="1:29" ht="21" customHeight="1" thickBot="1">
      <c r="B8" s="422" t="s">
        <v>68</v>
      </c>
      <c r="C8" s="423"/>
      <c r="D8" s="422" t="s">
        <v>69</v>
      </c>
      <c r="E8" s="423"/>
      <c r="F8" s="422" t="s">
        <v>70</v>
      </c>
      <c r="G8" s="423"/>
      <c r="H8" s="436" t="s">
        <v>71</v>
      </c>
      <c r="I8" s="437"/>
      <c r="J8" s="436" t="s">
        <v>72</v>
      </c>
      <c r="K8" s="437"/>
      <c r="L8" s="436" t="s">
        <v>73</v>
      </c>
      <c r="M8" s="437"/>
      <c r="N8" s="385">
        <v>0</v>
      </c>
      <c r="O8" s="386"/>
      <c r="P8" s="435" t="s">
        <v>68</v>
      </c>
      <c r="Q8" s="423"/>
      <c r="R8" s="422" t="s">
        <v>69</v>
      </c>
      <c r="S8" s="423"/>
      <c r="T8" s="435" t="s">
        <v>70</v>
      </c>
      <c r="U8" s="441"/>
      <c r="V8" s="434" t="s">
        <v>71</v>
      </c>
      <c r="W8" s="435"/>
      <c r="X8" s="434" t="s">
        <v>72</v>
      </c>
      <c r="Y8" s="435"/>
      <c r="Z8" s="434" t="s">
        <v>73</v>
      </c>
      <c r="AA8" s="440"/>
      <c r="AB8" s="385">
        <v>0</v>
      </c>
      <c r="AC8" s="386"/>
    </row>
    <row r="9" spans="1:29" ht="20.100000000000001" customHeight="1" thickBot="1">
      <c r="A9" s="33" t="s">
        <v>82</v>
      </c>
      <c r="B9" s="380">
        <v>18</v>
      </c>
      <c r="C9" s="381"/>
      <c r="D9" s="380">
        <v>10</v>
      </c>
      <c r="E9" s="381"/>
      <c r="F9" s="380">
        <v>15</v>
      </c>
      <c r="G9" s="381"/>
      <c r="H9" s="380">
        <v>14</v>
      </c>
      <c r="I9" s="381"/>
      <c r="J9" s="380">
        <v>5</v>
      </c>
      <c r="K9" s="381"/>
      <c r="L9" s="380">
        <v>1</v>
      </c>
      <c r="M9" s="381"/>
      <c r="N9" s="387"/>
      <c r="O9" s="388"/>
      <c r="P9" s="380">
        <v>13</v>
      </c>
      <c r="Q9" s="381"/>
      <c r="R9" s="380">
        <v>9</v>
      </c>
      <c r="S9" s="381"/>
      <c r="T9" s="380">
        <v>11</v>
      </c>
      <c r="U9" s="381"/>
      <c r="V9" s="380">
        <v>10</v>
      </c>
      <c r="W9" s="381"/>
      <c r="X9" s="380">
        <v>4</v>
      </c>
      <c r="Y9" s="381"/>
      <c r="Z9" s="380">
        <v>3</v>
      </c>
      <c r="AA9" s="381"/>
      <c r="AB9" s="387"/>
      <c r="AC9" s="388"/>
    </row>
    <row r="10" spans="1:29" ht="20.100000000000001" customHeight="1" thickBot="1">
      <c r="A10" s="33" t="s">
        <v>83</v>
      </c>
      <c r="B10" s="372"/>
      <c r="C10" s="373"/>
      <c r="D10" s="372"/>
      <c r="E10" s="373"/>
      <c r="F10" s="372"/>
      <c r="G10" s="373"/>
      <c r="H10" s="372"/>
      <c r="I10" s="373"/>
      <c r="J10" s="372">
        <v>9</v>
      </c>
      <c r="K10" s="373"/>
      <c r="L10" s="372"/>
      <c r="M10" s="373"/>
      <c r="N10" s="119"/>
      <c r="O10" s="120"/>
      <c r="P10" s="372"/>
      <c r="Q10" s="373"/>
      <c r="R10" s="372"/>
      <c r="S10" s="373"/>
      <c r="T10" s="372"/>
      <c r="U10" s="373"/>
      <c r="V10" s="372">
        <v>16</v>
      </c>
      <c r="W10" s="373"/>
      <c r="X10" s="372"/>
      <c r="Y10" s="373"/>
      <c r="Z10" s="372"/>
      <c r="AA10" s="373"/>
      <c r="AB10" s="119"/>
      <c r="AC10" s="120"/>
    </row>
    <row r="11" spans="1:29" ht="20.100000000000001" customHeight="1">
      <c r="A11" s="417" t="s">
        <v>84</v>
      </c>
      <c r="B11" s="128"/>
      <c r="C11" s="130"/>
      <c r="D11" s="128"/>
      <c r="E11" s="131"/>
      <c r="F11" s="128"/>
      <c r="G11" s="131"/>
      <c r="H11" s="128"/>
      <c r="I11" s="131"/>
      <c r="J11" s="128">
        <v>11</v>
      </c>
      <c r="K11" s="131">
        <v>21</v>
      </c>
      <c r="L11" s="128"/>
      <c r="M11" s="131"/>
      <c r="N11" s="237">
        <f>IF(B11&gt;0,1)+IF(D11&gt;0,1)+IF(F11&gt;0,1)+IF(H11&gt;0,1)+IF(J11&gt;0,1)+IF(L11&gt;0,1)</f>
        <v>1</v>
      </c>
      <c r="O11" s="120"/>
      <c r="P11" s="128"/>
      <c r="Q11" s="130"/>
      <c r="R11" s="128"/>
      <c r="S11" s="131"/>
      <c r="T11" s="128"/>
      <c r="U11" s="131"/>
      <c r="V11" s="128">
        <v>23</v>
      </c>
      <c r="W11" s="131">
        <v>12</v>
      </c>
      <c r="X11" s="128"/>
      <c r="Y11" s="131"/>
      <c r="Z11" s="128"/>
      <c r="AA11" s="131"/>
      <c r="AB11" s="240">
        <f>IF(P11&gt;0,1)+IF(R11&gt;0,1)+IF(T11&gt;0,1)+IF(V11&gt;0,1)+IF(X11&gt;0,1)+IF(Z11&gt;0,1)</f>
        <v>1</v>
      </c>
      <c r="AC11" s="120"/>
    </row>
    <row r="12" spans="1:29" ht="20.100000000000001" customHeight="1" thickBot="1">
      <c r="A12" s="417"/>
      <c r="B12" s="115"/>
      <c r="C12" s="117"/>
      <c r="D12" s="115"/>
      <c r="E12" s="116"/>
      <c r="F12" s="115"/>
      <c r="G12" s="116"/>
      <c r="H12" s="115"/>
      <c r="I12" s="116"/>
      <c r="J12" s="115">
        <v>14</v>
      </c>
      <c r="K12" s="116">
        <v>23</v>
      </c>
      <c r="L12" s="115"/>
      <c r="M12" s="116"/>
      <c r="N12" s="237">
        <f>IF(B12&gt;0,1)+IF(D12&gt;0,1)+IF(F12&gt;0,1)+IF(H12&gt;0,1)+IF(J12&gt;0,1)+IF(L12&gt;0,1)</f>
        <v>1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29" ht="20.100000000000001" customHeight="1">
      <c r="B13" s="30"/>
      <c r="C13" s="31"/>
      <c r="D13" s="30">
        <v>1</v>
      </c>
      <c r="E13" s="31"/>
      <c r="F13" s="110">
        <v>2</v>
      </c>
      <c r="G13" s="31"/>
      <c r="H13" s="110">
        <v>3</v>
      </c>
      <c r="I13" s="31"/>
      <c r="J13" s="110">
        <v>4</v>
      </c>
      <c r="K13" s="31"/>
      <c r="L13" s="110">
        <v>5</v>
      </c>
      <c r="M13" s="31"/>
      <c r="N13" s="120"/>
      <c r="O13" s="120"/>
      <c r="P13" s="30">
        <v>1</v>
      </c>
      <c r="Q13" s="31"/>
      <c r="R13" s="30">
        <v>5</v>
      </c>
      <c r="S13" s="32"/>
      <c r="T13" s="30">
        <v>7</v>
      </c>
      <c r="U13" s="32"/>
      <c r="V13" s="30">
        <v>11</v>
      </c>
      <c r="W13" s="32"/>
      <c r="X13" s="30">
        <v>14</v>
      </c>
      <c r="Y13" s="32"/>
      <c r="Z13" s="30">
        <v>15</v>
      </c>
      <c r="AA13" s="32"/>
      <c r="AB13" s="120"/>
      <c r="AC13" s="120"/>
    </row>
    <row r="14" spans="1:29" ht="20.100000000000001" customHeight="1">
      <c r="B14" s="18">
        <v>6</v>
      </c>
      <c r="C14" s="23"/>
      <c r="D14" s="18">
        <v>8</v>
      </c>
      <c r="E14" s="23"/>
      <c r="F14" s="111">
        <v>10</v>
      </c>
      <c r="G14" s="23"/>
      <c r="H14" s="111">
        <v>11</v>
      </c>
      <c r="I14" s="23"/>
      <c r="J14" s="111">
        <v>12</v>
      </c>
      <c r="K14" s="23"/>
      <c r="L14" s="207">
        <v>15</v>
      </c>
      <c r="M14" s="23"/>
      <c r="N14" s="120"/>
      <c r="O14" s="120"/>
      <c r="P14" s="18">
        <v>17</v>
      </c>
      <c r="Q14" s="23"/>
      <c r="R14" s="18">
        <v>18</v>
      </c>
      <c r="S14" s="24"/>
      <c r="T14" s="18">
        <v>20</v>
      </c>
      <c r="U14" s="24"/>
      <c r="V14" s="18">
        <v>22</v>
      </c>
      <c r="W14" s="24"/>
      <c r="X14" s="18">
        <v>23</v>
      </c>
      <c r="Y14" s="24"/>
      <c r="Z14" s="205">
        <v>25</v>
      </c>
      <c r="AA14" s="24"/>
      <c r="AB14" s="120"/>
      <c r="AC14" s="120"/>
    </row>
    <row r="15" spans="1:29" ht="20.100000000000001" customHeight="1">
      <c r="B15" s="18"/>
      <c r="C15" s="23"/>
      <c r="D15" s="18"/>
      <c r="E15" s="23"/>
      <c r="F15" s="207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5"/>
      <c r="U15" s="24"/>
      <c r="V15" s="18"/>
      <c r="W15" s="24"/>
      <c r="X15" s="18"/>
      <c r="Y15" s="24"/>
      <c r="Z15" s="18"/>
      <c r="AA15" s="24"/>
      <c r="AB15" s="120"/>
      <c r="AC15" s="120"/>
    </row>
    <row r="16" spans="1:29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38" t="s">
        <v>76</v>
      </c>
      <c r="C18" s="439"/>
      <c r="D18" s="34">
        <v>4</v>
      </c>
      <c r="E18" s="35">
        <v>14</v>
      </c>
      <c r="F18" s="20"/>
      <c r="G18" s="20"/>
      <c r="H18" s="438" t="s">
        <v>77</v>
      </c>
      <c r="I18" s="439"/>
      <c r="J18" s="34"/>
      <c r="K18" s="35"/>
      <c r="L18" s="20"/>
      <c r="M18" s="20"/>
      <c r="N18" s="20"/>
      <c r="O18" s="20"/>
      <c r="P18" s="438" t="s">
        <v>76</v>
      </c>
      <c r="Q18" s="439"/>
      <c r="R18" s="34"/>
      <c r="S18" s="35"/>
      <c r="T18" s="20"/>
      <c r="U18" s="20"/>
      <c r="V18" s="438" t="s">
        <v>77</v>
      </c>
      <c r="W18" s="439"/>
      <c r="X18" s="34"/>
      <c r="Y18" s="35"/>
      <c r="Z18" s="20"/>
      <c r="AA18" s="20"/>
      <c r="AB18" s="20"/>
      <c r="AC18" s="20"/>
    </row>
    <row r="19" spans="2:29" ht="21" customHeight="1">
      <c r="B19" s="170"/>
      <c r="C19" s="170"/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170"/>
      <c r="Q19" s="170"/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5"/>
      <c r="O20" s="40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5"/>
      <c r="AC20" s="405"/>
    </row>
    <row r="21" spans="2:29" ht="15.75" thickBot="1">
      <c r="B21" s="20"/>
      <c r="C21" s="406" t="s">
        <v>117</v>
      </c>
      <c r="D21" s="406"/>
      <c r="E21" s="407"/>
      <c r="F21" s="113">
        <f>IF(D18&gt;=1,1,0)+IF(J18&gt;=1,1,0)</f>
        <v>1</v>
      </c>
      <c r="G21" s="20"/>
      <c r="H21" s="406" t="s">
        <v>127</v>
      </c>
      <c r="I21" s="406"/>
      <c r="J21" s="113">
        <f>N8</f>
        <v>0</v>
      </c>
      <c r="K21" s="20"/>
      <c r="L21" s="20"/>
      <c r="M21" s="20"/>
      <c r="N21" s="405"/>
      <c r="O21" s="405"/>
      <c r="P21" s="20"/>
      <c r="Q21" s="406" t="s">
        <v>117</v>
      </c>
      <c r="R21" s="406"/>
      <c r="S21" s="407"/>
      <c r="T21" s="113">
        <f>IF(R18&gt;=1,1,0)+IF(X18&gt;=1,1,0)</f>
        <v>0</v>
      </c>
      <c r="U21" s="20"/>
      <c r="V21" s="406" t="s">
        <v>127</v>
      </c>
      <c r="W21" s="406"/>
      <c r="X21" s="113">
        <f>AB8</f>
        <v>0</v>
      </c>
      <c r="Y21" s="20"/>
      <c r="Z21" s="20"/>
      <c r="AA21" s="20"/>
      <c r="AB21" s="405"/>
      <c r="AC21" s="405"/>
    </row>
    <row r="22" spans="2:29" ht="15.75" thickBot="1">
      <c r="B22" s="20"/>
      <c r="C22" s="406" t="s">
        <v>118</v>
      </c>
      <c r="D22" s="406"/>
      <c r="E22" s="407"/>
      <c r="F22" s="113">
        <f>N11+N12</f>
        <v>2</v>
      </c>
      <c r="G22" s="20"/>
      <c r="H22" s="20"/>
      <c r="I22" s="20"/>
      <c r="J22" s="20"/>
      <c r="K22" s="20"/>
      <c r="L22" s="20"/>
      <c r="M22" s="20"/>
      <c r="N22" s="405"/>
      <c r="O22" s="405"/>
      <c r="P22" s="20"/>
      <c r="Q22" s="406" t="s">
        <v>118</v>
      </c>
      <c r="R22" s="406"/>
      <c r="S22" s="442"/>
      <c r="T22" s="113">
        <f>AB11+AB12</f>
        <v>1</v>
      </c>
      <c r="U22" s="238"/>
      <c r="V22" s="20"/>
      <c r="W22" s="20"/>
      <c r="X22" s="20"/>
      <c r="Y22" s="20"/>
      <c r="Z22" s="20"/>
      <c r="AA22" s="20"/>
      <c r="AB22" s="405"/>
      <c r="AC22" s="405"/>
    </row>
  </sheetData>
  <mergeCells count="74"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R9:S9"/>
    <mergeCell ref="T9:U9"/>
    <mergeCell ref="J10:K10"/>
    <mergeCell ref="L9:M9"/>
    <mergeCell ref="P9:Q9"/>
    <mergeCell ref="AB20:AC20"/>
    <mergeCell ref="N21:O21"/>
    <mergeCell ref="AB21:AC21"/>
    <mergeCell ref="Z9:AA9"/>
    <mergeCell ref="X8:Y8"/>
    <mergeCell ref="Z8:AA8"/>
    <mergeCell ref="P8:Q8"/>
    <mergeCell ref="R8:S8"/>
    <mergeCell ref="T8:U8"/>
    <mergeCell ref="AB8:AC9"/>
    <mergeCell ref="N22:O22"/>
    <mergeCell ref="AB22:AC22"/>
    <mergeCell ref="V21:W21"/>
    <mergeCell ref="Z10:AA10"/>
    <mergeCell ref="A11:A12"/>
    <mergeCell ref="B18:C18"/>
    <mergeCell ref="H18:I18"/>
    <mergeCell ref="P18:Q18"/>
    <mergeCell ref="V18:W18"/>
    <mergeCell ref="L10:M10"/>
    <mergeCell ref="P10:Q10"/>
    <mergeCell ref="R10:S10"/>
    <mergeCell ref="T10:U10"/>
    <mergeCell ref="V10:W10"/>
    <mergeCell ref="X10:Y10"/>
    <mergeCell ref="B10:C10"/>
    <mergeCell ref="D10:E10"/>
    <mergeCell ref="F10:G10"/>
    <mergeCell ref="H10:I10"/>
    <mergeCell ref="V9:W9"/>
    <mergeCell ref="X9:Y9"/>
    <mergeCell ref="N8:O9"/>
    <mergeCell ref="V8:W8"/>
    <mergeCell ref="H8:I8"/>
    <mergeCell ref="J8:K8"/>
    <mergeCell ref="L8:M8"/>
    <mergeCell ref="F8:G8"/>
    <mergeCell ref="B9:C9"/>
    <mergeCell ref="D9:E9"/>
    <mergeCell ref="F9:G9"/>
    <mergeCell ref="H9:I9"/>
    <mergeCell ref="J9:K9"/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X3:Y3"/>
  </mergeCells>
  <conditionalFormatting sqref="B13">
    <cfRule type="expression" dxfId="89" priority="26">
      <formula>$L$7="R"</formula>
    </cfRule>
  </conditionalFormatting>
  <conditionalFormatting sqref="P13">
    <cfRule type="expression" dxfId="88" priority="25">
      <formula>$Z$7="R"</formula>
    </cfRule>
  </conditionalFormatting>
  <conditionalFormatting sqref="B10:C10">
    <cfRule type="expression" dxfId="87" priority="12">
      <formula>$B$12+$C$12&gt;0</formula>
    </cfRule>
  </conditionalFormatting>
  <conditionalFormatting sqref="D10:E10">
    <cfRule type="expression" dxfId="86" priority="11">
      <formula>$D$12+$E$12&gt;0</formula>
    </cfRule>
  </conditionalFormatting>
  <conditionalFormatting sqref="F10:G10">
    <cfRule type="expression" dxfId="85" priority="10">
      <formula>$F$12+$G$12&gt;0</formula>
    </cfRule>
  </conditionalFormatting>
  <conditionalFormatting sqref="H10:I10">
    <cfRule type="expression" dxfId="84" priority="9">
      <formula>$H$12+$I$12&gt;0</formula>
    </cfRule>
  </conditionalFormatting>
  <conditionalFormatting sqref="J10:K10">
    <cfRule type="expression" dxfId="83" priority="8">
      <formula>$J$12+$K$12&gt;0</formula>
    </cfRule>
  </conditionalFormatting>
  <conditionalFormatting sqref="L10:M10">
    <cfRule type="expression" dxfId="82" priority="7">
      <formula>$L$12+$M$12&gt;0</formula>
    </cfRule>
  </conditionalFormatting>
  <conditionalFormatting sqref="P10:Q10">
    <cfRule type="expression" dxfId="81" priority="6">
      <formula>$P$12+$Q$12&gt;0</formula>
    </cfRule>
  </conditionalFormatting>
  <conditionalFormatting sqref="R10:S10">
    <cfRule type="expression" dxfId="80" priority="5">
      <formula>$R$12+$S$12&gt;0</formula>
    </cfRule>
  </conditionalFormatting>
  <conditionalFormatting sqref="T10:U10">
    <cfRule type="expression" dxfId="79" priority="4">
      <formula>$T$12+$U$12&gt;0</formula>
    </cfRule>
  </conditionalFormatting>
  <conditionalFormatting sqref="V10:W10">
    <cfRule type="expression" dxfId="78" priority="3">
      <formula>$V$12+$W$12&gt;0</formula>
    </cfRule>
  </conditionalFormatting>
  <conditionalFormatting sqref="X10:Y10">
    <cfRule type="expression" dxfId="77" priority="2">
      <formula>$X$12+$Y$12&gt;0</formula>
    </cfRule>
  </conditionalFormatting>
  <conditionalFormatting sqref="Z10:AA10">
    <cfRule type="expression" dxfId="76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B10:C10 D9:M10 P10:AA10 R9:AA9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 P9:Q9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D22"/>
  <sheetViews>
    <sheetView showGridLines="0" workbookViewId="0">
      <selection activeCell="R24" sqref="R24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30" ht="27" thickBot="1">
      <c r="A1" s="174"/>
      <c r="B1" s="374" t="s">
        <v>85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6"/>
    </row>
    <row r="2" spans="1:30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30" ht="21.75" thickBot="1">
      <c r="B3" s="21"/>
      <c r="C3" s="21"/>
      <c r="D3" s="21"/>
      <c r="E3" s="377" t="s">
        <v>86</v>
      </c>
      <c r="F3" s="377"/>
      <c r="G3" s="21"/>
      <c r="H3" s="418" t="s">
        <v>86</v>
      </c>
      <c r="I3" s="418"/>
      <c r="J3" s="418"/>
      <c r="K3" s="21"/>
      <c r="L3" s="21"/>
      <c r="M3" s="21"/>
      <c r="N3" s="21"/>
      <c r="O3" s="21"/>
      <c r="P3" s="21"/>
      <c r="Q3" s="21"/>
      <c r="R3" s="21"/>
      <c r="S3" s="377" t="s">
        <v>51</v>
      </c>
      <c r="T3" s="377"/>
      <c r="U3" s="21"/>
      <c r="V3" s="21"/>
      <c r="W3" s="177" t="s">
        <v>237</v>
      </c>
      <c r="X3" s="419">
        <v>3.4722222222222224E-4</v>
      </c>
      <c r="Y3" s="420"/>
      <c r="Z3" s="20"/>
      <c r="AA3" s="20"/>
      <c r="AB3" s="20"/>
      <c r="AC3" s="20"/>
    </row>
    <row r="4" spans="1:30" ht="21.75" thickBot="1">
      <c r="B4" s="399" t="s">
        <v>74</v>
      </c>
      <c r="C4" s="399"/>
      <c r="D4" s="400"/>
      <c r="E4" s="443">
        <f>'SET 2'!S4+IF('SET 2'!S4&gt;0,TIME(0,3,0))</f>
        <v>0.92708333333333326</v>
      </c>
      <c r="F4" s="444"/>
      <c r="G4" s="21"/>
      <c r="H4" s="421" t="s">
        <v>50</v>
      </c>
      <c r="I4" s="421"/>
      <c r="J4" s="421"/>
      <c r="K4" s="21"/>
      <c r="L4" s="21"/>
      <c r="M4" s="21"/>
      <c r="N4" s="21"/>
      <c r="O4" s="21"/>
      <c r="P4" s="399" t="s">
        <v>79</v>
      </c>
      <c r="Q4" s="399"/>
      <c r="R4" s="400"/>
      <c r="S4" s="409">
        <v>0.94374999999999998</v>
      </c>
      <c r="T4" s="410"/>
      <c r="U4" s="21"/>
      <c r="V4" s="21"/>
      <c r="W4" s="177" t="s">
        <v>226</v>
      </c>
      <c r="X4" s="432">
        <v>6.9444444444444447E-4</v>
      </c>
      <c r="Y4" s="433"/>
      <c r="Z4" s="105"/>
      <c r="AA4" s="105"/>
      <c r="AB4" s="20"/>
      <c r="AC4" s="20"/>
    </row>
    <row r="5" spans="1:30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</row>
    <row r="6" spans="1:30" ht="18.75" customHeight="1" thickBot="1">
      <c r="B6" s="401" t="str">
        <f>'SET 2'!P6</f>
        <v>Axis Guibertin</v>
      </c>
      <c r="C6" s="402"/>
      <c r="D6" s="402"/>
      <c r="E6" s="402"/>
      <c r="F6" s="402"/>
      <c r="G6" s="402"/>
      <c r="H6" s="402"/>
      <c r="I6" s="402"/>
      <c r="J6" s="402"/>
      <c r="K6" s="402"/>
      <c r="L6" s="389" t="s">
        <v>75</v>
      </c>
      <c r="M6" s="390"/>
      <c r="N6" s="426" t="s">
        <v>78</v>
      </c>
      <c r="O6" s="427"/>
      <c r="P6" s="401" t="str">
        <f>'SET 2'!B6</f>
        <v>Don Bosco Woluwe VC</v>
      </c>
      <c r="Q6" s="402"/>
      <c r="R6" s="402"/>
      <c r="S6" s="402"/>
      <c r="T6" s="402"/>
      <c r="U6" s="402"/>
      <c r="V6" s="402"/>
      <c r="W6" s="402"/>
      <c r="X6" s="402"/>
      <c r="Y6" s="424"/>
      <c r="Z6" s="389" t="s">
        <v>75</v>
      </c>
      <c r="AA6" s="390"/>
      <c r="AB6" s="426" t="s">
        <v>78</v>
      </c>
      <c r="AC6" s="427"/>
    </row>
    <row r="7" spans="1:30" ht="24" customHeight="1" thickBot="1">
      <c r="B7" s="403"/>
      <c r="C7" s="404"/>
      <c r="D7" s="404"/>
      <c r="E7" s="404"/>
      <c r="F7" s="404"/>
      <c r="G7" s="404"/>
      <c r="H7" s="404"/>
      <c r="I7" s="404"/>
      <c r="J7" s="404"/>
      <c r="K7" s="404"/>
      <c r="L7" s="430" t="str">
        <f>IF('SET 2'!L7:M7="S","S",IF('SET 2'!L7:M7="R","R",IF('SET 2'!L7:M7="","")))</f>
        <v>R</v>
      </c>
      <c r="M7" s="431"/>
      <c r="N7" s="428"/>
      <c r="O7" s="429"/>
      <c r="P7" s="403"/>
      <c r="Q7" s="404"/>
      <c r="R7" s="404"/>
      <c r="S7" s="404"/>
      <c r="T7" s="404"/>
      <c r="U7" s="404"/>
      <c r="V7" s="404"/>
      <c r="W7" s="404"/>
      <c r="X7" s="404"/>
      <c r="Y7" s="425"/>
      <c r="Z7" s="430" t="str">
        <f>IF(L7="R","S",IF(L7="S","R",IF(L7="","")))</f>
        <v>S</v>
      </c>
      <c r="AA7" s="431"/>
      <c r="AB7" s="428"/>
      <c r="AC7" s="429"/>
    </row>
    <row r="8" spans="1:30" ht="21" customHeight="1" thickBot="1">
      <c r="B8" s="422" t="s">
        <v>68</v>
      </c>
      <c r="C8" s="423"/>
      <c r="D8" s="422" t="s">
        <v>69</v>
      </c>
      <c r="E8" s="423"/>
      <c r="F8" s="422" t="s">
        <v>70</v>
      </c>
      <c r="G8" s="423"/>
      <c r="H8" s="436" t="s">
        <v>71</v>
      </c>
      <c r="I8" s="437"/>
      <c r="J8" s="436" t="s">
        <v>72</v>
      </c>
      <c r="K8" s="437"/>
      <c r="L8" s="436" t="s">
        <v>73</v>
      </c>
      <c r="M8" s="437"/>
      <c r="N8" s="385">
        <v>0</v>
      </c>
      <c r="O8" s="386"/>
      <c r="P8" s="435" t="s">
        <v>68</v>
      </c>
      <c r="Q8" s="423"/>
      <c r="R8" s="422" t="s">
        <v>69</v>
      </c>
      <c r="S8" s="423"/>
      <c r="T8" s="435" t="s">
        <v>70</v>
      </c>
      <c r="U8" s="441"/>
      <c r="V8" s="434" t="s">
        <v>71</v>
      </c>
      <c r="W8" s="435"/>
      <c r="X8" s="434" t="s">
        <v>72</v>
      </c>
      <c r="Y8" s="435"/>
      <c r="Z8" s="434" t="s">
        <v>73</v>
      </c>
      <c r="AA8" s="440"/>
      <c r="AB8" s="385">
        <v>0</v>
      </c>
      <c r="AC8" s="386"/>
    </row>
    <row r="9" spans="1:30" ht="20.100000000000001" customHeight="1" thickBot="1">
      <c r="A9" s="33" t="s">
        <v>82</v>
      </c>
      <c r="B9" s="380">
        <v>3</v>
      </c>
      <c r="C9" s="381"/>
      <c r="D9" s="380">
        <v>13</v>
      </c>
      <c r="E9" s="381"/>
      <c r="F9" s="380">
        <v>9</v>
      </c>
      <c r="G9" s="381"/>
      <c r="H9" s="380">
        <v>11</v>
      </c>
      <c r="I9" s="381"/>
      <c r="J9" s="380">
        <v>10</v>
      </c>
      <c r="K9" s="381"/>
      <c r="L9" s="380">
        <v>4</v>
      </c>
      <c r="M9" s="381"/>
      <c r="N9" s="387"/>
      <c r="O9" s="388"/>
      <c r="P9" s="380">
        <v>10</v>
      </c>
      <c r="Q9" s="381"/>
      <c r="R9" s="380">
        <v>15</v>
      </c>
      <c r="S9" s="381"/>
      <c r="T9" s="380">
        <v>14</v>
      </c>
      <c r="U9" s="381"/>
      <c r="V9" s="380">
        <v>5</v>
      </c>
      <c r="W9" s="381"/>
      <c r="X9" s="380">
        <v>1</v>
      </c>
      <c r="Y9" s="381"/>
      <c r="Z9" s="380">
        <v>18</v>
      </c>
      <c r="AA9" s="381"/>
      <c r="AB9" s="387"/>
      <c r="AC9" s="388"/>
    </row>
    <row r="10" spans="1:30" ht="20.100000000000001" customHeight="1" thickBot="1">
      <c r="A10" s="33" t="s">
        <v>83</v>
      </c>
      <c r="B10" s="372"/>
      <c r="C10" s="373"/>
      <c r="D10" s="372"/>
      <c r="E10" s="373"/>
      <c r="F10" s="372"/>
      <c r="G10" s="373"/>
      <c r="H10" s="372"/>
      <c r="I10" s="373"/>
      <c r="J10" s="372">
        <v>16</v>
      </c>
      <c r="K10" s="373"/>
      <c r="L10" s="372"/>
      <c r="M10" s="373"/>
      <c r="N10" s="119"/>
      <c r="O10" s="120"/>
      <c r="P10" s="372"/>
      <c r="Q10" s="373"/>
      <c r="R10" s="372"/>
      <c r="S10" s="373"/>
      <c r="T10" s="372"/>
      <c r="U10" s="373"/>
      <c r="V10" s="372"/>
      <c r="W10" s="373"/>
      <c r="X10" s="372"/>
      <c r="Y10" s="373"/>
      <c r="Z10" s="372"/>
      <c r="AA10" s="373"/>
      <c r="AB10" s="119"/>
      <c r="AC10" s="120"/>
    </row>
    <row r="11" spans="1:30" ht="20.100000000000001" customHeight="1">
      <c r="A11" s="417" t="s">
        <v>84</v>
      </c>
      <c r="B11" s="128"/>
      <c r="C11" s="130"/>
      <c r="D11" s="128"/>
      <c r="E11" s="131"/>
      <c r="F11" s="128"/>
      <c r="G11" s="131"/>
      <c r="H11" s="128"/>
      <c r="I11" s="131"/>
      <c r="J11" s="128">
        <v>14</v>
      </c>
      <c r="K11" s="131">
        <v>15</v>
      </c>
      <c r="L11" s="128"/>
      <c r="M11" s="131"/>
      <c r="N11" s="237">
        <f>IF(B11&gt;0,1)+IF(D11&gt;0,1)+IF(F11&gt;0,1)+IF(H11&gt;0,1)+IF(J11&gt;0,1)+IF(L11&gt;0,1)</f>
        <v>1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</row>
    <row r="12" spans="1:30" ht="20.100000000000001" customHeight="1" thickBot="1">
      <c r="A12" s="417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30" ht="20.100000000000001" customHeight="1">
      <c r="B13" s="30"/>
      <c r="C13" s="31"/>
      <c r="D13" s="30">
        <v>1</v>
      </c>
      <c r="E13" s="31"/>
      <c r="F13" s="110">
        <v>2</v>
      </c>
      <c r="G13" s="31"/>
      <c r="H13" s="110">
        <v>4</v>
      </c>
      <c r="I13" s="31"/>
      <c r="J13" s="110">
        <v>6</v>
      </c>
      <c r="K13" s="31"/>
      <c r="L13" s="110">
        <v>7</v>
      </c>
      <c r="M13" s="31"/>
      <c r="N13" s="120"/>
      <c r="O13" s="120"/>
      <c r="P13" s="30">
        <v>3</v>
      </c>
      <c r="Q13" s="31"/>
      <c r="R13" s="30">
        <v>7</v>
      </c>
      <c r="S13" s="32"/>
      <c r="T13" s="30">
        <v>9</v>
      </c>
      <c r="U13" s="32"/>
      <c r="V13" s="30">
        <v>10</v>
      </c>
      <c r="W13" s="32"/>
      <c r="X13" s="30">
        <v>11</v>
      </c>
      <c r="Y13" s="32"/>
      <c r="Z13" s="30">
        <v>12</v>
      </c>
      <c r="AA13" s="32"/>
      <c r="AB13" s="120"/>
      <c r="AC13" s="120"/>
    </row>
    <row r="14" spans="1:30" ht="20.100000000000001" customHeight="1">
      <c r="B14" s="18">
        <v>13</v>
      </c>
      <c r="C14" s="23"/>
      <c r="D14" s="18">
        <v>14</v>
      </c>
      <c r="E14" s="23"/>
      <c r="F14" s="111">
        <v>15</v>
      </c>
      <c r="G14" s="23"/>
      <c r="H14" s="111">
        <v>16</v>
      </c>
      <c r="I14" s="23"/>
      <c r="J14" s="111">
        <v>17</v>
      </c>
      <c r="K14" s="23"/>
      <c r="L14" s="111">
        <v>18</v>
      </c>
      <c r="M14" s="23"/>
      <c r="N14" s="120"/>
      <c r="O14" s="120"/>
      <c r="P14" s="18">
        <v>15</v>
      </c>
      <c r="Q14" s="23"/>
      <c r="R14" s="18">
        <v>16</v>
      </c>
      <c r="S14" s="24"/>
      <c r="T14" s="18">
        <v>17</v>
      </c>
      <c r="U14" s="24"/>
      <c r="V14" s="18">
        <v>19</v>
      </c>
      <c r="W14" s="24"/>
      <c r="X14" s="18">
        <v>20</v>
      </c>
      <c r="Y14" s="24"/>
      <c r="Z14" s="18">
        <v>23</v>
      </c>
      <c r="AA14" s="24"/>
      <c r="AB14" s="120"/>
      <c r="AC14" s="120"/>
    </row>
    <row r="15" spans="1:30" ht="20.100000000000001" customHeight="1">
      <c r="B15" s="205">
        <v>20</v>
      </c>
      <c r="C15" s="23"/>
      <c r="D15" s="18"/>
      <c r="E15" s="23"/>
      <c r="F15" s="111"/>
      <c r="G15" s="23"/>
      <c r="H15" s="207"/>
      <c r="I15" s="23"/>
      <c r="J15" s="111"/>
      <c r="K15" s="23"/>
      <c r="L15" s="111"/>
      <c r="M15" s="23"/>
      <c r="N15" s="120"/>
      <c r="O15" s="120"/>
      <c r="P15" s="205">
        <v>25</v>
      </c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0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38" t="s">
        <v>76</v>
      </c>
      <c r="C18" s="439"/>
      <c r="D18" s="34">
        <v>1</v>
      </c>
      <c r="E18" s="35">
        <v>6</v>
      </c>
      <c r="F18" s="20"/>
      <c r="G18" s="20"/>
      <c r="H18" s="438" t="s">
        <v>77</v>
      </c>
      <c r="I18" s="439"/>
      <c r="J18" s="34">
        <v>17</v>
      </c>
      <c r="K18" s="35">
        <v>20</v>
      </c>
      <c r="L18" s="20"/>
      <c r="M18" s="20"/>
      <c r="N18" s="20"/>
      <c r="O18" s="20"/>
      <c r="P18" s="438" t="s">
        <v>76</v>
      </c>
      <c r="Q18" s="439"/>
      <c r="R18" s="34">
        <v>12</v>
      </c>
      <c r="S18" s="35">
        <v>10</v>
      </c>
      <c r="T18" s="20"/>
      <c r="U18" s="20"/>
      <c r="V18" s="438" t="s">
        <v>77</v>
      </c>
      <c r="W18" s="439"/>
      <c r="X18" s="34"/>
      <c r="Y18" s="35"/>
      <c r="Z18" s="20"/>
      <c r="AA18" s="20"/>
      <c r="AB18" s="20"/>
      <c r="AC18" s="20"/>
    </row>
    <row r="19" spans="2:29" ht="21" customHeight="1">
      <c r="B19" s="170"/>
      <c r="C19" s="170"/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170"/>
      <c r="Q19" s="170"/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5"/>
      <c r="O20" s="40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5"/>
      <c r="AC20" s="405"/>
    </row>
    <row r="21" spans="2:29" ht="15.75" thickBot="1">
      <c r="B21" s="20"/>
      <c r="C21" s="406" t="s">
        <v>117</v>
      </c>
      <c r="D21" s="406"/>
      <c r="E21" s="407"/>
      <c r="F21" s="113">
        <f>IF(D18&gt;=1,1,0)+IF(J18&gt;=1,1,0)</f>
        <v>2</v>
      </c>
      <c r="G21" s="20"/>
      <c r="H21" s="406" t="s">
        <v>128</v>
      </c>
      <c r="I21" s="406"/>
      <c r="J21" s="113">
        <f>N8</f>
        <v>0</v>
      </c>
      <c r="K21" s="20"/>
      <c r="L21" s="20"/>
      <c r="M21" s="20"/>
      <c r="N21" s="405"/>
      <c r="O21" s="405"/>
      <c r="P21" s="20"/>
      <c r="Q21" s="406" t="s">
        <v>117</v>
      </c>
      <c r="R21" s="406"/>
      <c r="S21" s="407"/>
      <c r="T21" s="113">
        <f>IF(R18&gt;=1,1,0)+IF(X18&gt;=1,1,0)</f>
        <v>1</v>
      </c>
      <c r="U21" s="20"/>
      <c r="V21" s="406" t="s">
        <v>128</v>
      </c>
      <c r="W21" s="406"/>
      <c r="X21" s="113">
        <f>AB8</f>
        <v>0</v>
      </c>
      <c r="Y21" s="20"/>
      <c r="Z21" s="20"/>
      <c r="AA21" s="20"/>
      <c r="AB21" s="405"/>
      <c r="AC21" s="405"/>
    </row>
    <row r="22" spans="2:29" ht="15.75" thickBot="1">
      <c r="B22" s="20"/>
      <c r="C22" s="406" t="s">
        <v>118</v>
      </c>
      <c r="D22" s="406"/>
      <c r="E22" s="407"/>
      <c r="F22" s="113">
        <f>N11+N12</f>
        <v>1</v>
      </c>
      <c r="G22" s="20"/>
      <c r="H22" s="20"/>
      <c r="I22" s="20"/>
      <c r="J22" s="20"/>
      <c r="K22" s="20"/>
      <c r="L22" s="20"/>
      <c r="M22" s="20"/>
      <c r="N22" s="405"/>
      <c r="O22" s="405"/>
      <c r="P22" s="20"/>
      <c r="Q22" s="406" t="s">
        <v>118</v>
      </c>
      <c r="R22" s="406"/>
      <c r="S22" s="442"/>
      <c r="T22" s="239">
        <f>AB11+AB12</f>
        <v>0</v>
      </c>
      <c r="U22" s="238"/>
      <c r="V22" s="20"/>
      <c r="W22" s="20"/>
      <c r="X22" s="20"/>
      <c r="Y22" s="20"/>
      <c r="Z22" s="20"/>
      <c r="AA22" s="20"/>
      <c r="AB22" s="405"/>
      <c r="AC22" s="405"/>
    </row>
  </sheetData>
  <mergeCells count="74">
    <mergeCell ref="C21:E21"/>
    <mergeCell ref="H21:I21"/>
    <mergeCell ref="Q21:S21"/>
    <mergeCell ref="R9:S9"/>
    <mergeCell ref="T9:U9"/>
    <mergeCell ref="B10:C10"/>
    <mergeCell ref="D10:E10"/>
    <mergeCell ref="F10:G10"/>
    <mergeCell ref="H10:I10"/>
    <mergeCell ref="J10:K10"/>
    <mergeCell ref="AB20:AC20"/>
    <mergeCell ref="N21:O21"/>
    <mergeCell ref="AB21:AC21"/>
    <mergeCell ref="N22:O22"/>
    <mergeCell ref="AB22:AC22"/>
    <mergeCell ref="A11:A12"/>
    <mergeCell ref="V21:W21"/>
    <mergeCell ref="C22:E22"/>
    <mergeCell ref="Q22:S22"/>
    <mergeCell ref="Z10:AA10"/>
    <mergeCell ref="B18:C18"/>
    <mergeCell ref="H18:I18"/>
    <mergeCell ref="P18:Q18"/>
    <mergeCell ref="V18:W18"/>
    <mergeCell ref="N20:O20"/>
    <mergeCell ref="L10:M10"/>
    <mergeCell ref="P10:Q10"/>
    <mergeCell ref="R10:S10"/>
    <mergeCell ref="T10:U10"/>
    <mergeCell ref="V10:W10"/>
    <mergeCell ref="X10:Y10"/>
    <mergeCell ref="X8:Y8"/>
    <mergeCell ref="Z8:AA8"/>
    <mergeCell ref="B9:C9"/>
    <mergeCell ref="D9:E9"/>
    <mergeCell ref="F9:G9"/>
    <mergeCell ref="H9:I9"/>
    <mergeCell ref="J9:K9"/>
    <mergeCell ref="L9:M9"/>
    <mergeCell ref="P9:Q9"/>
    <mergeCell ref="V9:W9"/>
    <mergeCell ref="X9:Y9"/>
    <mergeCell ref="Z9:AA9"/>
    <mergeCell ref="L8:M8"/>
    <mergeCell ref="P8:Q8"/>
    <mergeCell ref="R8:S8"/>
    <mergeCell ref="T8:U8"/>
    <mergeCell ref="E3:F3"/>
    <mergeCell ref="S3:T3"/>
    <mergeCell ref="S4:T4"/>
    <mergeCell ref="V8:W8"/>
    <mergeCell ref="B8:C8"/>
    <mergeCell ref="D8:E8"/>
    <mergeCell ref="F8:G8"/>
    <mergeCell ref="H8:I8"/>
    <mergeCell ref="J8:K8"/>
    <mergeCell ref="H4:J4"/>
    <mergeCell ref="H3:J3"/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</mergeCells>
  <conditionalFormatting sqref="B13">
    <cfRule type="expression" dxfId="75" priority="27">
      <formula>$L$7="R"</formula>
    </cfRule>
  </conditionalFormatting>
  <conditionalFormatting sqref="P13">
    <cfRule type="expression" dxfId="74" priority="26">
      <formula>$Z$7="R"</formula>
    </cfRule>
  </conditionalFormatting>
  <conditionalFormatting sqref="B10:C10">
    <cfRule type="expression" dxfId="73" priority="13">
      <formula>$B$12+$C$12&gt;0</formula>
    </cfRule>
  </conditionalFormatting>
  <conditionalFormatting sqref="D10:E10">
    <cfRule type="expression" dxfId="72" priority="12">
      <formula>$D$12+$E$12&gt;0</formula>
    </cfRule>
  </conditionalFormatting>
  <conditionalFormatting sqref="F10:G10">
    <cfRule type="expression" dxfId="71" priority="11">
      <formula>$F$12+$G$12&gt;0</formula>
    </cfRule>
  </conditionalFormatting>
  <conditionalFormatting sqref="H10:I10">
    <cfRule type="expression" dxfId="70" priority="10">
      <formula>$H$12+$I$12&gt;0</formula>
    </cfRule>
  </conditionalFormatting>
  <conditionalFormatting sqref="J10:K10">
    <cfRule type="expression" dxfId="69" priority="9">
      <formula>$J$12+$K$12&gt;0</formula>
    </cfRule>
  </conditionalFormatting>
  <conditionalFormatting sqref="L10:M10">
    <cfRule type="expression" dxfId="68" priority="7">
      <formula>$L$12+$M$12&gt;0</formula>
    </cfRule>
    <cfRule type="expression" dxfId="67" priority="8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 R9:AA10 P10:Q10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P9:Q9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C22"/>
  <sheetViews>
    <sheetView showGridLines="0" workbookViewId="0">
      <selection activeCell="P24" sqref="P24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</cols>
  <sheetData>
    <row r="1" spans="1:29" ht="27" thickBot="1">
      <c r="A1" s="173"/>
      <c r="B1" s="374" t="s">
        <v>112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6"/>
    </row>
    <row r="2" spans="1:29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>
      <c r="B3" s="21"/>
      <c r="C3" s="21"/>
      <c r="D3" s="21"/>
      <c r="E3" s="377" t="s">
        <v>86</v>
      </c>
      <c r="F3" s="377"/>
      <c r="G3" s="21"/>
      <c r="H3" s="418" t="s">
        <v>86</v>
      </c>
      <c r="I3" s="418"/>
      <c r="J3" s="418"/>
      <c r="K3" s="21"/>
      <c r="L3" s="21"/>
      <c r="M3" s="21"/>
      <c r="N3" s="21"/>
      <c r="O3" s="21"/>
      <c r="P3" s="21"/>
      <c r="Q3" s="21"/>
      <c r="R3" s="21"/>
      <c r="S3" s="377" t="s">
        <v>51</v>
      </c>
      <c r="T3" s="377"/>
      <c r="U3" s="21"/>
      <c r="V3" s="21"/>
      <c r="W3" s="177" t="s">
        <v>237</v>
      </c>
      <c r="X3" s="419">
        <v>2.6620370370370372E-4</v>
      </c>
      <c r="Y3" s="420"/>
      <c r="Z3" s="20"/>
      <c r="AA3" s="20"/>
      <c r="AB3" s="20"/>
      <c r="AC3" s="20"/>
    </row>
    <row r="4" spans="1:29" ht="21.75" thickBot="1">
      <c r="B4" s="399" t="s">
        <v>74</v>
      </c>
      <c r="C4" s="399"/>
      <c r="D4" s="400"/>
      <c r="E4" s="443">
        <f>'SET 3'!S4+IF('SET 3'!S4&gt;0,TIME(0,3,0))</f>
        <v>0.9458333333333333</v>
      </c>
      <c r="F4" s="444"/>
      <c r="G4" s="21"/>
      <c r="H4" s="421" t="s">
        <v>50</v>
      </c>
      <c r="I4" s="421"/>
      <c r="J4" s="421"/>
      <c r="K4" s="21"/>
      <c r="L4" s="21"/>
      <c r="M4" s="21"/>
      <c r="N4" s="21"/>
      <c r="O4" s="21"/>
      <c r="P4" s="399" t="s">
        <v>79</v>
      </c>
      <c r="Q4" s="399"/>
      <c r="R4" s="400"/>
      <c r="S4" s="409">
        <v>0.96180555555555547</v>
      </c>
      <c r="T4" s="410"/>
      <c r="U4" s="21"/>
      <c r="V4" s="21"/>
      <c r="W4" s="177" t="s">
        <v>226</v>
      </c>
      <c r="X4" s="432">
        <v>6.9444444444444447E-4</v>
      </c>
      <c r="Y4" s="433"/>
      <c r="Z4" s="105"/>
      <c r="AA4" s="105"/>
      <c r="AB4" s="20"/>
      <c r="AC4" s="20"/>
    </row>
    <row r="5" spans="1:29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>
      <c r="B6" s="401" t="str">
        <f>'SET 3'!P6</f>
        <v>Don Bosco Woluwe VC</v>
      </c>
      <c r="C6" s="402"/>
      <c r="D6" s="402"/>
      <c r="E6" s="402"/>
      <c r="F6" s="402"/>
      <c r="G6" s="402"/>
      <c r="H6" s="402"/>
      <c r="I6" s="402"/>
      <c r="J6" s="402"/>
      <c r="K6" s="402"/>
      <c r="L6" s="389" t="s">
        <v>75</v>
      </c>
      <c r="M6" s="390"/>
      <c r="N6" s="426" t="s">
        <v>78</v>
      </c>
      <c r="O6" s="427"/>
      <c r="P6" s="401" t="str">
        <f>'SET 3'!B6</f>
        <v>Axis Guibertin</v>
      </c>
      <c r="Q6" s="402"/>
      <c r="R6" s="402"/>
      <c r="S6" s="402"/>
      <c r="T6" s="402"/>
      <c r="U6" s="402"/>
      <c r="V6" s="402"/>
      <c r="W6" s="402"/>
      <c r="X6" s="402"/>
      <c r="Y6" s="424"/>
      <c r="Z6" s="389" t="s">
        <v>75</v>
      </c>
      <c r="AA6" s="390"/>
      <c r="AB6" s="426" t="s">
        <v>78</v>
      </c>
      <c r="AC6" s="427"/>
    </row>
    <row r="7" spans="1:29" ht="24" customHeight="1" thickBot="1">
      <c r="B7" s="403"/>
      <c r="C7" s="404"/>
      <c r="D7" s="404"/>
      <c r="E7" s="404"/>
      <c r="F7" s="404"/>
      <c r="G7" s="404"/>
      <c r="H7" s="404"/>
      <c r="I7" s="404"/>
      <c r="J7" s="404"/>
      <c r="K7" s="404"/>
      <c r="L7" s="430" t="str">
        <f>IF('SET 3'!L7:M7="R","R",IF('SET 3'!L7:M7="S","S",IF('SET 3'!L7:M7="","")))</f>
        <v>R</v>
      </c>
      <c r="M7" s="431"/>
      <c r="N7" s="428"/>
      <c r="O7" s="429"/>
      <c r="P7" s="403"/>
      <c r="Q7" s="404"/>
      <c r="R7" s="404"/>
      <c r="S7" s="404"/>
      <c r="T7" s="404"/>
      <c r="U7" s="404"/>
      <c r="V7" s="404"/>
      <c r="W7" s="404"/>
      <c r="X7" s="404"/>
      <c r="Y7" s="425"/>
      <c r="Z7" s="430" t="str">
        <f>IF(L7="R","S",IF(L7="S","R",IF(L7="","")))</f>
        <v>S</v>
      </c>
      <c r="AA7" s="431"/>
      <c r="AB7" s="428"/>
      <c r="AC7" s="429"/>
    </row>
    <row r="8" spans="1:29" ht="21" customHeight="1" thickBot="1">
      <c r="B8" s="422" t="s">
        <v>68</v>
      </c>
      <c r="C8" s="423"/>
      <c r="D8" s="422" t="s">
        <v>69</v>
      </c>
      <c r="E8" s="423"/>
      <c r="F8" s="422" t="s">
        <v>70</v>
      </c>
      <c r="G8" s="423"/>
      <c r="H8" s="436" t="s">
        <v>71</v>
      </c>
      <c r="I8" s="437"/>
      <c r="J8" s="436" t="s">
        <v>72</v>
      </c>
      <c r="K8" s="437"/>
      <c r="L8" s="436" t="s">
        <v>73</v>
      </c>
      <c r="M8" s="437"/>
      <c r="N8" s="385">
        <v>0</v>
      </c>
      <c r="O8" s="386"/>
      <c r="P8" s="435" t="s">
        <v>68</v>
      </c>
      <c r="Q8" s="423"/>
      <c r="R8" s="422" t="s">
        <v>69</v>
      </c>
      <c r="S8" s="423"/>
      <c r="T8" s="435" t="s">
        <v>70</v>
      </c>
      <c r="U8" s="441"/>
      <c r="V8" s="434" t="s">
        <v>71</v>
      </c>
      <c r="W8" s="435"/>
      <c r="X8" s="434" t="s">
        <v>72</v>
      </c>
      <c r="Y8" s="435"/>
      <c r="Z8" s="434" t="s">
        <v>73</v>
      </c>
      <c r="AA8" s="440"/>
      <c r="AB8" s="385">
        <v>0</v>
      </c>
      <c r="AC8" s="386"/>
    </row>
    <row r="9" spans="1:29" ht="20.100000000000001" customHeight="1" thickBot="1">
      <c r="A9" s="33" t="s">
        <v>82</v>
      </c>
      <c r="B9" s="380">
        <v>18</v>
      </c>
      <c r="C9" s="381"/>
      <c r="D9" s="380">
        <v>10</v>
      </c>
      <c r="E9" s="381"/>
      <c r="F9" s="380">
        <v>15</v>
      </c>
      <c r="G9" s="381"/>
      <c r="H9" s="380">
        <v>14</v>
      </c>
      <c r="I9" s="381"/>
      <c r="J9" s="380">
        <v>5</v>
      </c>
      <c r="K9" s="381"/>
      <c r="L9" s="380">
        <v>1</v>
      </c>
      <c r="M9" s="381"/>
      <c r="N9" s="387"/>
      <c r="O9" s="388"/>
      <c r="P9" s="380">
        <v>16</v>
      </c>
      <c r="Q9" s="381"/>
      <c r="R9" s="380">
        <v>9</v>
      </c>
      <c r="S9" s="381"/>
      <c r="T9" s="380">
        <v>11</v>
      </c>
      <c r="U9" s="381"/>
      <c r="V9" s="380">
        <v>13</v>
      </c>
      <c r="W9" s="381"/>
      <c r="X9" s="380">
        <v>4</v>
      </c>
      <c r="Y9" s="381"/>
      <c r="Z9" s="380">
        <v>3</v>
      </c>
      <c r="AA9" s="381"/>
      <c r="AB9" s="387"/>
      <c r="AC9" s="388"/>
    </row>
    <row r="10" spans="1:29" ht="20.100000000000001" customHeight="1" thickBot="1">
      <c r="A10" s="33" t="s">
        <v>83</v>
      </c>
      <c r="B10" s="372">
        <v>7</v>
      </c>
      <c r="C10" s="373"/>
      <c r="D10" s="372"/>
      <c r="E10" s="373"/>
      <c r="F10" s="372"/>
      <c r="G10" s="373"/>
      <c r="H10" s="372"/>
      <c r="I10" s="373"/>
      <c r="J10" s="372"/>
      <c r="K10" s="373"/>
      <c r="L10" s="372">
        <v>12</v>
      </c>
      <c r="M10" s="373"/>
      <c r="N10" s="119"/>
      <c r="O10" s="120"/>
      <c r="P10" s="372"/>
      <c r="Q10" s="373"/>
      <c r="R10" s="372"/>
      <c r="S10" s="373"/>
      <c r="T10" s="372"/>
      <c r="U10" s="373"/>
      <c r="V10" s="372"/>
      <c r="W10" s="373"/>
      <c r="X10" s="372">
        <v>6</v>
      </c>
      <c r="Y10" s="373"/>
      <c r="Z10" s="372"/>
      <c r="AA10" s="373"/>
      <c r="AB10" s="119"/>
      <c r="AC10" s="120"/>
    </row>
    <row r="11" spans="1:29" ht="20.100000000000001" customHeight="1">
      <c r="A11" s="417" t="s">
        <v>84</v>
      </c>
      <c r="B11" s="128">
        <v>9</v>
      </c>
      <c r="C11" s="130">
        <v>21</v>
      </c>
      <c r="D11" s="128"/>
      <c r="E11" s="131"/>
      <c r="F11" s="128"/>
      <c r="G11" s="131"/>
      <c r="H11" s="128"/>
      <c r="I11" s="131"/>
      <c r="J11" s="128"/>
      <c r="K11" s="131"/>
      <c r="L11" s="128">
        <v>6</v>
      </c>
      <c r="M11" s="131">
        <v>18</v>
      </c>
      <c r="N11" s="237">
        <f>IF(B11&gt;0,1)+IF(D11&gt;0,1)+IF(F11&gt;0,1)+IF(H11&gt;0,1)+IF(J11&gt;0,1)+IF(L11&gt;0,1)</f>
        <v>2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>
        <v>21</v>
      </c>
      <c r="Y11" s="131">
        <v>8</v>
      </c>
      <c r="Z11" s="128"/>
      <c r="AA11" s="131"/>
      <c r="AB11" s="240">
        <f>IF(P11&gt;0,1)+IF(R11&gt;0,1)+IF(T11&gt;0,1)+IF(V11&gt;0,1)+IF(X11&gt;0,1)+IF(Z11&gt;0,1)</f>
        <v>1</v>
      </c>
      <c r="AC11" s="120"/>
    </row>
    <row r="12" spans="1:29" ht="20.100000000000001" customHeight="1" thickBot="1">
      <c r="A12" s="417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</row>
    <row r="13" spans="1:29" ht="20.100000000000001" customHeight="1">
      <c r="B13" s="30"/>
      <c r="C13" s="31"/>
      <c r="D13" s="30">
        <v>1</v>
      </c>
      <c r="E13" s="31"/>
      <c r="F13" s="110">
        <v>3</v>
      </c>
      <c r="G13" s="31"/>
      <c r="H13" s="110">
        <v>4</v>
      </c>
      <c r="I13" s="31"/>
      <c r="J13" s="110">
        <v>6</v>
      </c>
      <c r="K13" s="31"/>
      <c r="L13" s="110">
        <v>8</v>
      </c>
      <c r="M13" s="31"/>
      <c r="N13" s="120"/>
      <c r="O13" s="120"/>
      <c r="P13" s="30">
        <v>4</v>
      </c>
      <c r="Q13" s="31"/>
      <c r="R13" s="30">
        <v>5</v>
      </c>
      <c r="S13" s="31"/>
      <c r="T13" s="30">
        <v>6</v>
      </c>
      <c r="U13" s="31"/>
      <c r="V13" s="30">
        <v>8</v>
      </c>
      <c r="W13" s="31"/>
      <c r="X13" s="30">
        <v>18</v>
      </c>
      <c r="Y13" s="31"/>
      <c r="Z13" s="30">
        <v>21</v>
      </c>
      <c r="AA13" s="31"/>
      <c r="AB13" s="120"/>
      <c r="AC13" s="120"/>
    </row>
    <row r="14" spans="1:29" ht="20.100000000000001" customHeight="1">
      <c r="B14" s="18">
        <v>9</v>
      </c>
      <c r="C14" s="23"/>
      <c r="D14" s="205">
        <v>12</v>
      </c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>
        <v>23</v>
      </c>
      <c r="Q14" s="23"/>
      <c r="R14" s="205">
        <v>25</v>
      </c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29" ht="20.100000000000001" customHeight="1">
      <c r="B15" s="205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29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38" t="s">
        <v>76</v>
      </c>
      <c r="C18" s="439"/>
      <c r="D18" s="34">
        <v>6</v>
      </c>
      <c r="E18" s="35">
        <v>11</v>
      </c>
      <c r="F18" s="20"/>
      <c r="G18" s="20"/>
      <c r="H18" s="438" t="s">
        <v>77</v>
      </c>
      <c r="I18" s="439"/>
      <c r="J18" s="34"/>
      <c r="K18" s="35"/>
      <c r="L18" s="20"/>
      <c r="M18" s="20"/>
      <c r="N18" s="20"/>
      <c r="O18" s="20"/>
      <c r="P18" s="438" t="s">
        <v>76</v>
      </c>
      <c r="Q18" s="439"/>
      <c r="R18" s="34">
        <v>23</v>
      </c>
      <c r="S18" s="35">
        <v>12</v>
      </c>
      <c r="T18" s="20"/>
      <c r="U18" s="20"/>
      <c r="V18" s="438" t="s">
        <v>77</v>
      </c>
      <c r="W18" s="439"/>
      <c r="X18" s="34"/>
      <c r="Y18" s="35"/>
      <c r="Z18" s="20"/>
      <c r="AA18" s="20"/>
      <c r="AB18" s="20"/>
      <c r="AC18" s="20"/>
    </row>
    <row r="19" spans="2:29" ht="21" customHeight="1">
      <c r="B19" s="170"/>
      <c r="C19" s="170"/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170"/>
      <c r="Q19" s="170"/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5"/>
      <c r="O20" s="405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05"/>
      <c r="AC20" s="405"/>
    </row>
    <row r="21" spans="2:29" ht="15.75" thickBot="1">
      <c r="B21" s="20"/>
      <c r="C21" s="406" t="s">
        <v>117</v>
      </c>
      <c r="D21" s="406"/>
      <c r="E21" s="407"/>
      <c r="F21" s="113">
        <f>IF(D18&gt;=1,1,0)+IF(J18&gt;=1,1,0)</f>
        <v>1</v>
      </c>
      <c r="G21" s="20"/>
      <c r="H21" s="406" t="s">
        <v>129</v>
      </c>
      <c r="I21" s="406"/>
      <c r="J21" s="113">
        <f>N8</f>
        <v>0</v>
      </c>
      <c r="K21" s="20"/>
      <c r="L21" s="20"/>
      <c r="M21" s="20"/>
      <c r="N21" s="405"/>
      <c r="O21" s="405"/>
      <c r="P21" s="20"/>
      <c r="Q21" s="406" t="s">
        <v>117</v>
      </c>
      <c r="R21" s="406"/>
      <c r="S21" s="407"/>
      <c r="T21" s="113">
        <f>IF(R18&gt;=1,1,0)+IF(X18&gt;=1,1,0)</f>
        <v>1</v>
      </c>
      <c r="U21" s="20"/>
      <c r="V21" s="406" t="s">
        <v>129</v>
      </c>
      <c r="W21" s="406"/>
      <c r="X21" s="113">
        <f>AB8</f>
        <v>0</v>
      </c>
      <c r="Y21" s="20"/>
      <c r="Z21" s="20"/>
      <c r="AA21" s="20"/>
      <c r="AB21" s="405"/>
      <c r="AC21" s="405"/>
    </row>
    <row r="22" spans="2:29" ht="15.75" thickBot="1">
      <c r="B22" s="20"/>
      <c r="C22" s="406" t="s">
        <v>118</v>
      </c>
      <c r="D22" s="406"/>
      <c r="E22" s="407"/>
      <c r="F22" s="113">
        <f>N11+N12</f>
        <v>2</v>
      </c>
      <c r="G22" s="20"/>
      <c r="H22" s="20"/>
      <c r="I22" s="20"/>
      <c r="J22" s="20"/>
      <c r="K22" s="20"/>
      <c r="L22" s="20"/>
      <c r="M22" s="20"/>
      <c r="N22" s="405"/>
      <c r="O22" s="405"/>
      <c r="P22" s="20"/>
      <c r="Q22" s="406" t="s">
        <v>118</v>
      </c>
      <c r="R22" s="406"/>
      <c r="S22" s="442"/>
      <c r="T22" s="239">
        <f>AB11+AB12</f>
        <v>1</v>
      </c>
      <c r="U22" s="238"/>
      <c r="V22" s="20"/>
      <c r="W22" s="20"/>
      <c r="X22" s="20"/>
      <c r="Y22" s="20"/>
      <c r="Z22" s="20"/>
      <c r="AA22" s="20"/>
      <c r="AB22" s="405"/>
      <c r="AC22" s="405"/>
    </row>
  </sheetData>
  <mergeCells count="74">
    <mergeCell ref="AB20:AC20"/>
    <mergeCell ref="N21:O21"/>
    <mergeCell ref="AB21:AC21"/>
    <mergeCell ref="N22:O22"/>
    <mergeCell ref="AB22:AC22"/>
    <mergeCell ref="N20:O20"/>
    <mergeCell ref="C21:E21"/>
    <mergeCell ref="H21:I21"/>
    <mergeCell ref="Q21:S21"/>
    <mergeCell ref="V21:W21"/>
    <mergeCell ref="C22:E22"/>
    <mergeCell ref="Q22:S22"/>
    <mergeCell ref="A11:A12"/>
    <mergeCell ref="B18:C18"/>
    <mergeCell ref="H18:I18"/>
    <mergeCell ref="P18:Q18"/>
    <mergeCell ref="V18:W18"/>
    <mergeCell ref="T9:U9"/>
    <mergeCell ref="V9:W9"/>
    <mergeCell ref="X9:Y9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B9:C9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B6:K7"/>
    <mergeCell ref="L6:M6"/>
    <mergeCell ref="N6:O7"/>
    <mergeCell ref="P6:Y7"/>
    <mergeCell ref="Z6:AA6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</mergeCells>
  <conditionalFormatting sqref="B13">
    <cfRule type="expression" dxfId="60" priority="26">
      <formula>$L$7="R"</formula>
    </cfRule>
  </conditionalFormatting>
  <conditionalFormatting sqref="P13">
    <cfRule type="expression" dxfId="59" priority="25">
      <formula>$Z$7="R"</formula>
    </cfRule>
  </conditionalFormatting>
  <conditionalFormatting sqref="B10:C10">
    <cfRule type="expression" dxfId="58" priority="12">
      <formula>$B$12+$C$12&gt;0</formula>
    </cfRule>
  </conditionalFormatting>
  <conditionalFormatting sqref="D10:E10">
    <cfRule type="expression" dxfId="57" priority="11">
      <formula>$D$12+$E$12&gt;0</formula>
    </cfRule>
  </conditionalFormatting>
  <conditionalFormatting sqref="F10:G10">
    <cfRule type="expression" dxfId="56" priority="10">
      <formula>$F$12+$G$12&gt;0</formula>
    </cfRule>
  </conditionalFormatting>
  <conditionalFormatting sqref="H10:I10">
    <cfRule type="expression" dxfId="55" priority="9">
      <formula>$H$12+$I$12&gt;0</formula>
    </cfRule>
  </conditionalFormatting>
  <conditionalFormatting sqref="J10:K10">
    <cfRule type="expression" dxfId="54" priority="8">
      <formula>$J$12+$K$12&gt;0</formula>
    </cfRule>
  </conditionalFormatting>
  <conditionalFormatting sqref="L10:M10">
    <cfRule type="expression" dxfId="53" priority="7">
      <formula>$L$12+$M$12&gt;0</formula>
    </cfRule>
  </conditionalFormatting>
  <conditionalFormatting sqref="P10:Q10">
    <cfRule type="expression" dxfId="52" priority="6">
      <formula>$P$12+$Q$12&gt;0</formula>
    </cfRule>
  </conditionalFormatting>
  <conditionalFormatting sqref="R10:S10">
    <cfRule type="expression" dxfId="51" priority="5">
      <formula>$R$12+$S$12&gt;0</formula>
    </cfRule>
  </conditionalFormatting>
  <conditionalFormatting sqref="T10:U10">
    <cfRule type="expression" dxfId="50" priority="4">
      <formula>$T$12+$U$12&gt;0</formula>
    </cfRule>
  </conditionalFormatting>
  <conditionalFormatting sqref="V10:W10">
    <cfRule type="expression" dxfId="49" priority="3">
      <formula>$V$12+$W$12&gt;0</formula>
    </cfRule>
  </conditionalFormatting>
  <conditionalFormatting sqref="X10:Y10">
    <cfRule type="expression" dxfId="48" priority="2">
      <formula>$X$12+$Y$12&gt;0</formula>
    </cfRule>
  </conditionalFormatting>
  <conditionalFormatting sqref="Z10:AA10">
    <cfRule type="expression" dxfId="47" priority="1">
      <formula>$Z$12+$AA$12&gt;0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 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F42"/>
  <sheetViews>
    <sheetView showGridLines="0" tabSelected="1" workbookViewId="0">
      <selection activeCell="T3" sqref="T3"/>
    </sheetView>
  </sheetViews>
  <sheetFormatPr baseColWidth="10" defaultRowHeight="1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</cols>
  <sheetData>
    <row r="1" spans="1:29" ht="27" thickBot="1">
      <c r="B1" s="374" t="s">
        <v>168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6"/>
    </row>
    <row r="2" spans="1:29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1.75" thickBot="1">
      <c r="B3" s="21"/>
      <c r="C3" s="21"/>
      <c r="D3" s="21"/>
      <c r="E3" s="377" t="s">
        <v>86</v>
      </c>
      <c r="F3" s="377"/>
      <c r="G3" s="21"/>
      <c r="H3" s="418" t="s">
        <v>86</v>
      </c>
      <c r="I3" s="418"/>
      <c r="J3" s="418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5" t="s">
        <v>237</v>
      </c>
      <c r="X3" s="419">
        <v>1.7361111111111112E-4</v>
      </c>
      <c r="Y3" s="420"/>
      <c r="Z3" s="20"/>
      <c r="AA3" s="20"/>
      <c r="AB3" s="20"/>
      <c r="AC3" s="20"/>
    </row>
    <row r="4" spans="1:29" ht="21.75" thickBot="1">
      <c r="B4" s="399" t="s">
        <v>74</v>
      </c>
      <c r="C4" s="399"/>
      <c r="D4" s="400"/>
      <c r="E4" s="443">
        <f>'SET 4'!S4+IF('SET 4'!S4&gt;0,TIME(0,3,0))</f>
        <v>0.9638888888888888</v>
      </c>
      <c r="F4" s="444"/>
      <c r="G4" s="21"/>
      <c r="H4" s="421" t="s">
        <v>50</v>
      </c>
      <c r="I4" s="421"/>
      <c r="J4" s="421"/>
      <c r="K4" s="21"/>
      <c r="L4" s="21"/>
      <c r="M4" s="21"/>
      <c r="N4" s="21"/>
      <c r="O4" s="21"/>
      <c r="P4" s="125"/>
      <c r="Q4" s="125"/>
      <c r="R4" s="125"/>
      <c r="S4" s="176"/>
      <c r="T4" s="176"/>
      <c r="U4" s="21"/>
      <c r="V4" s="21"/>
      <c r="W4" s="180"/>
      <c r="X4" s="181"/>
      <c r="Y4" s="181"/>
      <c r="Z4" s="105"/>
      <c r="AA4" s="105"/>
      <c r="AB4" s="20"/>
      <c r="AC4" s="20"/>
    </row>
    <row r="5" spans="1:29" ht="21.75" thickBot="1">
      <c r="A5" s="201" t="s">
        <v>46</v>
      </c>
      <c r="B5" s="464"/>
      <c r="C5" s="465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66" t="str">
        <f>IF(B5="A","B",IF(B5="B","A",IF(B5="","")))</f>
        <v/>
      </c>
      <c r="Q5" s="467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29" ht="18.75" customHeight="1" thickBot="1">
      <c r="B6" s="401" t="str">
        <f>IF(B5="A",'Données du match'!B7,IF(B5="B",'Données du match'!F7,""))</f>
        <v/>
      </c>
      <c r="C6" s="402"/>
      <c r="D6" s="402"/>
      <c r="E6" s="402"/>
      <c r="F6" s="402"/>
      <c r="G6" s="402"/>
      <c r="H6" s="402"/>
      <c r="I6" s="402"/>
      <c r="J6" s="402"/>
      <c r="K6" s="402"/>
      <c r="L6" s="389" t="s">
        <v>75</v>
      </c>
      <c r="M6" s="390"/>
      <c r="N6" s="426" t="s">
        <v>78</v>
      </c>
      <c r="O6" s="427"/>
      <c r="P6" s="401" t="str">
        <f>IF(B5="A",'Données du match'!F7,IF(B5="B",'Données du match'!B7,""))</f>
        <v/>
      </c>
      <c r="Q6" s="402"/>
      <c r="R6" s="402"/>
      <c r="S6" s="402"/>
      <c r="T6" s="402"/>
      <c r="U6" s="402"/>
      <c r="V6" s="402"/>
      <c r="W6" s="402"/>
      <c r="X6" s="402"/>
      <c r="Y6" s="402"/>
      <c r="Z6" s="389" t="s">
        <v>75</v>
      </c>
      <c r="AA6" s="390"/>
      <c r="AB6" s="426" t="s">
        <v>78</v>
      </c>
      <c r="AC6" s="427"/>
    </row>
    <row r="7" spans="1:29" ht="24" customHeight="1" thickBot="1">
      <c r="B7" s="403"/>
      <c r="C7" s="404"/>
      <c r="D7" s="404"/>
      <c r="E7" s="404"/>
      <c r="F7" s="404"/>
      <c r="G7" s="404"/>
      <c r="H7" s="404"/>
      <c r="I7" s="404"/>
      <c r="J7" s="404"/>
      <c r="K7" s="404"/>
      <c r="L7" s="458"/>
      <c r="M7" s="459"/>
      <c r="N7" s="428"/>
      <c r="O7" s="429"/>
      <c r="P7" s="403"/>
      <c r="Q7" s="404"/>
      <c r="R7" s="404"/>
      <c r="S7" s="404"/>
      <c r="T7" s="404"/>
      <c r="U7" s="404"/>
      <c r="V7" s="404"/>
      <c r="W7" s="404"/>
      <c r="X7" s="404"/>
      <c r="Y7" s="404"/>
      <c r="Z7" s="460" t="str">
        <f>IF(L7="R","S",IF(L7="S","R",IF(L7="","")))</f>
        <v/>
      </c>
      <c r="AA7" s="461"/>
      <c r="AB7" s="428"/>
      <c r="AC7" s="429"/>
    </row>
    <row r="8" spans="1:29" ht="21" customHeight="1" thickBot="1">
      <c r="B8" s="422" t="s">
        <v>68</v>
      </c>
      <c r="C8" s="423"/>
      <c r="D8" s="422" t="s">
        <v>69</v>
      </c>
      <c r="E8" s="423"/>
      <c r="F8" s="422" t="s">
        <v>70</v>
      </c>
      <c r="G8" s="423"/>
      <c r="H8" s="436" t="s">
        <v>71</v>
      </c>
      <c r="I8" s="437"/>
      <c r="J8" s="436" t="s">
        <v>72</v>
      </c>
      <c r="K8" s="437"/>
      <c r="L8" s="436" t="s">
        <v>73</v>
      </c>
      <c r="M8" s="437"/>
      <c r="N8" s="385">
        <v>7</v>
      </c>
      <c r="O8" s="386"/>
      <c r="P8" s="435" t="s">
        <v>68</v>
      </c>
      <c r="Q8" s="423"/>
      <c r="R8" s="422" t="s">
        <v>69</v>
      </c>
      <c r="S8" s="423"/>
      <c r="T8" s="435" t="s">
        <v>70</v>
      </c>
      <c r="U8" s="441"/>
      <c r="V8" s="434" t="s">
        <v>71</v>
      </c>
      <c r="W8" s="435"/>
      <c r="X8" s="434" t="s">
        <v>72</v>
      </c>
      <c r="Y8" s="435"/>
      <c r="Z8" s="434" t="s">
        <v>73</v>
      </c>
      <c r="AA8" s="440"/>
      <c r="AB8" s="385">
        <v>4</v>
      </c>
      <c r="AC8" s="386"/>
    </row>
    <row r="9" spans="1:29" ht="20.100000000000001" customHeight="1" thickBot="1">
      <c r="A9" s="33" t="s">
        <v>82</v>
      </c>
      <c r="B9" s="462"/>
      <c r="C9" s="463"/>
      <c r="D9" s="462"/>
      <c r="E9" s="463"/>
      <c r="F9" s="462"/>
      <c r="G9" s="463"/>
      <c r="H9" s="462"/>
      <c r="I9" s="463"/>
      <c r="J9" s="462"/>
      <c r="K9" s="463"/>
      <c r="L9" s="462"/>
      <c r="M9" s="463"/>
      <c r="N9" s="387"/>
      <c r="O9" s="457"/>
      <c r="P9" s="380"/>
      <c r="Q9" s="381"/>
      <c r="R9" s="380"/>
      <c r="S9" s="381"/>
      <c r="T9" s="380"/>
      <c r="U9" s="381"/>
      <c r="V9" s="380"/>
      <c r="W9" s="381"/>
      <c r="X9" s="380"/>
      <c r="Y9" s="381"/>
      <c r="Z9" s="380"/>
      <c r="AA9" s="381"/>
      <c r="AB9" s="387"/>
      <c r="AC9" s="388"/>
    </row>
    <row r="10" spans="1:29" ht="20.100000000000001" customHeight="1">
      <c r="A10" s="33" t="s">
        <v>83</v>
      </c>
      <c r="B10" s="472"/>
      <c r="C10" s="473"/>
      <c r="D10" s="472"/>
      <c r="E10" s="473"/>
      <c r="F10" s="472"/>
      <c r="G10" s="473"/>
      <c r="H10" s="472"/>
      <c r="I10" s="473"/>
      <c r="J10" s="472"/>
      <c r="K10" s="473"/>
      <c r="L10" s="472"/>
      <c r="M10" s="473"/>
      <c r="N10" s="119"/>
      <c r="O10" s="120"/>
      <c r="P10" s="470"/>
      <c r="Q10" s="471"/>
      <c r="R10" s="470"/>
      <c r="S10" s="471"/>
      <c r="T10" s="470"/>
      <c r="U10" s="471"/>
      <c r="V10" s="470"/>
      <c r="W10" s="471"/>
      <c r="X10" s="470"/>
      <c r="Y10" s="471"/>
      <c r="Z10" s="470"/>
      <c r="AA10" s="471"/>
      <c r="AB10" s="119"/>
      <c r="AC10" s="120"/>
    </row>
    <row r="11" spans="1:29" ht="20.100000000000001" customHeight="1">
      <c r="A11" s="417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/>
      <c r="O11" s="120"/>
      <c r="P11" s="219"/>
      <c r="Q11" s="235"/>
      <c r="R11" s="219"/>
      <c r="S11" s="236"/>
      <c r="T11" s="219"/>
      <c r="U11" s="236"/>
      <c r="V11" s="219"/>
      <c r="W11" s="236"/>
      <c r="X11" s="219"/>
      <c r="Y11" s="236"/>
      <c r="Z11" s="219"/>
      <c r="AA11" s="236"/>
      <c r="AB11" s="240"/>
      <c r="AC11" s="120"/>
    </row>
    <row r="12" spans="1:29" ht="20.100000000000001" customHeight="1" thickBot="1">
      <c r="A12" s="417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/>
      <c r="AC12" s="120"/>
    </row>
    <row r="13" spans="1:29" ht="20.100000000000001" customHeight="1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29" ht="20.100000000000001" customHeight="1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29" ht="20.100000000000001" customHeight="1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29" ht="20.100000000000001" customHeight="1" thickBot="1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 ht="15.75" thickBot="1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 thickBot="1">
      <c r="B18" s="468" t="s">
        <v>76</v>
      </c>
      <c r="C18" s="469"/>
      <c r="D18" s="34"/>
      <c r="E18" s="35"/>
      <c r="F18" s="147"/>
      <c r="G18" s="147"/>
      <c r="H18" s="468" t="s">
        <v>77</v>
      </c>
      <c r="I18" s="469"/>
      <c r="J18" s="34"/>
      <c r="K18" s="35"/>
      <c r="L18" s="147"/>
      <c r="M18" s="147"/>
      <c r="N18" s="20"/>
      <c r="O18" s="20"/>
      <c r="P18" s="438" t="s">
        <v>76</v>
      </c>
      <c r="Q18" s="439"/>
      <c r="R18" s="34"/>
      <c r="S18" s="35"/>
      <c r="T18" s="20"/>
      <c r="U18" s="20"/>
      <c r="V18" s="438" t="s">
        <v>77</v>
      </c>
      <c r="W18" s="439"/>
      <c r="X18" s="34"/>
      <c r="Y18" s="35"/>
      <c r="Z18" s="20"/>
      <c r="AA18" s="20"/>
      <c r="AB18" s="20"/>
      <c r="AC18" s="20"/>
    </row>
    <row r="19" spans="1:32" ht="21" customHeight="1">
      <c r="B19" s="246"/>
      <c r="C19" s="246"/>
      <c r="D19" s="169"/>
      <c r="E19" s="169"/>
      <c r="F19" s="147"/>
      <c r="G19" s="147"/>
      <c r="H19" s="246"/>
      <c r="I19" s="246"/>
      <c r="J19" s="169"/>
      <c r="K19" s="169"/>
      <c r="L19" s="147"/>
      <c r="M19" s="147"/>
      <c r="N19" s="20"/>
      <c r="O19" s="20"/>
      <c r="P19" s="170"/>
      <c r="Q19" s="170"/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05"/>
      <c r="O20" s="405"/>
      <c r="P20" s="20"/>
      <c r="Q20" s="20"/>
      <c r="R20" s="20"/>
      <c r="S20" s="20"/>
      <c r="T20" s="20"/>
      <c r="U20" s="20"/>
      <c r="V20" s="20"/>
      <c r="W20" s="20"/>
      <c r="X20" s="247"/>
      <c r="Y20" s="20"/>
      <c r="Z20" s="20"/>
      <c r="AA20" s="20"/>
      <c r="AB20" s="405"/>
      <c r="AC20" s="405"/>
    </row>
    <row r="21" spans="1:32" ht="27" thickBot="1">
      <c r="B21" s="374" t="s">
        <v>169</v>
      </c>
      <c r="C21" s="375"/>
      <c r="D21" s="375"/>
      <c r="E21" s="375"/>
      <c r="F21" s="375"/>
      <c r="G21" s="375"/>
      <c r="H21" s="375"/>
      <c r="I21" s="375"/>
      <c r="J21" s="375"/>
      <c r="K21" s="375"/>
      <c r="L21" s="375"/>
      <c r="M21" s="375"/>
      <c r="N21" s="375"/>
      <c r="O21" s="375"/>
      <c r="P21" s="375"/>
      <c r="Q21" s="375"/>
      <c r="R21" s="375"/>
      <c r="S21" s="375"/>
      <c r="T21" s="375"/>
      <c r="U21" s="375"/>
      <c r="V21" s="375"/>
      <c r="W21" s="375"/>
      <c r="X21" s="375"/>
      <c r="Y21" s="375"/>
      <c r="Z21" s="375"/>
      <c r="AA21" s="375"/>
      <c r="AB21" s="375"/>
      <c r="AC21" s="376"/>
    </row>
    <row r="22" spans="1:32" ht="15.75" thickBo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42"/>
      <c r="U22" s="20"/>
      <c r="V22" s="20"/>
      <c r="W22" s="20"/>
      <c r="X22" s="247"/>
      <c r="Y22" s="20"/>
      <c r="Z22" s="20"/>
      <c r="AA22" s="20"/>
      <c r="AB22" s="20"/>
      <c r="AC22" s="20"/>
    </row>
    <row r="23" spans="1:32" ht="21.75" thickBot="1">
      <c r="B23" s="21"/>
      <c r="C23" s="21"/>
      <c r="D23" s="21"/>
      <c r="E23" s="377" t="s">
        <v>51</v>
      </c>
      <c r="F23" s="37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5" t="s">
        <v>237</v>
      </c>
      <c r="X23" s="419">
        <v>2.0833333333333335E-4</v>
      </c>
      <c r="Y23" s="420"/>
      <c r="Z23" s="20"/>
      <c r="AA23" s="20"/>
      <c r="AB23" s="20"/>
      <c r="AC23" s="20"/>
    </row>
    <row r="24" spans="1:32" ht="21">
      <c r="B24" s="399" t="s">
        <v>79</v>
      </c>
      <c r="C24" s="399"/>
      <c r="D24" s="400"/>
      <c r="E24" s="409">
        <v>0</v>
      </c>
      <c r="F24" s="410"/>
      <c r="G24" s="21"/>
      <c r="H24" s="21"/>
      <c r="I24" s="21"/>
      <c r="J24" s="21"/>
      <c r="K24" s="21"/>
      <c r="L24" s="21"/>
      <c r="M24" s="21"/>
      <c r="N24" s="21"/>
      <c r="O24" s="21"/>
      <c r="P24" s="421" t="s">
        <v>50</v>
      </c>
      <c r="Q24" s="421"/>
      <c r="R24" s="421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/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/>
      <c r="AC25" s="20"/>
    </row>
    <row r="26" spans="1:32" ht="27" thickBot="1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171</v>
      </c>
      <c r="Q26" s="151"/>
      <c r="R26" s="151"/>
      <c r="S26" s="152"/>
      <c r="T26" s="447">
        <f>N8</f>
        <v>7</v>
      </c>
      <c r="U26" s="448"/>
      <c r="V26" s="20"/>
      <c r="W26" s="20"/>
      <c r="X26" s="20"/>
      <c r="Y26" s="20"/>
      <c r="Z26" s="20"/>
      <c r="AA26" s="20"/>
      <c r="AB26" s="22"/>
      <c r="AC26" s="22"/>
    </row>
    <row r="27" spans="1:32" ht="18" customHeight="1">
      <c r="A27">
        <f>A6</f>
        <v>0</v>
      </c>
      <c r="B27" s="401" t="str">
        <f t="shared" ref="B27:B39" si="0">P6</f>
        <v/>
      </c>
      <c r="C27" s="402"/>
      <c r="D27" s="402"/>
      <c r="E27" s="402"/>
      <c r="F27" s="402"/>
      <c r="G27" s="402"/>
      <c r="H27" s="402"/>
      <c r="I27" s="402"/>
      <c r="J27" s="402"/>
      <c r="K27" s="424"/>
      <c r="L27" s="451" t="str">
        <f t="shared" ref="L27:L39" si="1">Z6</f>
        <v>S ou R</v>
      </c>
      <c r="M27" s="452"/>
      <c r="N27" s="426" t="str">
        <f t="shared" ref="N27:N39" si="2">AB6</f>
        <v>POINTS</v>
      </c>
      <c r="O27" s="427"/>
      <c r="P27" s="401" t="str">
        <f t="shared" ref="P27:P39" si="3">B6</f>
        <v/>
      </c>
      <c r="Q27" s="402"/>
      <c r="R27" s="402"/>
      <c r="S27" s="402"/>
      <c r="T27" s="402"/>
      <c r="U27" s="402"/>
      <c r="V27" s="402"/>
      <c r="W27" s="402"/>
      <c r="X27" s="402"/>
      <c r="Y27" s="424"/>
      <c r="Z27" s="451" t="str">
        <f t="shared" ref="Z27:Z39" si="4">L6</f>
        <v>S ou R</v>
      </c>
      <c r="AA27" s="452"/>
      <c r="AB27" s="426" t="str">
        <f t="shared" ref="AB27:AB39" si="5">N6</f>
        <v>POINTS</v>
      </c>
      <c r="AC27" s="427"/>
    </row>
    <row r="28" spans="1:32" ht="17.25" customHeight="1" thickBot="1">
      <c r="A28">
        <f>A7</f>
        <v>0</v>
      </c>
      <c r="B28" s="403"/>
      <c r="C28" s="404"/>
      <c r="D28" s="404"/>
      <c r="E28" s="404"/>
      <c r="F28" s="404"/>
      <c r="G28" s="404"/>
      <c r="H28" s="404"/>
      <c r="I28" s="404"/>
      <c r="J28" s="404"/>
      <c r="K28" s="425"/>
      <c r="L28" s="449" t="str">
        <f t="shared" si="1"/>
        <v/>
      </c>
      <c r="M28" s="450"/>
      <c r="N28" s="428"/>
      <c r="O28" s="429"/>
      <c r="P28" s="403"/>
      <c r="Q28" s="404"/>
      <c r="R28" s="404"/>
      <c r="S28" s="404"/>
      <c r="T28" s="404"/>
      <c r="U28" s="404"/>
      <c r="V28" s="404"/>
      <c r="W28" s="404"/>
      <c r="X28" s="404"/>
      <c r="Y28" s="425"/>
      <c r="Z28" s="449">
        <f t="shared" si="4"/>
        <v>0</v>
      </c>
      <c r="AA28" s="450"/>
      <c r="AB28" s="428"/>
      <c r="AC28" s="429"/>
    </row>
    <row r="29" spans="1:32" ht="21" customHeight="1" thickBot="1">
      <c r="A29">
        <f t="shared" ref="A29" si="6">A8</f>
        <v>0</v>
      </c>
      <c r="B29" s="436" t="str">
        <f t="shared" ref="B29:B41" si="7">P8</f>
        <v>I</v>
      </c>
      <c r="C29" s="437"/>
      <c r="D29" s="436" t="str">
        <f t="shared" ref="D29:D41" si="8">R8</f>
        <v>II</v>
      </c>
      <c r="E29" s="437"/>
      <c r="F29" s="436" t="str">
        <f t="shared" ref="F29:F41" si="9">T8</f>
        <v>III</v>
      </c>
      <c r="G29" s="437"/>
      <c r="H29" s="436" t="str">
        <f t="shared" ref="H29:H41" si="10">V8</f>
        <v>IV</v>
      </c>
      <c r="I29" s="437"/>
      <c r="J29" s="436" t="str">
        <f t="shared" ref="J29:J41" si="11">X8</f>
        <v>V</v>
      </c>
      <c r="K29" s="437"/>
      <c r="L29" s="455" t="str">
        <f t="shared" si="1"/>
        <v>VI</v>
      </c>
      <c r="M29" s="456"/>
      <c r="N29" s="385">
        <f t="shared" ref="N29:N41" si="12">AB8</f>
        <v>4</v>
      </c>
      <c r="O29" s="386"/>
      <c r="P29" s="435" t="str">
        <f t="shared" ref="P29:P41" si="13">B8</f>
        <v>I</v>
      </c>
      <c r="Q29" s="423"/>
      <c r="R29" s="422" t="str">
        <f t="shared" ref="R29:R41" si="14">D8</f>
        <v>II</v>
      </c>
      <c r="S29" s="423"/>
      <c r="T29" s="435" t="str">
        <f t="shared" ref="T29:T41" si="15">F8</f>
        <v>III</v>
      </c>
      <c r="U29" s="441"/>
      <c r="V29" s="434" t="str">
        <f t="shared" ref="V29:V41" si="16">H8</f>
        <v>IV</v>
      </c>
      <c r="W29" s="435"/>
      <c r="X29" s="434" t="str">
        <f t="shared" ref="X29:X41" si="17">J8</f>
        <v>V</v>
      </c>
      <c r="Y29" s="440"/>
      <c r="Z29" s="436" t="str">
        <f t="shared" si="4"/>
        <v>VI</v>
      </c>
      <c r="AA29" s="437"/>
      <c r="AB29" s="385">
        <f t="shared" ref="AB29:AB41" si="18">N8</f>
        <v>7</v>
      </c>
      <c r="AC29" s="386"/>
    </row>
    <row r="30" spans="1:32" ht="18.75" customHeight="1" thickBot="1">
      <c r="A30" s="122" t="str">
        <f t="shared" ref="A30" si="19">A9</f>
        <v>Initiant</v>
      </c>
      <c r="B30" s="445">
        <f t="shared" si="7"/>
        <v>0</v>
      </c>
      <c r="C30" s="446"/>
      <c r="D30" s="445">
        <f t="shared" si="8"/>
        <v>0</v>
      </c>
      <c r="E30" s="446"/>
      <c r="F30" s="445">
        <f t="shared" si="9"/>
        <v>0</v>
      </c>
      <c r="G30" s="446"/>
      <c r="H30" s="445">
        <f t="shared" si="10"/>
        <v>0</v>
      </c>
      <c r="I30" s="446"/>
      <c r="J30" s="445">
        <f t="shared" si="11"/>
        <v>0</v>
      </c>
      <c r="K30" s="446"/>
      <c r="L30" s="445">
        <f t="shared" si="1"/>
        <v>0</v>
      </c>
      <c r="M30" s="446"/>
      <c r="N30" s="387"/>
      <c r="O30" s="388"/>
      <c r="P30" s="445">
        <f t="shared" si="13"/>
        <v>0</v>
      </c>
      <c r="Q30" s="446"/>
      <c r="R30" s="445">
        <f t="shared" si="14"/>
        <v>0</v>
      </c>
      <c r="S30" s="446"/>
      <c r="T30" s="445">
        <f t="shared" si="15"/>
        <v>0</v>
      </c>
      <c r="U30" s="446"/>
      <c r="V30" s="445">
        <f t="shared" si="16"/>
        <v>0</v>
      </c>
      <c r="W30" s="446"/>
      <c r="X30" s="445">
        <f t="shared" si="17"/>
        <v>0</v>
      </c>
      <c r="Y30" s="446"/>
      <c r="Z30" s="445">
        <f t="shared" si="4"/>
        <v>0</v>
      </c>
      <c r="AA30" s="446"/>
      <c r="AB30" s="387"/>
      <c r="AC30" s="388"/>
    </row>
    <row r="31" spans="1:32" ht="15.75">
      <c r="A31" s="122" t="str">
        <f t="shared" ref="A31" si="20">A10</f>
        <v>Remplaçant</v>
      </c>
      <c r="B31" s="453">
        <f t="shared" si="7"/>
        <v>0</v>
      </c>
      <c r="C31" s="454"/>
      <c r="D31" s="453">
        <f t="shared" si="8"/>
        <v>0</v>
      </c>
      <c r="E31" s="454"/>
      <c r="F31" s="453">
        <f t="shared" si="9"/>
        <v>0</v>
      </c>
      <c r="G31" s="454"/>
      <c r="H31" s="453">
        <f t="shared" si="10"/>
        <v>0</v>
      </c>
      <c r="I31" s="454"/>
      <c r="J31" s="453">
        <f t="shared" si="11"/>
        <v>0</v>
      </c>
      <c r="K31" s="454"/>
      <c r="L31" s="453">
        <f t="shared" si="1"/>
        <v>0</v>
      </c>
      <c r="M31" s="454"/>
      <c r="N31" s="119">
        <f t="shared" ref="N31:N43" si="21">AB10</f>
        <v>0</v>
      </c>
      <c r="O31" s="120">
        <f t="shared" ref="O31:O43" si="22">AC10</f>
        <v>0</v>
      </c>
      <c r="P31" s="453">
        <f t="shared" si="13"/>
        <v>0</v>
      </c>
      <c r="Q31" s="454"/>
      <c r="R31" s="453">
        <f t="shared" si="14"/>
        <v>0</v>
      </c>
      <c r="S31" s="454"/>
      <c r="T31" s="453">
        <f t="shared" si="15"/>
        <v>0</v>
      </c>
      <c r="U31" s="454"/>
      <c r="V31" s="453">
        <f t="shared" si="16"/>
        <v>0</v>
      </c>
      <c r="W31" s="454"/>
      <c r="X31" s="453">
        <f t="shared" si="17"/>
        <v>0</v>
      </c>
      <c r="Y31" s="454"/>
      <c r="Z31" s="453">
        <f t="shared" si="4"/>
        <v>0</v>
      </c>
      <c r="AA31" s="454"/>
      <c r="AB31" s="119">
        <f t="shared" ref="AB31:AB43" si="23">N10</f>
        <v>0</v>
      </c>
      <c r="AC31" s="120">
        <f t="shared" ref="AC31:AC43" si="24">O10</f>
        <v>0</v>
      </c>
    </row>
    <row r="32" spans="1:32" ht="16.5">
      <c r="A32" s="417" t="s">
        <v>84</v>
      </c>
      <c r="B32" s="128">
        <f t="shared" si="7"/>
        <v>0</v>
      </c>
      <c r="C32" s="130">
        <f t="shared" ref="C32:C44" si="25">Q11</f>
        <v>0</v>
      </c>
      <c r="D32" s="128">
        <f t="shared" si="8"/>
        <v>0</v>
      </c>
      <c r="E32" s="131">
        <f t="shared" ref="E32:E44" si="26">S11</f>
        <v>0</v>
      </c>
      <c r="F32" s="128">
        <f t="shared" si="9"/>
        <v>0</v>
      </c>
      <c r="G32" s="131">
        <f t="shared" ref="G32:G44" si="27">U11</f>
        <v>0</v>
      </c>
      <c r="H32" s="128">
        <f t="shared" si="10"/>
        <v>0</v>
      </c>
      <c r="I32" s="131">
        <f t="shared" ref="I32:I44" si="28">W11</f>
        <v>0</v>
      </c>
      <c r="J32" s="128">
        <f t="shared" si="11"/>
        <v>0</v>
      </c>
      <c r="K32" s="131">
        <f t="shared" ref="K32:K44" si="29">Y11</f>
        <v>0</v>
      </c>
      <c r="L32" s="128">
        <f t="shared" si="1"/>
        <v>0</v>
      </c>
      <c r="M32" s="131">
        <f t="shared" ref="M32:M44" si="30">AA11</f>
        <v>0</v>
      </c>
      <c r="N32" s="240">
        <f t="shared" si="21"/>
        <v>0</v>
      </c>
      <c r="O32" s="120">
        <f t="shared" si="22"/>
        <v>0</v>
      </c>
      <c r="P32" s="128">
        <f t="shared" si="13"/>
        <v>0</v>
      </c>
      <c r="Q32" s="130">
        <f t="shared" ref="Q32:Q44" si="31">C11</f>
        <v>0</v>
      </c>
      <c r="R32" s="128">
        <f t="shared" si="14"/>
        <v>0</v>
      </c>
      <c r="S32" s="131">
        <f t="shared" ref="S32:S44" si="32">E11</f>
        <v>0</v>
      </c>
      <c r="T32" s="128">
        <f t="shared" si="15"/>
        <v>0</v>
      </c>
      <c r="U32" s="131">
        <f t="shared" ref="U32:U44" si="33">G11</f>
        <v>0</v>
      </c>
      <c r="V32" s="128">
        <f t="shared" si="16"/>
        <v>0</v>
      </c>
      <c r="W32" s="131">
        <f t="shared" ref="W32:W44" si="34">I11</f>
        <v>0</v>
      </c>
      <c r="X32" s="128">
        <f t="shared" si="17"/>
        <v>0</v>
      </c>
      <c r="Y32" s="131">
        <f t="shared" ref="Y32:Y44" si="35">K11</f>
        <v>0</v>
      </c>
      <c r="Z32" s="128">
        <f t="shared" si="4"/>
        <v>0</v>
      </c>
      <c r="AA32" s="131">
        <f t="shared" ref="AA32:AA44" si="36">M11</f>
        <v>0</v>
      </c>
      <c r="AB32" s="237">
        <f t="shared" si="23"/>
        <v>0</v>
      </c>
      <c r="AC32" s="120">
        <f t="shared" si="24"/>
        <v>0</v>
      </c>
      <c r="AE32" s="237">
        <f>IF(B32&gt;0,1)+IF(D32&gt;0,1)+IF(F32&gt;0,1)+IF(H32&gt;0,1)+IF(J32&gt;0,1)+IF(L32&gt;0,1)</f>
        <v>0</v>
      </c>
      <c r="AF32" s="240">
        <f>IF(P32&gt;0,1)+IF(R32&gt;0,1)+IF(T32&gt;0,1)+IF(V32&gt;0,1)+IF(X32&gt;0,1)+IF(Z32&gt;0,1)</f>
        <v>0</v>
      </c>
    </row>
    <row r="33" spans="1:32" ht="17.25" thickBot="1">
      <c r="A33" s="417"/>
      <c r="B33" s="115">
        <f t="shared" si="7"/>
        <v>0</v>
      </c>
      <c r="C33" s="117">
        <f t="shared" si="25"/>
        <v>0</v>
      </c>
      <c r="D33" s="115">
        <f t="shared" si="8"/>
        <v>0</v>
      </c>
      <c r="E33" s="116">
        <f t="shared" si="26"/>
        <v>0</v>
      </c>
      <c r="F33" s="115">
        <f t="shared" si="9"/>
        <v>0</v>
      </c>
      <c r="G33" s="116">
        <f t="shared" si="27"/>
        <v>0</v>
      </c>
      <c r="H33" s="115">
        <f t="shared" si="10"/>
        <v>0</v>
      </c>
      <c r="I33" s="116">
        <f t="shared" si="28"/>
        <v>0</v>
      </c>
      <c r="J33" s="115">
        <f t="shared" si="11"/>
        <v>0</v>
      </c>
      <c r="K33" s="116">
        <f t="shared" si="29"/>
        <v>0</v>
      </c>
      <c r="L33" s="115">
        <f t="shared" si="1"/>
        <v>0</v>
      </c>
      <c r="M33" s="116">
        <f t="shared" si="30"/>
        <v>0</v>
      </c>
      <c r="N33" s="240">
        <f t="shared" si="21"/>
        <v>0</v>
      </c>
      <c r="O33" s="120">
        <f t="shared" si="22"/>
        <v>0</v>
      </c>
      <c r="P33" s="115">
        <f t="shared" si="13"/>
        <v>0</v>
      </c>
      <c r="Q33" s="117">
        <f t="shared" si="31"/>
        <v>0</v>
      </c>
      <c r="R33" s="115">
        <f t="shared" si="14"/>
        <v>0</v>
      </c>
      <c r="S33" s="116">
        <f t="shared" si="32"/>
        <v>0</v>
      </c>
      <c r="T33" s="115">
        <f t="shared" si="15"/>
        <v>0</v>
      </c>
      <c r="U33" s="116">
        <f t="shared" si="33"/>
        <v>0</v>
      </c>
      <c r="V33" s="115">
        <f t="shared" si="16"/>
        <v>0</v>
      </c>
      <c r="W33" s="116">
        <f t="shared" si="34"/>
        <v>0</v>
      </c>
      <c r="X33" s="115">
        <f t="shared" si="17"/>
        <v>0</v>
      </c>
      <c r="Y33" s="116">
        <f t="shared" si="35"/>
        <v>0</v>
      </c>
      <c r="Z33" s="115">
        <f t="shared" si="4"/>
        <v>0</v>
      </c>
      <c r="AA33" s="116">
        <f t="shared" si="36"/>
        <v>0</v>
      </c>
      <c r="AB33" s="237">
        <f t="shared" si="23"/>
        <v>0</v>
      </c>
      <c r="AC33" s="120">
        <f t="shared" si="24"/>
        <v>0</v>
      </c>
      <c r="AE33" s="237">
        <f>IF(B33&gt;0,1)+IF(D33&gt;0,1)+IF(F33&gt;0,1)+IF(H33&gt;0,1)+IF(J33&gt;0,1)+IF(L33&gt;0,1)</f>
        <v>0</v>
      </c>
      <c r="AF33" s="240">
        <f>IF(T33&gt;0,1)+IF(V33&gt;0,1)+IF(X33&gt;0,1)+IF(Z33&gt;0,1)+IF(AB33&gt;0,1)+IF(AD33&gt;0,1)</f>
        <v>0</v>
      </c>
    </row>
    <row r="34" spans="1:32" ht="16.5">
      <c r="A34">
        <f t="shared" ref="A34" si="37">A13</f>
        <v>0</v>
      </c>
      <c r="B34" s="132">
        <f t="shared" si="7"/>
        <v>0</v>
      </c>
      <c r="C34" s="133">
        <f t="shared" si="25"/>
        <v>0</v>
      </c>
      <c r="D34" s="132">
        <f t="shared" si="8"/>
        <v>0</v>
      </c>
      <c r="E34" s="133">
        <f t="shared" si="26"/>
        <v>0</v>
      </c>
      <c r="F34" s="134">
        <f t="shared" si="9"/>
        <v>0</v>
      </c>
      <c r="G34" s="133">
        <f t="shared" si="27"/>
        <v>0</v>
      </c>
      <c r="H34" s="134">
        <f t="shared" si="10"/>
        <v>0</v>
      </c>
      <c r="I34" s="133">
        <f t="shared" si="28"/>
        <v>0</v>
      </c>
      <c r="J34" s="134">
        <f t="shared" si="11"/>
        <v>0</v>
      </c>
      <c r="K34" s="133">
        <f t="shared" si="29"/>
        <v>0</v>
      </c>
      <c r="L34" s="134">
        <f t="shared" si="1"/>
        <v>0</v>
      </c>
      <c r="M34" s="133">
        <f t="shared" si="30"/>
        <v>0</v>
      </c>
      <c r="N34" s="120">
        <f t="shared" si="21"/>
        <v>0</v>
      </c>
      <c r="O34" s="120">
        <f t="shared" si="22"/>
        <v>0</v>
      </c>
      <c r="P34" s="132">
        <f t="shared" si="13"/>
        <v>0</v>
      </c>
      <c r="Q34" s="133">
        <f t="shared" si="31"/>
        <v>0</v>
      </c>
      <c r="R34" s="132">
        <f t="shared" si="14"/>
        <v>0</v>
      </c>
      <c r="S34" s="133">
        <f t="shared" si="32"/>
        <v>0</v>
      </c>
      <c r="T34" s="132">
        <f t="shared" si="15"/>
        <v>0</v>
      </c>
      <c r="U34" s="133">
        <f t="shared" si="33"/>
        <v>0</v>
      </c>
      <c r="V34" s="132">
        <f t="shared" si="16"/>
        <v>0</v>
      </c>
      <c r="W34" s="133">
        <f t="shared" si="34"/>
        <v>0</v>
      </c>
      <c r="X34" s="132">
        <f t="shared" si="17"/>
        <v>0</v>
      </c>
      <c r="Y34" s="133">
        <f t="shared" si="35"/>
        <v>0</v>
      </c>
      <c r="Z34" s="132">
        <f t="shared" si="4"/>
        <v>0</v>
      </c>
      <c r="AA34" s="133">
        <f t="shared" si="36"/>
        <v>0</v>
      </c>
      <c r="AB34" s="120">
        <f t="shared" si="23"/>
        <v>0</v>
      </c>
      <c r="AC34" s="120">
        <f t="shared" si="24"/>
        <v>0</v>
      </c>
    </row>
    <row r="35" spans="1:32" ht="16.5">
      <c r="A35">
        <f t="shared" ref="A35" si="38">A14</f>
        <v>0</v>
      </c>
      <c r="B35" s="135">
        <f t="shared" si="7"/>
        <v>0</v>
      </c>
      <c r="C35" s="136">
        <f t="shared" si="25"/>
        <v>0</v>
      </c>
      <c r="D35" s="135">
        <f t="shared" si="8"/>
        <v>0</v>
      </c>
      <c r="E35" s="136">
        <f t="shared" si="26"/>
        <v>0</v>
      </c>
      <c r="F35" s="137">
        <f t="shared" si="9"/>
        <v>0</v>
      </c>
      <c r="G35" s="136">
        <f t="shared" si="27"/>
        <v>0</v>
      </c>
      <c r="H35" s="137">
        <f t="shared" si="10"/>
        <v>0</v>
      </c>
      <c r="I35" s="136">
        <f t="shared" si="28"/>
        <v>0</v>
      </c>
      <c r="J35" s="137">
        <f t="shared" si="11"/>
        <v>0</v>
      </c>
      <c r="K35" s="136">
        <f t="shared" si="29"/>
        <v>0</v>
      </c>
      <c r="L35" s="137">
        <f t="shared" si="1"/>
        <v>0</v>
      </c>
      <c r="M35" s="136">
        <f t="shared" si="30"/>
        <v>0</v>
      </c>
      <c r="N35" s="120">
        <f t="shared" si="21"/>
        <v>0</v>
      </c>
      <c r="O35" s="120">
        <f t="shared" si="22"/>
        <v>0</v>
      </c>
      <c r="P35" s="135">
        <f t="shared" si="13"/>
        <v>0</v>
      </c>
      <c r="Q35" s="136">
        <f t="shared" si="31"/>
        <v>0</v>
      </c>
      <c r="R35" s="135">
        <f t="shared" si="14"/>
        <v>0</v>
      </c>
      <c r="S35" s="136">
        <f t="shared" si="32"/>
        <v>0</v>
      </c>
      <c r="T35" s="135">
        <f t="shared" si="15"/>
        <v>0</v>
      </c>
      <c r="U35" s="136">
        <f t="shared" si="33"/>
        <v>0</v>
      </c>
      <c r="V35" s="135">
        <f t="shared" si="16"/>
        <v>0</v>
      </c>
      <c r="W35" s="136">
        <f t="shared" si="34"/>
        <v>0</v>
      </c>
      <c r="X35" s="135">
        <f t="shared" si="17"/>
        <v>0</v>
      </c>
      <c r="Y35" s="136">
        <f t="shared" si="35"/>
        <v>0</v>
      </c>
      <c r="Z35" s="135">
        <f t="shared" si="4"/>
        <v>0</v>
      </c>
      <c r="AA35" s="136">
        <f t="shared" si="36"/>
        <v>0</v>
      </c>
      <c r="AB35" s="120">
        <f t="shared" si="23"/>
        <v>0</v>
      </c>
      <c r="AC35" s="120">
        <f t="shared" si="24"/>
        <v>0</v>
      </c>
    </row>
    <row r="36" spans="1:32" ht="16.5">
      <c r="A36">
        <f t="shared" ref="A36" si="39">A15</f>
        <v>0</v>
      </c>
      <c r="B36" s="135">
        <f t="shared" si="7"/>
        <v>0</v>
      </c>
      <c r="C36" s="136">
        <f t="shared" si="25"/>
        <v>0</v>
      </c>
      <c r="D36" s="135">
        <f t="shared" si="8"/>
        <v>0</v>
      </c>
      <c r="E36" s="136">
        <f t="shared" si="26"/>
        <v>0</v>
      </c>
      <c r="F36" s="137">
        <f t="shared" si="9"/>
        <v>0</v>
      </c>
      <c r="G36" s="136">
        <f t="shared" si="27"/>
        <v>0</v>
      </c>
      <c r="H36" s="137">
        <f t="shared" si="10"/>
        <v>0</v>
      </c>
      <c r="I36" s="136">
        <f t="shared" si="28"/>
        <v>0</v>
      </c>
      <c r="J36" s="137">
        <f t="shared" si="11"/>
        <v>0</v>
      </c>
      <c r="K36" s="136">
        <f t="shared" si="29"/>
        <v>0</v>
      </c>
      <c r="L36" s="137">
        <f t="shared" si="1"/>
        <v>0</v>
      </c>
      <c r="M36" s="136">
        <f t="shared" si="30"/>
        <v>0</v>
      </c>
      <c r="N36" s="120">
        <f t="shared" si="21"/>
        <v>0</v>
      </c>
      <c r="O36" s="120">
        <f t="shared" si="22"/>
        <v>0</v>
      </c>
      <c r="P36" s="135">
        <f t="shared" si="13"/>
        <v>0</v>
      </c>
      <c r="Q36" s="136">
        <f t="shared" si="31"/>
        <v>0</v>
      </c>
      <c r="R36" s="135">
        <f t="shared" si="14"/>
        <v>0</v>
      </c>
      <c r="S36" s="136">
        <f t="shared" si="32"/>
        <v>0</v>
      </c>
      <c r="T36" s="135">
        <f t="shared" si="15"/>
        <v>0</v>
      </c>
      <c r="U36" s="136">
        <f t="shared" si="33"/>
        <v>0</v>
      </c>
      <c r="V36" s="135">
        <f t="shared" si="16"/>
        <v>0</v>
      </c>
      <c r="W36" s="136">
        <f t="shared" si="34"/>
        <v>0</v>
      </c>
      <c r="X36" s="135">
        <f t="shared" si="17"/>
        <v>0</v>
      </c>
      <c r="Y36" s="136">
        <f t="shared" si="35"/>
        <v>0</v>
      </c>
      <c r="Z36" s="135">
        <f t="shared" si="4"/>
        <v>0</v>
      </c>
      <c r="AA36" s="136">
        <f t="shared" si="36"/>
        <v>0</v>
      </c>
      <c r="AB36" s="120">
        <f t="shared" si="23"/>
        <v>0</v>
      </c>
      <c r="AC36" s="120">
        <f t="shared" si="24"/>
        <v>0</v>
      </c>
    </row>
    <row r="37" spans="1:32" ht="17.25" thickBot="1">
      <c r="A37">
        <f t="shared" ref="A37" si="40">A16</f>
        <v>0</v>
      </c>
      <c r="B37" s="138">
        <f t="shared" si="7"/>
        <v>0</v>
      </c>
      <c r="C37" s="139">
        <f t="shared" si="25"/>
        <v>0</v>
      </c>
      <c r="D37" s="138">
        <f t="shared" si="8"/>
        <v>0</v>
      </c>
      <c r="E37" s="139">
        <f t="shared" si="26"/>
        <v>0</v>
      </c>
      <c r="F37" s="140">
        <f t="shared" si="9"/>
        <v>0</v>
      </c>
      <c r="G37" s="139">
        <f t="shared" si="27"/>
        <v>0</v>
      </c>
      <c r="H37" s="140">
        <f t="shared" si="10"/>
        <v>0</v>
      </c>
      <c r="I37" s="139">
        <f t="shared" si="28"/>
        <v>0</v>
      </c>
      <c r="J37" s="140">
        <f t="shared" si="11"/>
        <v>0</v>
      </c>
      <c r="K37" s="139">
        <f t="shared" si="29"/>
        <v>0</v>
      </c>
      <c r="L37" s="140">
        <f t="shared" si="1"/>
        <v>0</v>
      </c>
      <c r="M37" s="139">
        <f t="shared" si="30"/>
        <v>0</v>
      </c>
      <c r="N37" s="120">
        <f t="shared" si="21"/>
        <v>0</v>
      </c>
      <c r="O37" s="120">
        <f t="shared" si="22"/>
        <v>0</v>
      </c>
      <c r="P37" s="138">
        <f t="shared" si="13"/>
        <v>0</v>
      </c>
      <c r="Q37" s="139">
        <f t="shared" si="31"/>
        <v>0</v>
      </c>
      <c r="R37" s="138">
        <f t="shared" si="14"/>
        <v>0</v>
      </c>
      <c r="S37" s="139">
        <f t="shared" si="32"/>
        <v>0</v>
      </c>
      <c r="T37" s="138">
        <f t="shared" si="15"/>
        <v>0</v>
      </c>
      <c r="U37" s="139">
        <f t="shared" si="33"/>
        <v>0</v>
      </c>
      <c r="V37" s="138">
        <f t="shared" si="16"/>
        <v>0</v>
      </c>
      <c r="W37" s="139">
        <f t="shared" si="34"/>
        <v>0</v>
      </c>
      <c r="X37" s="138">
        <f t="shared" si="17"/>
        <v>0</v>
      </c>
      <c r="Y37" s="139">
        <f t="shared" si="35"/>
        <v>0</v>
      </c>
      <c r="Z37" s="138">
        <f t="shared" si="4"/>
        <v>0</v>
      </c>
      <c r="AA37" s="139">
        <f t="shared" si="36"/>
        <v>0</v>
      </c>
      <c r="AB37" s="120">
        <f t="shared" si="23"/>
        <v>0</v>
      </c>
      <c r="AC37" s="120">
        <f t="shared" si="24"/>
        <v>0</v>
      </c>
    </row>
    <row r="38" spans="1:32" ht="15.75" thickBot="1">
      <c r="A38">
        <f t="shared" ref="A38" si="41">A17</f>
        <v>0</v>
      </c>
      <c r="B38" s="20">
        <f t="shared" si="7"/>
        <v>0</v>
      </c>
      <c r="C38" s="20">
        <f t="shared" si="25"/>
        <v>0</v>
      </c>
      <c r="D38" s="20">
        <f t="shared" si="8"/>
        <v>0</v>
      </c>
      <c r="E38" s="20">
        <f t="shared" si="26"/>
        <v>0</v>
      </c>
      <c r="F38" s="20">
        <f t="shared" si="9"/>
        <v>0</v>
      </c>
      <c r="G38" s="20">
        <f t="shared" si="27"/>
        <v>0</v>
      </c>
      <c r="H38" s="20">
        <f t="shared" si="10"/>
        <v>0</v>
      </c>
      <c r="I38" s="20">
        <f t="shared" si="28"/>
        <v>0</v>
      </c>
      <c r="J38" s="20">
        <f t="shared" si="11"/>
        <v>0</v>
      </c>
      <c r="K38" s="20">
        <f t="shared" si="29"/>
        <v>0</v>
      </c>
      <c r="L38" s="20">
        <f t="shared" si="1"/>
        <v>0</v>
      </c>
      <c r="M38" s="20">
        <f t="shared" si="30"/>
        <v>0</v>
      </c>
      <c r="N38" s="120">
        <f t="shared" si="21"/>
        <v>0</v>
      </c>
      <c r="O38" s="120">
        <f t="shared" si="22"/>
        <v>0</v>
      </c>
      <c r="P38" s="129">
        <f t="shared" si="13"/>
        <v>0</v>
      </c>
      <c r="Q38" s="129">
        <f t="shared" si="31"/>
        <v>0</v>
      </c>
      <c r="R38" s="129">
        <f t="shared" si="14"/>
        <v>0</v>
      </c>
      <c r="S38" s="129">
        <f t="shared" si="32"/>
        <v>0</v>
      </c>
      <c r="T38" s="129">
        <f t="shared" si="15"/>
        <v>0</v>
      </c>
      <c r="U38" s="129">
        <f t="shared" si="33"/>
        <v>0</v>
      </c>
      <c r="V38" s="129">
        <f t="shared" si="16"/>
        <v>0</v>
      </c>
      <c r="W38" s="129">
        <f t="shared" si="34"/>
        <v>0</v>
      </c>
      <c r="X38" s="129">
        <f t="shared" si="17"/>
        <v>0</v>
      </c>
      <c r="Y38" s="129">
        <f t="shared" si="35"/>
        <v>0</v>
      </c>
      <c r="Z38" s="129">
        <f t="shared" si="4"/>
        <v>0</v>
      </c>
      <c r="AA38" s="129">
        <f t="shared" si="36"/>
        <v>0</v>
      </c>
      <c r="AB38" s="120">
        <f t="shared" si="23"/>
        <v>0</v>
      </c>
      <c r="AC38" s="120">
        <f t="shared" si="24"/>
        <v>0</v>
      </c>
    </row>
    <row r="39" spans="1:32" ht="19.5" thickBot="1">
      <c r="A39">
        <f t="shared" ref="A39" si="42">A18</f>
        <v>0</v>
      </c>
      <c r="B39" s="438" t="str">
        <f t="shared" si="7"/>
        <v>T1</v>
      </c>
      <c r="C39" s="439"/>
      <c r="D39" s="34">
        <f t="shared" si="8"/>
        <v>0</v>
      </c>
      <c r="E39" s="35">
        <f t="shared" si="26"/>
        <v>0</v>
      </c>
      <c r="F39" s="20">
        <f t="shared" si="9"/>
        <v>0</v>
      </c>
      <c r="G39" s="20">
        <f t="shared" si="27"/>
        <v>0</v>
      </c>
      <c r="H39" s="438" t="str">
        <f t="shared" si="10"/>
        <v>T2</v>
      </c>
      <c r="I39" s="439"/>
      <c r="J39" s="34">
        <f t="shared" si="11"/>
        <v>0</v>
      </c>
      <c r="K39" s="35">
        <f t="shared" si="29"/>
        <v>0</v>
      </c>
      <c r="L39" s="20">
        <f t="shared" si="1"/>
        <v>0</v>
      </c>
      <c r="M39" s="20">
        <f t="shared" si="30"/>
        <v>0</v>
      </c>
      <c r="N39" s="20">
        <f t="shared" si="21"/>
        <v>0</v>
      </c>
      <c r="O39" s="20">
        <f t="shared" si="22"/>
        <v>0</v>
      </c>
      <c r="P39" s="438" t="str">
        <f t="shared" si="13"/>
        <v>T1</v>
      </c>
      <c r="Q39" s="439"/>
      <c r="R39" s="34">
        <f t="shared" si="14"/>
        <v>0</v>
      </c>
      <c r="S39" s="35">
        <f t="shared" si="32"/>
        <v>0</v>
      </c>
      <c r="T39" s="129">
        <f t="shared" si="15"/>
        <v>0</v>
      </c>
      <c r="U39" s="129">
        <f t="shared" si="33"/>
        <v>0</v>
      </c>
      <c r="V39" s="438" t="str">
        <f t="shared" si="16"/>
        <v>T2</v>
      </c>
      <c r="W39" s="439"/>
      <c r="X39" s="34">
        <f t="shared" si="17"/>
        <v>0</v>
      </c>
      <c r="Y39" s="35">
        <f t="shared" si="35"/>
        <v>0</v>
      </c>
      <c r="Z39" s="129">
        <f t="shared" si="4"/>
        <v>0</v>
      </c>
      <c r="AA39" s="129">
        <f t="shared" si="36"/>
        <v>0</v>
      </c>
      <c r="AB39" s="20">
        <f t="shared" si="23"/>
        <v>0</v>
      </c>
      <c r="AC39" s="20">
        <f t="shared" si="24"/>
        <v>0</v>
      </c>
    </row>
    <row r="40" spans="1:32" ht="15.75" thickBot="1"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05"/>
      <c r="O40" s="405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05"/>
      <c r="AC40" s="405"/>
    </row>
    <row r="41" spans="1:32" ht="15.75" thickBot="1">
      <c r="B41" s="20"/>
      <c r="C41" s="406" t="s">
        <v>117</v>
      </c>
      <c r="D41" s="406"/>
      <c r="E41" s="407"/>
      <c r="F41" s="113">
        <f>IF(D39&gt;=1,1,0)+IF(J39&gt;=1,1,0)</f>
        <v>0</v>
      </c>
      <c r="G41" s="20"/>
      <c r="H41" s="406" t="s">
        <v>170</v>
      </c>
      <c r="I41" s="406"/>
      <c r="J41" s="113">
        <f>N29</f>
        <v>4</v>
      </c>
      <c r="K41" s="20"/>
      <c r="L41" s="20"/>
      <c r="M41" s="20"/>
      <c r="N41" s="405"/>
      <c r="O41" s="405"/>
      <c r="P41" s="20"/>
      <c r="Q41" s="406" t="s">
        <v>117</v>
      </c>
      <c r="R41" s="406"/>
      <c r="S41" s="407"/>
      <c r="T41" s="113">
        <f>IF(R39&gt;=1,1,0)+IF(X39&gt;=1,1,0)</f>
        <v>0</v>
      </c>
      <c r="U41" s="20"/>
      <c r="V41" s="406" t="s">
        <v>170</v>
      </c>
      <c r="W41" s="406"/>
      <c r="X41" s="113">
        <f>AB29</f>
        <v>7</v>
      </c>
      <c r="Y41" s="20"/>
      <c r="Z41" s="20"/>
      <c r="AA41" s="20"/>
      <c r="AB41" s="405"/>
      <c r="AC41" s="405"/>
    </row>
    <row r="42" spans="1:32" ht="15.75" thickBot="1">
      <c r="B42" s="20"/>
      <c r="C42" s="406" t="s">
        <v>118</v>
      </c>
      <c r="D42" s="406"/>
      <c r="E42" s="407"/>
      <c r="F42" s="241">
        <f>AE32+AE33</f>
        <v>0</v>
      </c>
      <c r="G42" s="20"/>
      <c r="H42" s="20"/>
      <c r="I42" s="20"/>
      <c r="J42" s="20"/>
      <c r="K42" s="20"/>
      <c r="L42" s="20"/>
      <c r="M42" s="20"/>
      <c r="N42" s="405"/>
      <c r="O42" s="405"/>
      <c r="P42" s="20"/>
      <c r="Q42" s="406" t="s">
        <v>118</v>
      </c>
      <c r="R42" s="406"/>
      <c r="S42" s="407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05"/>
      <c r="AC42" s="405"/>
    </row>
  </sheetData>
  <mergeCells count="132">
    <mergeCell ref="A11:A12"/>
    <mergeCell ref="B18:C18"/>
    <mergeCell ref="H18:I18"/>
    <mergeCell ref="P18:Q18"/>
    <mergeCell ref="V18:W18"/>
    <mergeCell ref="AB20:AC20"/>
    <mergeCell ref="N20:O20"/>
    <mergeCell ref="H4:J4"/>
    <mergeCell ref="P24:R24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J9:K9"/>
    <mergeCell ref="B8:C8"/>
    <mergeCell ref="D8:E8"/>
    <mergeCell ref="H9:I9"/>
    <mergeCell ref="F8:G8"/>
    <mergeCell ref="H8:I8"/>
    <mergeCell ref="J8:K8"/>
    <mergeCell ref="T9:U9"/>
    <mergeCell ref="V9:W9"/>
    <mergeCell ref="X9:Y9"/>
    <mergeCell ref="B9:C9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P30:Q30"/>
    <mergeCell ref="R30:S30"/>
    <mergeCell ref="B21:AC21"/>
    <mergeCell ref="E23:F23"/>
    <mergeCell ref="B24:D24"/>
    <mergeCell ref="E24:F24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  <mergeCell ref="D9:E9"/>
    <mergeCell ref="F9:G9"/>
    <mergeCell ref="A32:A33"/>
    <mergeCell ref="B39:C39"/>
    <mergeCell ref="H39:I39"/>
    <mergeCell ref="P39:Q39"/>
    <mergeCell ref="V39:W39"/>
    <mergeCell ref="L31:M31"/>
    <mergeCell ref="P31:Q31"/>
    <mergeCell ref="R31:S31"/>
    <mergeCell ref="T31:U31"/>
    <mergeCell ref="V31:W31"/>
    <mergeCell ref="B31:C31"/>
    <mergeCell ref="D31:E31"/>
    <mergeCell ref="F31:G31"/>
    <mergeCell ref="H31:I31"/>
    <mergeCell ref="J31:K31"/>
    <mergeCell ref="AB42:AC42"/>
    <mergeCell ref="L28:M28"/>
    <mergeCell ref="N40:O40"/>
    <mergeCell ref="AB40:AC40"/>
    <mergeCell ref="C41:E41"/>
    <mergeCell ref="H41:I41"/>
    <mergeCell ref="N41:O41"/>
    <mergeCell ref="Q41:S41"/>
    <mergeCell ref="V41:W41"/>
    <mergeCell ref="AB41:AC41"/>
    <mergeCell ref="X31:Y31"/>
    <mergeCell ref="Z31:AA31"/>
    <mergeCell ref="AB29:AC30"/>
    <mergeCell ref="B30:C30"/>
    <mergeCell ref="D30:E30"/>
    <mergeCell ref="F30:G30"/>
    <mergeCell ref="X30:Y30"/>
    <mergeCell ref="Z30:AA30"/>
    <mergeCell ref="AB27:AC28"/>
    <mergeCell ref="L29:M29"/>
    <mergeCell ref="B29:C29"/>
    <mergeCell ref="D29:E29"/>
    <mergeCell ref="F29:G29"/>
    <mergeCell ref="H29:I29"/>
    <mergeCell ref="H30:I30"/>
    <mergeCell ref="J30:K30"/>
    <mergeCell ref="T30:U30"/>
    <mergeCell ref="V30:W30"/>
    <mergeCell ref="X23:Y23"/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L27:M27"/>
    <mergeCell ref="N27:O28"/>
    <mergeCell ref="P27:Y28"/>
    <mergeCell ref="Z27:AA27"/>
    <mergeCell ref="L30:M30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2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AB29:AC30 N29:O30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X25"/>
  <sheetViews>
    <sheetView showGridLines="0" workbookViewId="0">
      <selection activeCell="L7" sqref="L7"/>
    </sheetView>
  </sheetViews>
  <sheetFormatPr baseColWidth="10" defaultRowHeight="1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24" ht="21.75" thickBot="1">
      <c r="A1" s="323" t="s">
        <v>88</v>
      </c>
      <c r="B1" s="324"/>
      <c r="C1" s="324"/>
      <c r="D1" s="324"/>
      <c r="E1" s="324"/>
      <c r="F1" s="324"/>
      <c r="G1" s="324"/>
      <c r="H1" s="325"/>
      <c r="I1" s="41"/>
    </row>
    <row r="2" spans="1:24" ht="16.5" thickBot="1">
      <c r="J2" s="118"/>
      <c r="K2" s="118"/>
    </row>
    <row r="3" spans="1:24">
      <c r="A3" s="485" t="s">
        <v>94</v>
      </c>
      <c r="B3" s="486"/>
      <c r="C3" s="486"/>
      <c r="D3" s="487"/>
      <c r="E3" s="474" t="s">
        <v>95</v>
      </c>
      <c r="F3" s="475"/>
      <c r="G3" s="475"/>
      <c r="H3" s="476"/>
      <c r="X3" s="292">
        <v>3.4722222222222224E-4</v>
      </c>
    </row>
    <row r="4" spans="1:24" ht="15.75" thickBot="1">
      <c r="A4" s="488"/>
      <c r="B4" s="489"/>
      <c r="C4" s="489"/>
      <c r="D4" s="490"/>
      <c r="E4" s="233" t="s">
        <v>47</v>
      </c>
      <c r="F4" s="234" t="s">
        <v>48</v>
      </c>
      <c r="G4" s="290" t="s">
        <v>314</v>
      </c>
      <c r="H4" s="291" t="s">
        <v>314</v>
      </c>
      <c r="I4" s="230"/>
      <c r="J4" s="287" t="s">
        <v>312</v>
      </c>
      <c r="K4" s="230"/>
    </row>
    <row r="5" spans="1:24" ht="15.75" thickBot="1">
      <c r="A5" s="38" t="s">
        <v>89</v>
      </c>
      <c r="B5" s="39" t="s">
        <v>90</v>
      </c>
      <c r="C5" s="39" t="s">
        <v>174</v>
      </c>
      <c r="D5" s="40" t="s">
        <v>175</v>
      </c>
      <c r="E5" s="231" t="s">
        <v>45</v>
      </c>
      <c r="F5" s="232" t="s">
        <v>92</v>
      </c>
      <c r="G5" s="483" t="s">
        <v>93</v>
      </c>
      <c r="H5" s="484"/>
    </row>
    <row r="6" spans="1:24">
      <c r="A6" s="43"/>
      <c r="B6" s="44"/>
      <c r="C6" s="44"/>
      <c r="D6" s="45"/>
      <c r="E6" s="46"/>
      <c r="F6" s="47"/>
      <c r="G6" s="48"/>
      <c r="H6" s="49"/>
    </row>
    <row r="7" spans="1:24">
      <c r="A7" s="8"/>
      <c r="B7" s="28"/>
      <c r="C7" s="28"/>
      <c r="D7" s="29"/>
      <c r="E7" s="50"/>
      <c r="F7" s="51"/>
      <c r="G7" s="52"/>
      <c r="H7" s="53"/>
    </row>
    <row r="8" spans="1:24">
      <c r="A8" s="8"/>
      <c r="B8" s="28"/>
      <c r="C8" s="28"/>
      <c r="D8" s="29"/>
      <c r="E8" s="50"/>
      <c r="F8" s="51"/>
      <c r="G8" s="52"/>
      <c r="H8" s="53"/>
    </row>
    <row r="9" spans="1:24">
      <c r="A9" s="8"/>
      <c r="B9" s="28"/>
      <c r="C9" s="28"/>
      <c r="D9" s="29"/>
      <c r="E9" s="50"/>
      <c r="F9" s="51"/>
      <c r="G9" s="52"/>
      <c r="H9" s="53"/>
    </row>
    <row r="10" spans="1:24">
      <c r="A10" s="8"/>
      <c r="B10" s="28"/>
      <c r="C10" s="28"/>
      <c r="D10" s="29"/>
      <c r="E10" s="50"/>
      <c r="F10" s="51"/>
      <c r="G10" s="52"/>
      <c r="H10" s="53"/>
    </row>
    <row r="11" spans="1:24">
      <c r="A11" s="8"/>
      <c r="B11" s="28"/>
      <c r="C11" s="28"/>
      <c r="D11" s="29"/>
      <c r="E11" s="50"/>
      <c r="F11" s="51"/>
      <c r="G11" s="52"/>
      <c r="H11" s="53"/>
    </row>
    <row r="12" spans="1:24">
      <c r="A12" s="8"/>
      <c r="B12" s="28"/>
      <c r="C12" s="28"/>
      <c r="D12" s="29"/>
      <c r="E12" s="50"/>
      <c r="F12" s="51"/>
      <c r="G12" s="52"/>
      <c r="H12" s="53"/>
    </row>
    <row r="13" spans="1:24">
      <c r="A13" s="8"/>
      <c r="B13" s="28"/>
      <c r="C13" s="28"/>
      <c r="D13" s="29"/>
      <c r="E13" s="50"/>
      <c r="F13" s="51"/>
      <c r="G13" s="52"/>
      <c r="H13" s="53"/>
    </row>
    <row r="14" spans="1:24">
      <c r="A14" s="8"/>
      <c r="B14" s="28"/>
      <c r="C14" s="28"/>
      <c r="D14" s="29"/>
      <c r="E14" s="50"/>
      <c r="F14" s="51"/>
      <c r="G14" s="52"/>
      <c r="H14" s="53"/>
    </row>
    <row r="15" spans="1:24">
      <c r="A15" s="8"/>
      <c r="B15" s="28"/>
      <c r="C15" s="28"/>
      <c r="D15" s="29"/>
      <c r="E15" s="50"/>
      <c r="F15" s="51"/>
      <c r="G15" s="52"/>
      <c r="H15" s="53"/>
    </row>
    <row r="16" spans="1:24" ht="15.75" thickBot="1">
      <c r="A16" s="54"/>
      <c r="B16" s="55"/>
      <c r="C16" s="55"/>
      <c r="D16" s="56"/>
      <c r="E16" s="57"/>
      <c r="F16" s="58"/>
      <c r="G16" s="59"/>
      <c r="H16" s="60"/>
    </row>
    <row r="17" spans="1:11" ht="15.75" thickBot="1"/>
    <row r="18" spans="1:11" ht="16.5" thickBot="1">
      <c r="A18" s="480" t="s">
        <v>103</v>
      </c>
      <c r="B18" s="481"/>
      <c r="C18" s="482"/>
      <c r="E18" s="421" t="s">
        <v>50</v>
      </c>
      <c r="F18" s="421"/>
    </row>
    <row r="19" spans="1:11">
      <c r="A19" s="491" t="s">
        <v>97</v>
      </c>
      <c r="B19" s="492"/>
      <c r="C19" s="493"/>
      <c r="F19" s="195"/>
      <c r="G19" s="196"/>
      <c r="H19" s="196"/>
      <c r="I19" s="196"/>
      <c r="J19" s="196"/>
    </row>
    <row r="20" spans="1:11">
      <c r="A20" s="494" t="s">
        <v>98</v>
      </c>
      <c r="B20" s="495"/>
      <c r="C20" s="496"/>
      <c r="F20" s="195"/>
      <c r="G20" s="198" t="s">
        <v>80</v>
      </c>
      <c r="H20" s="199" t="s">
        <v>87</v>
      </c>
      <c r="I20" s="197" t="s">
        <v>85</v>
      </c>
      <c r="J20" s="199" t="s">
        <v>112</v>
      </c>
      <c r="K20" s="198" t="s">
        <v>246</v>
      </c>
    </row>
    <row r="21" spans="1:11">
      <c r="A21" s="494" t="s">
        <v>99</v>
      </c>
      <c r="B21" s="495"/>
      <c r="C21" s="496"/>
      <c r="E21" s="500" t="str">
        <f>Résultats!A5</f>
        <v>Axis Guibertin 4M</v>
      </c>
      <c r="F21" s="501"/>
      <c r="G21" s="71">
        <f>'SET 1'!$J$21</f>
        <v>0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>
        <f>'SET 5'!AO41</f>
        <v>0</v>
      </c>
    </row>
    <row r="22" spans="1:11">
      <c r="A22" s="494" t="s">
        <v>100</v>
      </c>
      <c r="B22" s="495"/>
      <c r="C22" s="496"/>
      <c r="E22" s="500" t="str">
        <f>Résultats!G5</f>
        <v xml:space="preserve">Don Bosco Woluwe VC </v>
      </c>
      <c r="F22" s="501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>
        <f>'SET 5'!AO25</f>
        <v>0</v>
      </c>
    </row>
    <row r="23" spans="1:11">
      <c r="A23" s="497" t="s">
        <v>101</v>
      </c>
      <c r="B23" s="498"/>
      <c r="C23" s="499"/>
      <c r="F23" s="195"/>
      <c r="G23" s="4"/>
      <c r="H23" s="4"/>
      <c r="I23" s="195"/>
      <c r="J23" s="4"/>
    </row>
    <row r="24" spans="1:11" ht="15.75" thickBot="1">
      <c r="A24" s="477" t="s">
        <v>102</v>
      </c>
      <c r="B24" s="478"/>
      <c r="C24" s="479"/>
      <c r="F24" s="195"/>
      <c r="G24" s="4"/>
      <c r="H24" s="4"/>
      <c r="I24" s="195"/>
      <c r="J24" s="4"/>
    </row>
    <row r="25" spans="1:11">
      <c r="F25" s="195"/>
      <c r="G25" s="195"/>
      <c r="H25" s="195"/>
      <c r="I25" s="195"/>
      <c r="J25" s="195"/>
    </row>
  </sheetData>
  <mergeCells count="14"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X29"/>
  <sheetViews>
    <sheetView showGridLines="0" workbookViewId="0">
      <selection activeCell="A12" sqref="A12"/>
    </sheetView>
  </sheetViews>
  <sheetFormatPr baseColWidth="10" defaultRowHeight="15"/>
  <cols>
    <col min="5" max="5" width="17" bestFit="1" customWidth="1"/>
    <col min="6" max="6" width="14.5703125" customWidth="1"/>
  </cols>
  <sheetData>
    <row r="1" spans="1:24" ht="21.75" thickBot="1">
      <c r="A1" s="323" t="s">
        <v>104</v>
      </c>
      <c r="B1" s="324"/>
      <c r="C1" s="324"/>
      <c r="D1" s="324"/>
      <c r="E1" s="324"/>
      <c r="F1" s="324"/>
      <c r="G1" s="324"/>
      <c r="H1" s="324"/>
      <c r="I1" s="324"/>
      <c r="J1" s="325"/>
    </row>
    <row r="3" spans="1:24" ht="15.75" thickBot="1">
      <c r="X3" s="206">
        <v>2.5462962962962961E-4</v>
      </c>
    </row>
    <row r="4" spans="1:24" ht="15.75" thickBot="1">
      <c r="A4" s="502" t="s">
        <v>110</v>
      </c>
      <c r="B4" s="503"/>
      <c r="C4" s="503"/>
      <c r="D4" s="504"/>
      <c r="G4" s="502" t="s">
        <v>111</v>
      </c>
      <c r="H4" s="503"/>
      <c r="I4" s="503"/>
      <c r="J4" s="504"/>
      <c r="X4" s="292">
        <v>6.9444444444444447E-4</v>
      </c>
    </row>
    <row r="5" spans="1:24" ht="24" customHeight="1" thickBot="1">
      <c r="A5" s="505" t="str">
        <f>IF('Composition équipes'!D3="A",'Composition équipes'!A3,'Composition équipes'!F3)</f>
        <v>Axis Guibertin 4M</v>
      </c>
      <c r="B5" s="506"/>
      <c r="C5" s="506"/>
      <c r="D5" s="507"/>
      <c r="E5" s="1"/>
      <c r="F5" s="1"/>
      <c r="G5" s="508" t="str">
        <f>IF('Composition équipes'!D3="B",'Composition équipes'!A3,'Composition équipes'!F3)</f>
        <v xml:space="preserve">Don Bosco Woluwe VC </v>
      </c>
      <c r="H5" s="508"/>
      <c r="I5" s="508"/>
      <c r="J5" s="508"/>
    </row>
    <row r="6" spans="1:24" ht="15.75" thickBot="1">
      <c r="A6" s="62" t="s">
        <v>105</v>
      </c>
      <c r="B6" s="63" t="s">
        <v>81</v>
      </c>
      <c r="C6" s="63" t="s">
        <v>106</v>
      </c>
      <c r="D6" s="64" t="s">
        <v>107</v>
      </c>
      <c r="E6" s="38" t="s">
        <v>108</v>
      </c>
      <c r="F6" s="40" t="s">
        <v>109</v>
      </c>
      <c r="G6" s="62" t="s">
        <v>107</v>
      </c>
      <c r="H6" s="63" t="s">
        <v>106</v>
      </c>
      <c r="I6" s="63" t="s">
        <v>81</v>
      </c>
      <c r="J6" s="64" t="s">
        <v>105</v>
      </c>
    </row>
    <row r="7" spans="1:24">
      <c r="A7" s="67">
        <f>'SET 1'!$F$21</f>
        <v>1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1</v>
      </c>
    </row>
    <row r="8" spans="1:24">
      <c r="A8" s="70">
        <f>'SET 2'!$T$21</f>
        <v>0</v>
      </c>
      <c r="B8" s="71">
        <f>'SET 2'!$T$22</f>
        <v>1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2</v>
      </c>
      <c r="J8" s="72">
        <f>'SET 2'!$F$21</f>
        <v>1</v>
      </c>
    </row>
    <row r="9" spans="1:24">
      <c r="A9" s="70">
        <f>'SET 3'!$F$21</f>
        <v>2</v>
      </c>
      <c r="B9" s="71">
        <f>'SET 3'!$F$22</f>
        <v>1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1</v>
      </c>
    </row>
    <row r="10" spans="1:24">
      <c r="A10" s="70">
        <f>'SET 4'!$T$21</f>
        <v>1</v>
      </c>
      <c r="B10" s="71">
        <f>'SET 4'!$T$22</f>
        <v>1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2</v>
      </c>
      <c r="J10" s="72">
        <f>'SET 4'!$F$21</f>
        <v>1</v>
      </c>
    </row>
    <row r="11" spans="1:24" ht="15.75" thickBot="1">
      <c r="A11" s="202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4</v>
      </c>
      <c r="E11" s="36" t="s">
        <v>72</v>
      </c>
      <c r="F11" s="80">
        <f>IF(D11&gt;0,'SET 5'!E24 - 'SET 5'!E4,0)</f>
        <v>-0.9638888888888888</v>
      </c>
      <c r="G11" s="73">
        <f>IF('SET 5'!$B$5="A",'SET 5'!$J$41,'SET 5'!$X$41)</f>
        <v>7</v>
      </c>
      <c r="H11" s="75">
        <f t="shared" si="1"/>
        <v>1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>
      <c r="A12" s="84">
        <f t="shared" ref="A12:B12" si="2">SUM(A7:A11)</f>
        <v>4</v>
      </c>
      <c r="B12" s="85">
        <f t="shared" si="2"/>
        <v>3</v>
      </c>
      <c r="C12" s="85">
        <f>SUM(C7:C11)</f>
        <v>0</v>
      </c>
      <c r="D12" s="86">
        <f>SUM(D7:D11)</f>
        <v>4</v>
      </c>
      <c r="E12" s="65" t="s">
        <v>116</v>
      </c>
      <c r="F12" s="83">
        <f>SUM(F7:F11)</f>
        <v>-0.9638888888888888</v>
      </c>
      <c r="G12" s="84">
        <f>SUM(G7:G11)</f>
        <v>7</v>
      </c>
      <c r="H12" s="85">
        <f>SUM(H7:H11)</f>
        <v>1</v>
      </c>
      <c r="I12" s="85">
        <f t="shared" ref="I12:J12" si="3">SUM(I7:I11)</f>
        <v>4</v>
      </c>
      <c r="J12" s="86">
        <f t="shared" si="3"/>
        <v>4</v>
      </c>
    </row>
    <row r="13" spans="1:24">
      <c r="A13" s="509" t="s">
        <v>113</v>
      </c>
      <c r="B13" s="510"/>
      <c r="C13" s="510"/>
      <c r="D13" s="511"/>
      <c r="E13" s="509" t="s">
        <v>114</v>
      </c>
      <c r="F13" s="511"/>
      <c r="G13" s="509" t="s">
        <v>115</v>
      </c>
      <c r="H13" s="510"/>
      <c r="I13" s="510"/>
      <c r="J13" s="511"/>
    </row>
    <row r="14" spans="1:24" ht="15.75" thickBot="1">
      <c r="A14" s="512">
        <f>'SET 1'!E4</f>
        <v>0.89583333333333337</v>
      </c>
      <c r="B14" s="513"/>
      <c r="C14" s="513"/>
      <c r="D14" s="514"/>
      <c r="E14" s="512" t="b">
        <f>IF(C12+H12=3,'SET 3'!S4,IF(C12+H12=4,'SET 4'!S4,IF(C12+H12=5,'SET 5'!E24)))</f>
        <v>0</v>
      </c>
      <c r="F14" s="514"/>
      <c r="G14" s="515">
        <f>E14-A14</f>
        <v>-0.89583333333333337</v>
      </c>
      <c r="H14" s="516"/>
      <c r="I14" s="516"/>
      <c r="J14" s="517"/>
    </row>
    <row r="16" spans="1:24" ht="27.75" customHeight="1">
      <c r="A16" s="518" t="s">
        <v>120</v>
      </c>
      <c r="B16" s="518"/>
      <c r="C16" s="519" t="str">
        <f>IF(C12&gt;H12,A5,G5)</f>
        <v xml:space="preserve">Don Bosco Woluwe VC </v>
      </c>
      <c r="D16" s="519"/>
      <c r="E16" s="519"/>
      <c r="F16" s="20"/>
      <c r="G16" s="82">
        <f>IF(C12=3,C12,H12)</f>
        <v>1</v>
      </c>
      <c r="H16" s="82">
        <f>IF(C12&lt;3,C12,H12)</f>
        <v>0</v>
      </c>
    </row>
    <row r="17" spans="1:10" ht="15.75" thickBot="1"/>
    <row r="18" spans="1:10" ht="15.75" thickBot="1">
      <c r="A18" s="480" t="s">
        <v>122</v>
      </c>
      <c r="B18" s="481"/>
      <c r="C18" s="481"/>
      <c r="D18" s="481"/>
      <c r="E18" s="481"/>
      <c r="F18" s="481"/>
      <c r="G18" s="481"/>
      <c r="H18" s="481"/>
      <c r="I18" s="481"/>
      <c r="J18" s="482"/>
    </row>
    <row r="19" spans="1:10" ht="20.100000000000001" customHeight="1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>
      <c r="A24" s="480" t="s">
        <v>126</v>
      </c>
      <c r="B24" s="481"/>
      <c r="C24" s="481"/>
      <c r="D24" s="481"/>
      <c r="E24" s="481"/>
      <c r="F24" s="481"/>
      <c r="G24" s="481"/>
      <c r="H24" s="481"/>
      <c r="I24" s="481"/>
      <c r="J24" s="482"/>
    </row>
    <row r="25" spans="1:10" s="20" customFormat="1" ht="23.1" customHeight="1">
      <c r="A25" s="101" t="s">
        <v>123</v>
      </c>
      <c r="B25" s="520"/>
      <c r="C25" s="521"/>
      <c r="D25" s="521"/>
      <c r="E25" s="102" t="s">
        <v>41</v>
      </c>
      <c r="F25" s="526" t="str">
        <f>'Données du match'!C17</f>
        <v>MANNAERT G.</v>
      </c>
      <c r="G25" s="526"/>
      <c r="H25" s="527"/>
      <c r="I25" s="527"/>
      <c r="J25" s="528"/>
    </row>
    <row r="26" spans="1:10" s="20" customFormat="1" ht="23.1" customHeight="1">
      <c r="A26" s="103" t="s">
        <v>124</v>
      </c>
      <c r="B26" s="524"/>
      <c r="C26" s="525"/>
      <c r="D26" s="525"/>
      <c r="E26" s="92" t="s">
        <v>125</v>
      </c>
      <c r="F26" s="522">
        <f>'Données du match'!C18</f>
        <v>0</v>
      </c>
      <c r="G26" s="522"/>
      <c r="H26" s="369"/>
      <c r="I26" s="369"/>
      <c r="J26" s="523"/>
    </row>
    <row r="27" spans="1:10" s="20" customFormat="1" ht="23.1" customHeight="1">
      <c r="A27" s="104"/>
      <c r="B27" s="105"/>
      <c r="C27" s="105"/>
      <c r="D27" s="105"/>
      <c r="E27" s="92" t="s">
        <v>52</v>
      </c>
      <c r="F27" s="522" t="str">
        <f>'Données du match'!C21</f>
        <v>VAN OVERMEIREN G.</v>
      </c>
      <c r="G27" s="522"/>
      <c r="H27" s="369"/>
      <c r="I27" s="369"/>
      <c r="J27" s="523"/>
    </row>
    <row r="28" spans="1:10" ht="23.1" customHeight="1">
      <c r="A28" s="106"/>
      <c r="B28" s="42"/>
      <c r="C28" s="42"/>
      <c r="D28" s="42"/>
      <c r="E28" s="92" t="s">
        <v>53</v>
      </c>
      <c r="F28" s="522">
        <f>'Données du match'!C22</f>
        <v>0</v>
      </c>
      <c r="G28" s="522"/>
      <c r="H28" s="369"/>
      <c r="I28" s="369"/>
      <c r="J28" s="523"/>
    </row>
    <row r="29" spans="1:10" ht="15.75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5">
    <mergeCell ref="F28:G28"/>
    <mergeCell ref="H28:J28"/>
    <mergeCell ref="B26:D26"/>
    <mergeCell ref="F25:G25"/>
    <mergeCell ref="F26:G26"/>
    <mergeCell ref="F27:G27"/>
    <mergeCell ref="H25:J25"/>
    <mergeCell ref="H26:J26"/>
    <mergeCell ref="H27:J27"/>
    <mergeCell ref="A16:B16"/>
    <mergeCell ref="C16:E16"/>
    <mergeCell ref="A24:J24"/>
    <mergeCell ref="A18:J18"/>
    <mergeCell ref="B25:D25"/>
    <mergeCell ref="A13:D13"/>
    <mergeCell ref="G13:J13"/>
    <mergeCell ref="A14:D14"/>
    <mergeCell ref="G14:J14"/>
    <mergeCell ref="E13:F13"/>
    <mergeCell ref="E14:F14"/>
    <mergeCell ref="A1:J1"/>
    <mergeCell ref="A4:D4"/>
    <mergeCell ref="G4:J4"/>
    <mergeCell ref="A5:D5"/>
    <mergeCell ref="G5:J5"/>
  </mergeCell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33"/>
  <sheetViews>
    <sheetView showGridLines="0" workbookViewId="0">
      <selection activeCell="L15" sqref="L15"/>
    </sheetView>
  </sheetViews>
  <sheetFormatPr baseColWidth="10" defaultRowHeight="15"/>
  <cols>
    <col min="1" max="1" width="13.28515625" customWidth="1"/>
    <col min="5" max="5" width="4.85546875" customWidth="1"/>
    <col min="8" max="8" width="13.85546875" customWidth="1"/>
  </cols>
  <sheetData>
    <row r="1" spans="1:15">
      <c r="A1" s="155" t="s">
        <v>176</v>
      </c>
      <c r="B1" s="153"/>
      <c r="E1" s="179"/>
      <c r="F1" s="534" t="s">
        <v>183</v>
      </c>
      <c r="G1" s="534"/>
      <c r="H1" s="534"/>
      <c r="I1" s="534"/>
    </row>
    <row r="2" spans="1:15">
      <c r="E2" s="179"/>
    </row>
    <row r="3" spans="1:15">
      <c r="A3" s="156" t="s">
        <v>179</v>
      </c>
      <c r="B3" s="537" t="str">
        <f>'Données du match'!C21</f>
        <v>VAN OVERMEIREN G.</v>
      </c>
      <c r="C3" s="537"/>
      <c r="D3" s="537"/>
      <c r="E3" s="4"/>
      <c r="F3" s="1" t="s">
        <v>184</v>
      </c>
      <c r="I3" s="3" t="s">
        <v>186</v>
      </c>
    </row>
    <row r="4" spans="1:15" ht="15.75">
      <c r="A4" s="156" t="s">
        <v>177</v>
      </c>
      <c r="B4" s="329"/>
      <c r="C4" s="329"/>
      <c r="D4" s="329"/>
      <c r="E4" s="4"/>
      <c r="F4" s="1"/>
      <c r="K4" s="356" t="s">
        <v>50</v>
      </c>
      <c r="L4" s="356"/>
    </row>
    <row r="5" spans="1:15" ht="15.75">
      <c r="A5" s="154"/>
      <c r="B5" s="329"/>
      <c r="C5" s="329"/>
      <c r="D5" s="329"/>
      <c r="E5" s="190"/>
      <c r="F5" s="1" t="s">
        <v>188</v>
      </c>
      <c r="I5" s="279"/>
      <c r="K5" s="365" t="s">
        <v>51</v>
      </c>
      <c r="L5" s="365"/>
    </row>
    <row r="6" spans="1:15" ht="16.5" thickBot="1">
      <c r="A6" s="154"/>
      <c r="E6" s="179"/>
      <c r="K6" s="541" t="s">
        <v>86</v>
      </c>
      <c r="L6" s="541"/>
    </row>
    <row r="7" spans="1:15" ht="15.75" thickBot="1">
      <c r="A7" s="155" t="s">
        <v>180</v>
      </c>
      <c r="B7" s="535" t="str">
        <f>'Données du match'!D11</f>
        <v>AJ4</v>
      </c>
      <c r="C7" s="536"/>
      <c r="E7" s="179"/>
      <c r="F7" s="1" t="s">
        <v>185</v>
      </c>
      <c r="I7" s="3" t="s">
        <v>186</v>
      </c>
    </row>
    <row r="8" spans="1:15" ht="15.75" thickBot="1">
      <c r="A8" s="530" t="str">
        <f>'Données du match'!B7</f>
        <v>Axis Guibertin</v>
      </c>
      <c r="B8" s="531"/>
      <c r="C8" s="532" t="str">
        <f>'Données du match'!F7</f>
        <v>Don Bosco Woluwe VC</v>
      </c>
      <c r="D8" s="542"/>
      <c r="E8" s="4"/>
      <c r="F8" s="198">
        <v>42</v>
      </c>
      <c r="G8" s="3" t="s">
        <v>173</v>
      </c>
      <c r="H8" s="204">
        <v>0.33</v>
      </c>
      <c r="I8" s="208">
        <f>F8*H8</f>
        <v>13.860000000000001</v>
      </c>
      <c r="O8" s="162"/>
    </row>
    <row r="9" spans="1:15">
      <c r="A9" s="154"/>
      <c r="E9" s="179"/>
      <c r="F9" s="159" t="s">
        <v>192</v>
      </c>
      <c r="H9" s="159" t="s">
        <v>193</v>
      </c>
      <c r="I9" s="3"/>
    </row>
    <row r="10" spans="1:15">
      <c r="A10" s="156" t="s">
        <v>181</v>
      </c>
      <c r="B10" s="188">
        <f>'Données du match'!F11</f>
        <v>43070</v>
      </c>
      <c r="C10" s="156" t="s">
        <v>182</v>
      </c>
      <c r="D10" s="189">
        <f>'Données du match'!F12</f>
        <v>0.89583333333333337</v>
      </c>
      <c r="E10" s="191"/>
      <c r="I10" s="3" t="s">
        <v>186</v>
      </c>
    </row>
    <row r="11" spans="1:15">
      <c r="A11" s="155" t="s">
        <v>54</v>
      </c>
      <c r="B11" s="529">
        <f>'Données du match'!F21</f>
        <v>0</v>
      </c>
      <c r="C11" s="529"/>
      <c r="E11" s="179"/>
      <c r="F11" s="1" t="s">
        <v>187</v>
      </c>
      <c r="I11" s="209">
        <v>30</v>
      </c>
    </row>
    <row r="12" spans="1:15">
      <c r="A12" s="156"/>
      <c r="E12" s="179"/>
    </row>
    <row r="13" spans="1:15" ht="15.75" thickBot="1">
      <c r="A13" s="156"/>
      <c r="E13" s="179"/>
    </row>
    <row r="14" spans="1:15" ht="15.75" thickBot="1">
      <c r="A14" s="156"/>
      <c r="E14" s="179"/>
      <c r="H14" s="160" t="s">
        <v>178</v>
      </c>
      <c r="I14" s="161">
        <f>I5+I8+I11</f>
        <v>43.86</v>
      </c>
    </row>
    <row r="15" spans="1:15" ht="15.75" thickBot="1">
      <c r="A15" s="192"/>
      <c r="B15" s="193"/>
      <c r="C15" s="193"/>
      <c r="D15" s="193"/>
      <c r="E15" s="194"/>
      <c r="F15" s="193"/>
      <c r="G15" s="193"/>
      <c r="H15" s="193"/>
      <c r="I15" s="193"/>
    </row>
    <row r="16" spans="1:15">
      <c r="A16" s="158"/>
      <c r="E16" s="179"/>
    </row>
    <row r="17" spans="1:9">
      <c r="A17" s="155" t="s">
        <v>176</v>
      </c>
      <c r="B17" s="153"/>
      <c r="E17" s="179"/>
      <c r="F17" s="534" t="s">
        <v>191</v>
      </c>
      <c r="G17" s="534"/>
      <c r="H17" s="534"/>
      <c r="I17" s="534"/>
    </row>
    <row r="18" spans="1:9">
      <c r="E18" s="179"/>
    </row>
    <row r="19" spans="1:9">
      <c r="A19" s="156" t="s">
        <v>179</v>
      </c>
      <c r="B19" s="538">
        <f>'Données du match'!C22</f>
        <v>0</v>
      </c>
      <c r="C19" s="539"/>
      <c r="D19" s="540"/>
      <c r="E19" s="4"/>
      <c r="F19" s="1" t="s">
        <v>184</v>
      </c>
      <c r="I19" s="3" t="s">
        <v>186</v>
      </c>
    </row>
    <row r="20" spans="1:9">
      <c r="A20" s="156" t="s">
        <v>177</v>
      </c>
      <c r="B20" s="329"/>
      <c r="C20" s="329"/>
      <c r="D20" s="329"/>
      <c r="E20" s="4"/>
      <c r="F20" s="1"/>
    </row>
    <row r="21" spans="1:9">
      <c r="A21" s="154"/>
      <c r="B21" s="329"/>
      <c r="C21" s="329"/>
      <c r="D21" s="329"/>
      <c r="E21" s="190"/>
      <c r="F21" s="1" t="s">
        <v>188</v>
      </c>
      <c r="I21" s="279"/>
    </row>
    <row r="22" spans="1:9" ht="15.75" thickBot="1">
      <c r="A22" s="154"/>
      <c r="E22" s="179"/>
      <c r="F22" s="1"/>
    </row>
    <row r="23" spans="1:9" ht="15.75" thickBot="1">
      <c r="A23" s="155" t="s">
        <v>180</v>
      </c>
      <c r="B23" s="535" t="str">
        <f>'Données du match'!D11</f>
        <v>AJ4</v>
      </c>
      <c r="C23" s="536"/>
      <c r="E23" s="179"/>
      <c r="F23" s="1" t="s">
        <v>185</v>
      </c>
      <c r="I23" s="3" t="s">
        <v>186</v>
      </c>
    </row>
    <row r="24" spans="1:9" ht="15.75" thickBot="1">
      <c r="A24" s="530" t="str">
        <f>A8</f>
        <v>Axis Guibertin</v>
      </c>
      <c r="B24" s="531"/>
      <c r="C24" s="532" t="str">
        <f>C8</f>
        <v>Don Bosco Woluwe VC</v>
      </c>
      <c r="D24" s="533"/>
      <c r="E24" s="4"/>
      <c r="F24" s="198">
        <v>0</v>
      </c>
      <c r="G24" s="3" t="s">
        <v>173</v>
      </c>
      <c r="H24" s="204">
        <v>0</v>
      </c>
      <c r="I24" s="210">
        <f>F24*H24</f>
        <v>0</v>
      </c>
    </row>
    <row r="25" spans="1:9">
      <c r="A25" s="154"/>
      <c r="E25" s="179"/>
      <c r="F25" s="159" t="s">
        <v>192</v>
      </c>
      <c r="H25" s="159" t="s">
        <v>193</v>
      </c>
      <c r="I25" s="3"/>
    </row>
    <row r="26" spans="1:9">
      <c r="A26" s="156" t="s">
        <v>181</v>
      </c>
      <c r="B26" s="188">
        <f>'Données du match'!F11</f>
        <v>43070</v>
      </c>
      <c r="C26" s="156" t="s">
        <v>182</v>
      </c>
      <c r="D26" s="189">
        <f>D10</f>
        <v>0.89583333333333337</v>
      </c>
      <c r="E26" s="191"/>
      <c r="I26" s="3" t="s">
        <v>186</v>
      </c>
    </row>
    <row r="27" spans="1:9">
      <c r="A27" s="155" t="s">
        <v>54</v>
      </c>
      <c r="B27" s="529">
        <f>'Données du match'!F22</f>
        <v>0</v>
      </c>
      <c r="C27" s="529"/>
      <c r="E27" s="179"/>
      <c r="F27" s="1" t="s">
        <v>187</v>
      </c>
      <c r="I27" s="209">
        <v>0</v>
      </c>
    </row>
    <row r="28" spans="1:9">
      <c r="A28" s="156"/>
      <c r="E28" s="179"/>
    </row>
    <row r="29" spans="1:9" ht="15.75" thickBot="1">
      <c r="A29" s="156"/>
      <c r="E29" s="179"/>
    </row>
    <row r="30" spans="1:9" ht="15.75" thickBot="1">
      <c r="A30" s="156"/>
      <c r="E30" s="179"/>
      <c r="H30" s="160" t="s">
        <v>178</v>
      </c>
      <c r="I30" s="211">
        <f>I21+I24+I27</f>
        <v>0</v>
      </c>
    </row>
    <row r="31" spans="1:9">
      <c r="A31" s="158"/>
      <c r="E31" s="179"/>
    </row>
    <row r="32" spans="1:9">
      <c r="A32" s="158"/>
      <c r="E32" s="179"/>
    </row>
    <row r="33" spans="1:5">
      <c r="A33" s="157"/>
      <c r="E33" s="179"/>
    </row>
  </sheetData>
  <mergeCells count="19">
    <mergeCell ref="K4:L4"/>
    <mergeCell ref="K5:L5"/>
    <mergeCell ref="K6:L6"/>
    <mergeCell ref="A8:B8"/>
    <mergeCell ref="C8:D8"/>
    <mergeCell ref="B7:C7"/>
    <mergeCell ref="B4:D4"/>
    <mergeCell ref="B5:D5"/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déroulantes'!$O$1:$O$4</xm:f>
          </x14:formula1>
          <xm:sqref>H8 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A</vt:lpstr>
      <vt:lpstr>ListeA</vt:lpstr>
      <vt:lpstr>ListeB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Andre</cp:lastModifiedBy>
  <cp:lastPrinted>2017-11-28T09:49:14Z</cp:lastPrinted>
  <dcterms:created xsi:type="dcterms:W3CDTF">2017-10-27T08:02:48Z</dcterms:created>
  <dcterms:modified xsi:type="dcterms:W3CDTF">2017-12-02T12:54:53Z</dcterms:modified>
</cp:coreProperties>
</file>