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540" windowHeight="9570"/>
  </bookViews>
  <sheets>
    <sheet name="Formulaire" sheetId="3" r:id="rId1"/>
    <sheet name="compil" sheetId="7" r:id="rId2"/>
    <sheet name="Jan-Mars" sheetId="1" r:id="rId3"/>
    <sheet name="Festival" sheetId="2" r:id="rId4"/>
    <sheet name="Avril-Juil" sheetId="4" r:id="rId5"/>
    <sheet name="Sept-Déc" sheetId="5" r:id="rId6"/>
  </sheets>
  <definedNames>
    <definedName name="_xlchart.v1.0" hidden="1">compil!$A$2:$A$10</definedName>
    <definedName name="_xlchart.v1.1" hidden="1">compil!$B$2:$B$10</definedName>
    <definedName name="_xlchart.v1.2" hidden="1">compil!$J$2:$J$10</definedName>
    <definedName name="_xlchart.v1.3" hidden="1">compil!$K$2:$K$10</definedName>
    <definedName name="_xlchart.v1.4" hidden="1">compil!$G$2:$G$10</definedName>
    <definedName name="_xlchart.v1.5" hidden="1">compil!$H$2:$H$10</definedName>
    <definedName name="_xlchart.v1.6" hidden="1">compil!$D$2:$D$10</definedName>
    <definedName name="_xlchart.v1.7" hidden="1">compil!$E$2:$E$10</definedName>
    <definedName name="catering1">Tableau1[Catering]</definedName>
    <definedName name="catering2">Tableau2[Catering]</definedName>
    <definedName name="catering3">Tableau3[Catering]</definedName>
    <definedName name="catering4">Tableau4[Catering]</definedName>
    <definedName name="cnva1">Tableau1[CNV]</definedName>
    <definedName name="cnvb">Tableau2[CNV]</definedName>
    <definedName name="cnvcc">Tableau3[CNV]</definedName>
    <definedName name="cnvd">Tableau4[CNV]</definedName>
    <definedName name="date1">Tableau1[Dates]</definedName>
    <definedName name="date2">Tableau2[Dates]</definedName>
    <definedName name="etatcom1">Tableau1[Etat 
négo/commentaires]</definedName>
    <definedName name="etatcom2">Tableau2[Etat 
négo/commentaires]</definedName>
    <definedName name="etatcom3">Tableau3[Etat 
négo/commentaires]</definedName>
    <definedName name="etatcom4">Tableau4[Etat 
négo/commentaires]</definedName>
    <definedName name="groupes1">Tableau1[Groupes]</definedName>
    <definedName name="groupes2">Tableau2[Groupes]</definedName>
    <definedName name="hebergement1">Tableau1[Hébergement]</definedName>
    <definedName name="hebergement2">Tableau2[Hébergement]</definedName>
    <definedName name="hebergement3">Tableau3[Hébergement]</definedName>
    <definedName name="hebergement4">Tableau4[Hébergement]</definedName>
    <definedName name="input1">Tableau1[IMPUT]</definedName>
    <definedName name="montant1">Tableau1[Montant]</definedName>
    <definedName name="montant2">Tableau2[Montant]</definedName>
    <definedName name="montant3">Tableau3[Montant]</definedName>
    <definedName name="montant4">Tableau4[Montant]</definedName>
    <definedName name="resto1">Tableau1[Restauration]</definedName>
    <definedName name="resto2">Tableau2[Restauration]</definedName>
    <definedName name="resto3">Tableau3[Restauration]</definedName>
    <definedName name="resto4">Tableau4[Restauration]</definedName>
    <definedName name="sacem1">Tableau1[SACEM]</definedName>
    <definedName name="sacem2">Tableau2[SACEM]</definedName>
    <definedName name="sacem3">Tableau3[SACEM]</definedName>
    <definedName name="sacem4">Tableau4[SACEM]</definedName>
    <definedName name="securite1">Tableau1[Sécurité]</definedName>
    <definedName name="securite2">Tableau2[Sécurité]</definedName>
    <definedName name="securite3">Tableau3[Sécurité]</definedName>
    <definedName name="securite4">Tableau4[Sécurité]</definedName>
    <definedName name="total1">Tableau1[TOTAL]</definedName>
    <definedName name="total2">Tableau2[TOTAL]</definedName>
    <definedName name="total3">Tableau3[TOTAL]</definedName>
    <definedName name="total4">Tableau4[TOTAL]</definedName>
    <definedName name="transporttaxi1">Tableau1[Transport / taxis]</definedName>
    <definedName name="transporttaxi2">Tableau2[Transport / taxis]</definedName>
    <definedName name="transporttaxi3">Tableau3[Transport / taxis]</definedName>
    <definedName name="transporttaxi4">Tableau4[Transport / taxis]</definedName>
    <definedName name="typeremun1">Tableau1[Type de rémunération 
(C ou E)]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4" l="1"/>
  <c r="N2" i="2"/>
  <c r="N4" i="1"/>
  <c r="K9" i="7"/>
  <c r="K8" i="7"/>
  <c r="K7" i="7"/>
  <c r="K6" i="7"/>
  <c r="K5" i="7"/>
  <c r="K4" i="7"/>
  <c r="K3" i="7"/>
  <c r="K2" i="7"/>
  <c r="H9" i="7"/>
  <c r="H8" i="7"/>
  <c r="H7" i="7"/>
  <c r="H6" i="7"/>
  <c r="H5" i="7"/>
  <c r="H4" i="7"/>
  <c r="H3" i="7"/>
  <c r="H2" i="7"/>
  <c r="E9" i="7"/>
  <c r="E8" i="7"/>
  <c r="E7" i="7"/>
  <c r="E6" i="7"/>
  <c r="E5" i="7"/>
  <c r="E4" i="7"/>
  <c r="E3" i="7"/>
  <c r="E2" i="7"/>
  <c r="B9" i="7"/>
  <c r="B8" i="7"/>
  <c r="B7" i="7"/>
  <c r="B6" i="7"/>
  <c r="B5" i="7"/>
  <c r="B4" i="7"/>
  <c r="B2" i="7"/>
  <c r="B3" i="7"/>
  <c r="N3" i="5" l="1"/>
  <c r="N2" i="5"/>
  <c r="K10" i="7" s="1"/>
  <c r="N3" i="2"/>
  <c r="E10" i="7"/>
  <c r="N3" i="4"/>
  <c r="H10" i="7"/>
  <c r="N2" i="1"/>
  <c r="B10" i="7" s="1"/>
  <c r="N3" i="1"/>
</calcChain>
</file>

<file path=xl/sharedStrings.xml><?xml version="1.0" encoding="utf-8"?>
<sst xmlns="http://schemas.openxmlformats.org/spreadsheetml/2006/main" count="196" uniqueCount="51">
  <si>
    <t>IMPUT</t>
  </si>
  <si>
    <t>Dates</t>
  </si>
  <si>
    <t>Groupes</t>
  </si>
  <si>
    <t>Restauration</t>
  </si>
  <si>
    <t>Transport / taxis</t>
  </si>
  <si>
    <t>Catering</t>
  </si>
  <si>
    <t>Sécurité</t>
  </si>
  <si>
    <t>SACEM</t>
  </si>
  <si>
    <t>CNV</t>
  </si>
  <si>
    <t>TOTAL</t>
  </si>
  <si>
    <t>Tarif Prévente</t>
  </si>
  <si>
    <t>Jauge estimée</t>
  </si>
  <si>
    <t>Exo</t>
  </si>
  <si>
    <t>Prévi Billetterie</t>
  </si>
  <si>
    <t>Gob Moyen</t>
  </si>
  <si>
    <t>BP
Bar</t>
  </si>
  <si>
    <t>TOTAL RECETTES</t>
  </si>
  <si>
    <t>REALISE
JAUGE</t>
  </si>
  <si>
    <t>REALISE
Billetterie</t>
  </si>
  <si>
    <t>REALISE
Bar</t>
  </si>
  <si>
    <t>REALISE - PREVISIONNEL</t>
  </si>
  <si>
    <t>Montant</t>
  </si>
  <si>
    <t>Type de rémunération 
(C ou E)</t>
  </si>
  <si>
    <t>Hébergement</t>
  </si>
  <si>
    <t/>
  </si>
  <si>
    <t>39 - FESTIVAL</t>
  </si>
  <si>
    <t>25/02/2021</t>
  </si>
  <si>
    <t>groupe A</t>
  </si>
  <si>
    <t>com1</t>
  </si>
  <si>
    <t>C</t>
  </si>
  <si>
    <t>40 - ACCOMPAGNEMENT</t>
  </si>
  <si>
    <t>Etat 
négo/commentaires</t>
  </si>
  <si>
    <t>Groupe A</t>
  </si>
  <si>
    <t>41 - DIFFUSION</t>
  </si>
  <si>
    <t>20/02/2021</t>
  </si>
  <si>
    <t xml:space="preserve">utututut uu </t>
  </si>
  <si>
    <t>24/03/2021</t>
  </si>
  <si>
    <t>essai festival</t>
  </si>
  <si>
    <t>com festi</t>
  </si>
  <si>
    <t>Groupe B</t>
  </si>
  <si>
    <t>dede</t>
  </si>
  <si>
    <t>dfdf d</t>
  </si>
  <si>
    <t>Jan-Mars</t>
  </si>
  <si>
    <t>Festival</t>
  </si>
  <si>
    <t>Avril-Juil</t>
  </si>
  <si>
    <t>Sept-Déc</t>
  </si>
  <si>
    <t>Transport / Taxi</t>
  </si>
  <si>
    <t>Sacem</t>
  </si>
  <si>
    <t>Total</t>
  </si>
  <si>
    <t>Montant :</t>
  </si>
  <si>
    <t>v006c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</si>
</sst>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0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BD84E0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9"/>
      </top>
      <bottom style="thin">
        <color theme="9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/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1" applyFont="1"/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44" fontId="1" fillId="2" borderId="4" xfId="2" applyFont="1" applyFill="1" applyBorder="1" applyAlignment="1">
      <alignment horizontal="center" vertical="center" wrapText="1"/>
    </xf>
    <xf numFmtId="44" fontId="0" fillId="0" borderId="0" xfId="2" applyFont="1"/>
    <xf numFmtId="44" fontId="0" fillId="0" borderId="0" xfId="2" applyFont="1" applyBorder="1"/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4" fontId="5" fillId="0" borderId="6" xfId="0" applyNumberFormat="1" applyFont="1" applyBorder="1"/>
    <xf numFmtId="0" fontId="1" fillId="6" borderId="0" xfId="0" applyFont="1" applyFill="1" applyBorder="1" applyAlignment="1">
      <alignment horizontal="left" vertical="center" wrapText="1"/>
    </xf>
    <xf numFmtId="0" fontId="7" fillId="7" borderId="0" xfId="0" applyFont="1" applyFill="1"/>
    <xf numFmtId="0" fontId="7" fillId="8" borderId="0" xfId="0" applyFont="1" applyFill="1"/>
    <xf numFmtId="0" fontId="1" fillId="4" borderId="0" xfId="0" applyFont="1" applyFill="1" applyBorder="1" applyAlignment="1">
      <alignment horizontal="left" vertical="center" wrapText="1"/>
    </xf>
    <xf numFmtId="0" fontId="7" fillId="5" borderId="0" xfId="0" applyFont="1" applyFill="1"/>
    <xf numFmtId="0" fontId="0" fillId="9" borderId="0" xfId="0" applyFill="1"/>
    <xf numFmtId="0" fontId="7" fillId="10" borderId="0" xfId="0" applyFont="1" applyFill="1"/>
    <xf numFmtId="0" fontId="0" fillId="11" borderId="0" xfId="0" applyFill="1"/>
    <xf numFmtId="0" fontId="0" fillId="12" borderId="0" xfId="0" applyFill="1"/>
    <xf numFmtId="0" fontId="8" fillId="12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right" vertical="center" wrapText="1"/>
    </xf>
    <xf numFmtId="0" fontId="1" fillId="6" borderId="0" xfId="0" applyFont="1" applyFill="1" applyBorder="1" applyAlignment="1">
      <alignment horizontal="right" vertical="center" wrapText="1"/>
    </xf>
    <xf numFmtId="0" fontId="0" fillId="9" borderId="0" xfId="0" applyFill="1" applyAlignment="1">
      <alignment horizontal="right"/>
    </xf>
    <xf numFmtId="0" fontId="6" fillId="9" borderId="0" xfId="0" applyFont="1" applyFill="1" applyAlignment="1">
      <alignment horizontal="right"/>
    </xf>
    <xf numFmtId="0" fontId="0" fillId="11" borderId="0" xfId="0" applyFill="1" applyAlignment="1">
      <alignment horizontal="right"/>
    </xf>
    <xf numFmtId="0" fontId="6" fillId="11" borderId="0" xfId="0" applyFont="1" applyFill="1" applyAlignment="1">
      <alignment horizontal="right"/>
    </xf>
    <xf numFmtId="0" fontId="9" fillId="8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44" fontId="6" fillId="0" borderId="0" xfId="2" applyFont="1"/>
    <xf numFmtId="44" fontId="6" fillId="0" borderId="0" xfId="2" applyFont="1" applyAlignment="1">
      <alignment horizontal="left"/>
    </xf>
  </cellXfs>
  <cellStyles count="3">
    <cellStyle name="Lien hypertexte" xfId="1" builtinId="8"/>
    <cellStyle name="Monétaire" xfId="2" builtinId="4"/>
    <cellStyle name="Normal" xfId="0" builtinId="0"/>
  </cellStyles>
  <dxfs count="10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border outline="0">
        <top style="medium">
          <color indexed="64"/>
        </top>
      </border>
    </dxf>
    <dxf>
      <font>
        <b val="0"/>
      </font>
      <fill>
        <patternFill patternType="solid">
          <fgColor indexed="64"/>
          <bgColor theme="0" tint="-0.14999847407452621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D84E0"/>
      <color rgb="FF9133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Jan - Mars</a:t>
            </a:r>
          </a:p>
        </cx:rich>
      </cx:tx>
    </cx:title>
    <cx:plotArea>
      <cx:plotAreaRegion>
        <cx:series layoutId="clusteredColumn" uniqueId="{F1CE5AAA-3C52-4DC6-9D08-EE4DC9067FD4}">
          <cx:dataId val="0"/>
          <cx:layoutPr>
            <cx:aggregation/>
          </cx:layoutPr>
          <cx:axisId val="1"/>
        </cx:series>
        <cx:series layoutId="paretoLine" ownerIdx="0" uniqueId="{976409D6-BFA3-4447-B53B-D3255DC2CDE8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_xlchart.v1.6</cx:f>
      </cx:strDim>
      <cx:numDim type="val">
        <cx:f>_xlchart.v1.7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Festival</a:t>
            </a:r>
          </a:p>
        </cx:rich>
      </cx:tx>
    </cx:title>
    <cx:plotArea>
      <cx:plotAreaRegion>
        <cx:series layoutId="clusteredColumn" uniqueId="{54894460-DB26-4F3E-A350-63F62E6E12A2}">
          <cx:dataId val="0"/>
          <cx:layoutPr>
            <cx:aggregation/>
          </cx:layoutPr>
          <cx:axisId val="1"/>
        </cx:series>
        <cx:series layoutId="paretoLine" ownerIdx="0" uniqueId="{1ABDBC00-53FA-4E7D-8F39-D6D239D51A02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val">
        <cx:f>_xlchart.v1.5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Avril - Juil</a:t>
            </a:r>
          </a:p>
        </cx:rich>
      </cx:tx>
    </cx:title>
    <cx:plotArea>
      <cx:plotAreaRegion>
        <cx:series layoutId="clusteredColumn" uniqueId="{0E737358-C9B4-48F0-9442-8D18D64396D1}">
          <cx:dataLabels pos="inEnd">
            <cx:visibility seriesName="0" categoryName="0" value="1"/>
          </cx:dataLabels>
          <cx:dataId val="0"/>
          <cx:layoutPr>
            <cx:aggregation/>
          </cx:layoutPr>
          <cx:axisId val="1"/>
        </cx:series>
        <cx:series layoutId="paretoLine" ownerIdx="0" uniqueId="{5EF3E483-4FC8-4E0B-8CAB-FFA8B34C4629}">
          <cx:axisId val="2"/>
        </cx:series>
      </cx:plotAreaRegion>
      <cx:axis id="0">
        <cx:catScaling gapWidth="0"/>
        <cx:tickLabels/>
      </cx:axis>
      <cx:axis id="1" hidden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val">
        <cx:f>_xlchart.v1.3</cx:f>
      </cx:numDim>
    </cx:data>
  </cx:chartData>
  <cx:chart>
    <cx:title pos="t" align="ctr" overlay="0">
      <cx:tx>
        <cx:rich>
          <a:bodyPr spcFirstLastPara="1" vertOverflow="ellipsis" wrap="square" lIns="0" tIns="0" rIns="0" bIns="0" anchor="ctr" anchorCtr="1"/>
          <a:lstStyle/>
          <a:p>
            <a:pPr algn="ctr">
              <a:defRPr/>
            </a:pPr>
            <a:r>
              <a:rPr lang="fr-FR"/>
              <a:t>Sept-Déc</a:t>
            </a:r>
          </a:p>
        </cx:rich>
      </cx:tx>
    </cx:title>
    <cx:plotArea>
      <cx:plotAreaRegion>
        <cx:series layoutId="clusteredColumn" uniqueId="{A7C38289-F067-4A9F-A35E-B5C78B05A2C2}">
          <cx:dataId val="0"/>
          <cx:layoutPr>
            <cx:aggregation/>
          </cx:layoutPr>
          <cx:axisId val="1"/>
        </cx:series>
        <cx:series layoutId="paretoLine" ownerIdx="0" uniqueId="{1B40A322-1F7B-46BE-8C23-11D8BB666869}">
          <cx:axisId val="2"/>
        </cx:series>
      </cx:plotAreaRegion>
      <cx:axis id="0">
        <cx:catScaling gapWidth="0"/>
        <cx:tickLabels/>
      </cx:axis>
      <cx:axis id="1">
        <cx:valScaling/>
        <cx:majorGridlines/>
        <cx:tickLabels/>
      </cx:axis>
      <cx:axis id="2">
        <cx:valScaling max="1" min="0"/>
        <cx:units unit="percentage"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70">
  <cs:axisTitle>
    <cs:lnRef idx="0"/>
    <cs:fillRef idx="0"/>
    <cs:effectRef idx="0"/>
    <cs:fontRef idx="minor">
      <a:schemeClr val="lt1">
        <a:lumMod val="85000"/>
      </a:schemeClr>
    </cs:fontRef>
    <cs:defRPr sz="9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lt1"/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lt1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  <a:ln w="9525">
        <a:solidFill>
          <a:schemeClr val="tx1"/>
        </a:solidFill>
      </a:ln>
      <a:effectLst>
        <a:outerShdw blurRad="57150" dist="19050" dir="5400000" algn="ctr" rotWithShape="0">
          <a:srgbClr val="000000">
            <a:alpha val="63000"/>
          </a:srgb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lt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lt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/>
  </cs:dataTable>
  <cs:downBar>
    <cs:lnRef idx="0"/>
    <cs:fillRef idx="0"/>
    <cs:effectRef idx="0"/>
    <cs:fontRef idx="minor">
      <a:schemeClr val="lt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lt1"/>
    </cs:fontRef>
  </cs:dropLine>
  <cs:errorBar>
    <cs:lnRef idx="0"/>
    <cs:fillRef idx="0"/>
    <cs:effectRef idx="0"/>
    <cs:fontRef idx="minor">
      <a:schemeClr val="lt1"/>
    </cs:fontRef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10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</cs:hiLoLine>
  <cs:leaderLine>
    <cs:lnRef idx="0"/>
    <cs:fillRef idx="0"/>
    <cs:effectRef idx="0"/>
    <cs:fontRef idx="minor">
      <a:schemeClr val="lt1"/>
    </cs:fontRef>
  </cs:leaderLine>
  <cs:legend>
    <cs:lnRef idx="0"/>
    <cs:fillRef idx="0"/>
    <cs:effectRef idx="0"/>
    <cs:fontRef idx="minor">
      <a:schemeClr val="lt1">
        <a:lumMod val="85000"/>
      </a:schemeClr>
    </cs:fontRef>
    <cs:defRPr sz="9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lt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6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baseline="0"/>
    <cs:bodyPr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65000"/>
          <a:lumOff val="35000"/>
          <a:alpha val="7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75000"/>
            <a:lumOff val="2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dk1"/>
    </cs:fontRef>
  </cs:dropLine>
  <cs:errorBar>
    <cs:lnRef idx="0"/>
    <cs:fillRef idx="0"/>
    <cs:effectRef idx="0"/>
    <cs:fontRef idx="minor">
      <a:schemeClr val="dk1"/>
    </cs:fontRef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  <a:lumOff val="10000"/>
              </a:schemeClr>
            </a:gs>
            <a:gs pos="0">
              <a:schemeClr val="lt1">
                <a:lumMod val="75000"/>
                <a:alpha val="36000"/>
                <a:lumOff val="10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</cs:hiLoLine>
  <cs:leaderLine>
    <cs:lnRef idx="0"/>
    <cs:fillRef idx="0"/>
    <cs:effectRef idx="0"/>
    <cs:fontRef idx="minor">
      <a:schemeClr val="dk1"/>
    </cs:fontRef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/>
    <cs:bodyPr/>
  </cs:seriesAxis>
  <cs:seriesLine>
    <cs:lnRef idx="0"/>
    <cs:fillRef idx="0"/>
    <cs:effectRef idx="0"/>
    <cs:fontRef idx="minor">
      <a:schemeClr val="dk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  <cs:bodyPr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6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  <cs:bodyPr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/>
  </cs:dataLabel>
  <cs:dataLabelCallout>
    <cs:lnRef idx="0"/>
    <cs:fillRef idx="0"/>
    <cs:effectRef idx="0"/>
    <cs:fontRef idx="minor">
      <a:schemeClr val="tx1">
        <a:lumMod val="50000"/>
        <a:lumOff val="50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dk1"/>
    </cs:fontRef>
  </cs:dropLine>
  <cs:errorBar>
    <cs:lnRef idx="0"/>
    <cs:fillRef idx="0"/>
    <cs:effectRef idx="0"/>
    <cs:fontRef idx="minor">
      <a:schemeClr val="dk1"/>
    </cs:fontRef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</cs:hiLoLine>
  <cs:leaderLine>
    <cs:lnRef idx="0"/>
    <cs:fillRef idx="0"/>
    <cs:effectRef idx="0"/>
    <cs:fontRef idx="minor">
      <a:schemeClr val="dk1"/>
    </cs:fontRef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  <cs:bodyPr/>
  </cs:seriesAxis>
  <cs:seriesLine>
    <cs:lnRef idx="0"/>
    <cs:fillRef idx="0"/>
    <cs:effectRef idx="0"/>
    <cs:fontRef idx="minor">
      <a:schemeClr val="dk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  <cs:bodyPr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4" Type="http://schemas.microsoft.com/office/2014/relationships/chartEx" Target="../charts/chartEx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3</xdr:row>
          <xdr:rowOff>123825</xdr:rowOff>
        </xdr:from>
        <xdr:to>
          <xdr:col>10</xdr:col>
          <xdr:colOff>400050</xdr:colOff>
          <xdr:row>7</xdr:row>
          <xdr:rowOff>28575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104775</xdr:rowOff>
    </xdr:from>
    <xdr:to>
      <xdr:col>2</xdr:col>
      <xdr:colOff>142875</xdr:colOff>
      <xdr:row>20</xdr:row>
      <xdr:rowOff>66675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Graphique 3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2</xdr:col>
      <xdr:colOff>190500</xdr:colOff>
      <xdr:row>12</xdr:row>
      <xdr:rowOff>85725</xdr:rowOff>
    </xdr:from>
    <xdr:to>
      <xdr:col>5</xdr:col>
      <xdr:colOff>133350</xdr:colOff>
      <xdr:row>20</xdr:row>
      <xdr:rowOff>47625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Graphique 6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6</xdr:col>
      <xdr:colOff>0</xdr:colOff>
      <xdr:row>12</xdr:row>
      <xdr:rowOff>85725</xdr:rowOff>
    </xdr:from>
    <xdr:to>
      <xdr:col>8</xdr:col>
      <xdr:colOff>142875</xdr:colOff>
      <xdr:row>20</xdr:row>
      <xdr:rowOff>47625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aphique 7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9</xdr:col>
      <xdr:colOff>47625</xdr:colOff>
      <xdr:row>12</xdr:row>
      <xdr:rowOff>66675</xdr:rowOff>
    </xdr:from>
    <xdr:to>
      <xdr:col>11</xdr:col>
      <xdr:colOff>190500</xdr:colOff>
      <xdr:row>20</xdr:row>
      <xdr:rowOff>28575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Graphique 8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id="2" name="Tableau1" displayName="Tableau1" ref="A1:N4" totalsRowShown="0" headerRowDxfId="100" dataDxfId="98" headerRowBorderDxfId="99" tableBorderDxfId="97">
  <autoFilter ref="A1:N4"/>
  <tableColumns count="14">
    <tableColumn id="1" name="IMPUT" dataDxfId="96" totalsRowDxfId="95"/>
    <tableColumn id="2" name="Dates" dataDxfId="94" totalsRowDxfId="93"/>
    <tableColumn id="3" name="Groupes" dataDxfId="92" totalsRowDxfId="91"/>
    <tableColumn id="4" name="Etat _x000a_négo/commentaires" dataDxfId="90" totalsRowDxfId="89"/>
    <tableColumn id="5" name="Type de rémunération _x000a_(C ou E)" dataDxfId="88" totalsRowDxfId="87"/>
    <tableColumn id="6" name="Montant" dataDxfId="86" totalsRowDxfId="85" dataCellStyle="Monétaire"/>
    <tableColumn id="7" name="Restauration" dataDxfId="84" totalsRowDxfId="83" dataCellStyle="Monétaire"/>
    <tableColumn id="8" name="Transport / taxis" dataDxfId="82" totalsRowDxfId="81" dataCellStyle="Monétaire"/>
    <tableColumn id="9" name="Hébergement" dataDxfId="80" totalsRowDxfId="79" dataCellStyle="Monétaire"/>
    <tableColumn id="10" name="Catering" dataDxfId="78" totalsRowDxfId="77" dataCellStyle="Monétaire"/>
    <tableColumn id="11" name="Sécurité" dataDxfId="76" totalsRowDxfId="75" dataCellStyle="Monétaire"/>
    <tableColumn id="12" name="SACEM" dataDxfId="74" totalsRowDxfId="73" dataCellStyle="Monétaire"/>
    <tableColumn id="13" name="CNV" dataDxfId="72" totalsRowDxfId="71" dataCellStyle="Monétaire"/>
    <tableColumn id="14" name="TOTAL" dataDxfId="70" totalsRowDxfId="69">
      <calculatedColumnFormula>SUM(Tableau1[[#This Row],[Montant]:[CNV]])</calculatedColumnFormula>
    </tableColumn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N3" totalsRowShown="0" headerRowDxfId="68" dataDxfId="66" headerRowBorderDxfId="67" tableBorderDxfId="65">
  <autoFilter ref="A1:N3"/>
  <tableColumns count="14">
    <tableColumn id="1" name="IMPUT" dataDxfId="64" totalsRowDxfId="63"/>
    <tableColumn id="2" name="Dates" dataDxfId="62" totalsRowDxfId="61"/>
    <tableColumn id="3" name="Groupes" dataDxfId="60" totalsRowDxfId="59" dataCellStyle="Lien hypertexte"/>
    <tableColumn id="4" name="Etat _x000a_négo/commentaires" dataDxfId="58" totalsRowDxfId="57"/>
    <tableColumn id="5" name="Type de rémunération _x000a_(C ou E)" dataDxfId="56" totalsRowDxfId="55"/>
    <tableColumn id="6" name="Montant" dataDxfId="54" dataCellStyle="Monétaire"/>
    <tableColumn id="7" name="Restauration" dataDxfId="53" dataCellStyle="Monétaire"/>
    <tableColumn id="8" name="Transport / taxis" dataDxfId="52" dataCellStyle="Monétaire"/>
    <tableColumn id="9" name="Hébergement" dataDxfId="51" dataCellStyle="Monétaire"/>
    <tableColumn id="10" name="Catering" dataDxfId="50" dataCellStyle="Monétaire"/>
    <tableColumn id="11" name="Sécurité" dataDxfId="49" dataCellStyle="Monétaire"/>
    <tableColumn id="12" name="SACEM" dataDxfId="48" dataCellStyle="Monétaire"/>
    <tableColumn id="13" name="CNV" dataDxfId="47" dataCellStyle="Monétaire"/>
    <tableColumn id="14" name="TOTAL" dataDxfId="46" dataCellStyle="Monétaire">
      <calculatedColumnFormula>SUM(Tableau2[[#This Row],[Montant]:[CNV]])</calculatedColumnFormula>
    </tableColumn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N3" totalsRowShown="0" headerRowDxfId="45" dataDxfId="43" headerRowBorderDxfId="44" tableBorderDxfId="42">
  <autoFilter ref="A1:N3"/>
  <tableColumns count="14">
    <tableColumn id="1" name="IMPUT" dataDxfId="41" totalsRowDxfId="40"/>
    <tableColumn id="2" name="Dates" dataDxfId="39" totalsRowDxfId="38"/>
    <tableColumn id="3" name="Groupes" dataDxfId="37" totalsRowDxfId="36" dataCellStyle="Lien hypertexte"/>
    <tableColumn id="4" name="Etat _x000a_négo/commentaires" dataDxfId="35" totalsRowDxfId="34"/>
    <tableColumn id="5" name="Type de rémunération _x000a_(C ou E)" dataDxfId="33" totalsRowDxfId="32"/>
    <tableColumn id="6" name="Montant" dataDxfId="31" dataCellStyle="Monétaire"/>
    <tableColumn id="7" name="Restauration" dataDxfId="30" dataCellStyle="Monétaire"/>
    <tableColumn id="8" name="Transport / taxis" dataDxfId="29" dataCellStyle="Monétaire"/>
    <tableColumn id="9" name="Hébergement" dataDxfId="28" dataCellStyle="Monétaire"/>
    <tableColumn id="10" name="Catering" dataDxfId="27" dataCellStyle="Monétaire"/>
    <tableColumn id="11" name="Sécurité" dataDxfId="26" dataCellStyle="Monétaire"/>
    <tableColumn id="12" name="SACEM" dataDxfId="25" dataCellStyle="Monétaire"/>
    <tableColumn id="13" name="CNV" dataDxfId="24" dataCellStyle="Monétaire"/>
    <tableColumn id="14" name="TOTAL" dataDxfId="23" dataCellStyle="Monétaire">
      <calculatedColumnFormula>SUM(Tableau3[[#This Row],[Montant]:[CNV]])</calculatedColumnFormula>
    </tableColumn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N3" totalsRowShown="0" headerRowDxfId="22" dataDxfId="20" headerRowBorderDxfId="21" tableBorderDxfId="19">
  <autoFilter ref="A1:N3"/>
  <tableColumns count="14">
    <tableColumn id="1" name="IMPUT" dataDxfId="18" totalsRowDxfId="17"/>
    <tableColumn id="2" name="Dates" dataDxfId="16" totalsRowDxfId="15"/>
    <tableColumn id="3" name="Groupes" dataDxfId="14" totalsRowDxfId="13" dataCellStyle="Lien hypertexte"/>
    <tableColumn id="4" name="Etat _x000a_négo/commentaires" dataDxfId="12" totalsRowDxfId="11"/>
    <tableColumn id="5" name="Type de rémunération _x000a_(C ou E)" dataDxfId="10" totalsRowDxfId="9"/>
    <tableColumn id="6" name="Montant" dataDxfId="8" dataCellStyle="Monétaire"/>
    <tableColumn id="7" name="Restauration" dataDxfId="7" dataCellStyle="Monétaire"/>
    <tableColumn id="8" name="Transport / taxis" dataDxfId="6" dataCellStyle="Monétaire"/>
    <tableColumn id="9" name="Hébergement" dataDxfId="5" dataCellStyle="Monétaire"/>
    <tableColumn id="10" name="Catering" dataDxfId="4" dataCellStyle="Monétaire"/>
    <tableColumn id="11" name="Sécurité" dataDxfId="3" dataCellStyle="Monétaire"/>
    <tableColumn id="12" name="SACEM" dataDxfId="2" dataCellStyle="Monétaire"/>
    <tableColumn id="13" name="CNV" dataDxfId="1" dataCellStyle="Monétaire"/>
    <tableColumn id="14" name="TOTAL" dataDxfId="0" dataCellStyle="Monétaire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-0.499984740745262"/>
  </sheetPr>
  <dimension ref="A4:M36"/>
  <sheetViews>
    <sheetView showGridLines="0" tabSelected="1" zoomScale="60" zoomScaleNormal="60" workbookViewId="0">
      <selection activeCell="M21" sqref="M21"/>
    </sheetView>
  </sheetViews>
  <sheetFormatPr baseColWidth="10" defaultRowHeight="15.75" x14ac:dyDescent="0.25"/>
  <sheetData>
    <row r="4" spans="13:13" x14ac:dyDescent="0.25">
      <c r="M4" t="s">
        <v>50</v>
      </c>
    </row>
    <row r="36" spans="1:4" x14ac:dyDescent="0.25">
      <c r="A36" t="s">
        <v>24</v>
      </c>
      <c r="B36" t="s">
        <v>24</v>
      </c>
      <c r="C36" t="s">
        <v>24</v>
      </c>
      <c r="D36" t="s">
        <v>24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7</xdr:col>
                <xdr:colOff>523875</xdr:colOff>
                <xdr:row>3</xdr:row>
                <xdr:rowOff>123825</xdr:rowOff>
              </from>
              <to>
                <xdr:col>10</xdr:col>
                <xdr:colOff>400050</xdr:colOff>
                <xdr:row>7</xdr:row>
                <xdr:rowOff>28575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1"/>
  <sheetViews>
    <sheetView workbookViewId="0">
      <selection activeCell="D23" sqref="D23"/>
    </sheetView>
  </sheetViews>
  <sheetFormatPr baseColWidth="10" defaultRowHeight="15.75" x14ac:dyDescent="0.25"/>
  <cols>
    <col min="1" max="1" width="17.625" customWidth="1"/>
    <col min="3" max="3" width="2.625" customWidth="1"/>
    <col min="4" max="4" width="17.625" customWidth="1"/>
    <col min="6" max="6" width="2.625" customWidth="1"/>
    <col min="7" max="7" width="17.625" customWidth="1"/>
    <col min="9" max="9" width="2.625" customWidth="1"/>
    <col min="10" max="10" width="17.625" customWidth="1"/>
    <col min="12" max="12" width="2.625" customWidth="1"/>
  </cols>
  <sheetData>
    <row r="1" spans="1:12" ht="23.25" x14ac:dyDescent="0.35">
      <c r="A1" s="25" t="s">
        <v>42</v>
      </c>
      <c r="B1" s="38"/>
      <c r="C1" s="29"/>
      <c r="D1" s="23" t="s">
        <v>43</v>
      </c>
      <c r="E1" s="37"/>
      <c r="F1" s="30"/>
      <c r="G1" s="22" t="s">
        <v>44</v>
      </c>
      <c r="H1" s="39"/>
      <c r="I1" s="30"/>
      <c r="J1" s="27" t="s">
        <v>45</v>
      </c>
      <c r="K1" s="40"/>
      <c r="L1" s="29"/>
    </row>
    <row r="2" spans="1:12" x14ac:dyDescent="0.25">
      <c r="A2" s="31" t="s">
        <v>49</v>
      </c>
      <c r="B2" s="20">
        <f>SUM(Tableau1[Montant])</f>
        <v>30</v>
      </c>
      <c r="C2" s="29"/>
      <c r="D2" s="32" t="s">
        <v>49</v>
      </c>
      <c r="E2" s="20">
        <f>SUM(montant2)</f>
        <v>20</v>
      </c>
      <c r="F2" s="29"/>
      <c r="G2" s="33" t="s">
        <v>49</v>
      </c>
      <c r="H2" s="20">
        <f>SUM(montant3)</f>
        <v>17.240000000000002</v>
      </c>
      <c r="I2" s="29"/>
      <c r="J2" s="35" t="s">
        <v>49</v>
      </c>
      <c r="K2" s="20">
        <f>SUM(montant4)</f>
        <v>17.240000000000002</v>
      </c>
      <c r="L2" s="29"/>
    </row>
    <row r="3" spans="1:12" x14ac:dyDescent="0.25">
      <c r="A3" s="24" t="s">
        <v>3</v>
      </c>
      <c r="B3" s="20">
        <f>SUM(resto1)</f>
        <v>36.18</v>
      </c>
      <c r="C3" s="29"/>
      <c r="D3" s="21" t="s">
        <v>3</v>
      </c>
      <c r="E3" s="20">
        <f>SUM(resto2)</f>
        <v>20</v>
      </c>
      <c r="F3" s="29"/>
      <c r="G3" s="26" t="s">
        <v>3</v>
      </c>
      <c r="H3" s="20">
        <f>SUM(resto3)</f>
        <v>20</v>
      </c>
      <c r="I3" s="29"/>
      <c r="J3" s="28" t="s">
        <v>3</v>
      </c>
      <c r="K3" s="20">
        <f>SUM(resto4)</f>
        <v>20</v>
      </c>
      <c r="L3" s="29"/>
    </row>
    <row r="4" spans="1:12" x14ac:dyDescent="0.25">
      <c r="A4" s="24" t="s">
        <v>46</v>
      </c>
      <c r="B4" s="20">
        <f>SUM(transporttaxi1)</f>
        <v>36</v>
      </c>
      <c r="C4" s="29"/>
      <c r="D4" s="21" t="s">
        <v>46</v>
      </c>
      <c r="E4" s="20">
        <f>SUM(transporttaxi2)</f>
        <v>20</v>
      </c>
      <c r="F4" s="29"/>
      <c r="G4" s="26" t="s">
        <v>46</v>
      </c>
      <c r="H4" s="20">
        <f>SUM(transporttaxi3)</f>
        <v>20</v>
      </c>
      <c r="I4" s="29"/>
      <c r="J4" s="28" t="s">
        <v>46</v>
      </c>
      <c r="K4" s="20">
        <f>SUM(transporttaxi4)</f>
        <v>20</v>
      </c>
      <c r="L4" s="29"/>
    </row>
    <row r="5" spans="1:12" x14ac:dyDescent="0.25">
      <c r="A5" s="24" t="s">
        <v>23</v>
      </c>
      <c r="B5" s="20">
        <f>SUM(hebergement1)</f>
        <v>55</v>
      </c>
      <c r="C5" s="29"/>
      <c r="D5" s="21" t="s">
        <v>23</v>
      </c>
      <c r="E5" s="20">
        <f>SUM(hebergement2)</f>
        <v>20</v>
      </c>
      <c r="F5" s="29"/>
      <c r="G5" s="26" t="s">
        <v>23</v>
      </c>
      <c r="H5" s="20">
        <f>SUM(hebergement3)</f>
        <v>20</v>
      </c>
      <c r="I5" s="29"/>
      <c r="J5" s="28" t="s">
        <v>23</v>
      </c>
      <c r="K5" s="20">
        <f>SUM(hebergement4)</f>
        <v>20</v>
      </c>
      <c r="L5" s="29"/>
    </row>
    <row r="6" spans="1:12" x14ac:dyDescent="0.25">
      <c r="A6" s="24" t="s">
        <v>5</v>
      </c>
      <c r="B6" s="20">
        <f>SUM(catering1)</f>
        <v>75</v>
      </c>
      <c r="C6" s="29"/>
      <c r="D6" s="21" t="s">
        <v>5</v>
      </c>
      <c r="E6" s="20">
        <f>SUM(catering2)</f>
        <v>20</v>
      </c>
      <c r="F6" s="29"/>
      <c r="G6" s="26" t="s">
        <v>5</v>
      </c>
      <c r="H6" s="20">
        <f>SUM(catering3)</f>
        <v>20</v>
      </c>
      <c r="I6" s="29"/>
      <c r="J6" s="28" t="s">
        <v>5</v>
      </c>
      <c r="K6" s="20">
        <f>SUM(catering4)</f>
        <v>20</v>
      </c>
      <c r="L6" s="29"/>
    </row>
    <row r="7" spans="1:12" x14ac:dyDescent="0.25">
      <c r="A7" s="24" t="s">
        <v>6</v>
      </c>
      <c r="B7" s="20">
        <f>SUM(securite1)</f>
        <v>84.4</v>
      </c>
      <c r="C7" s="29"/>
      <c r="D7" s="21" t="s">
        <v>6</v>
      </c>
      <c r="E7" s="20">
        <f>SUM(securite2)</f>
        <v>12.78</v>
      </c>
      <c r="F7" s="29"/>
      <c r="G7" s="26" t="s">
        <v>6</v>
      </c>
      <c r="H7" s="20">
        <f>SUM(securite3)</f>
        <v>12.78</v>
      </c>
      <c r="I7" s="29"/>
      <c r="J7" s="28" t="s">
        <v>6</v>
      </c>
      <c r="K7" s="20">
        <f>SUM(securite4)</f>
        <v>12.78</v>
      </c>
      <c r="L7" s="29"/>
    </row>
    <row r="8" spans="1:12" x14ac:dyDescent="0.25">
      <c r="A8" s="24" t="s">
        <v>47</v>
      </c>
      <c r="B8" s="20">
        <f>SUM(sacem1)</f>
        <v>6</v>
      </c>
      <c r="C8" s="29"/>
      <c r="D8" s="21" t="s">
        <v>47</v>
      </c>
      <c r="E8" s="20">
        <f>SUM(sacem2)</f>
        <v>13.74</v>
      </c>
      <c r="F8" s="29"/>
      <c r="G8" s="26" t="s">
        <v>47</v>
      </c>
      <c r="H8" s="20">
        <f>SUM(sacem3)</f>
        <v>13.74</v>
      </c>
      <c r="I8" s="29"/>
      <c r="J8" s="28" t="s">
        <v>47</v>
      </c>
      <c r="K8" s="20">
        <f>SUM(sacem4)</f>
        <v>13.74</v>
      </c>
      <c r="L8" s="29"/>
    </row>
    <row r="9" spans="1:12" x14ac:dyDescent="0.25">
      <c r="A9" s="24" t="s">
        <v>8</v>
      </c>
      <c r="B9" s="20">
        <f>SUM(cnva1)</f>
        <v>24</v>
      </c>
      <c r="C9" s="29"/>
      <c r="D9" s="21" t="s">
        <v>8</v>
      </c>
      <c r="E9" s="20">
        <f>SUM(cnvb)</f>
        <v>20</v>
      </c>
      <c r="F9" s="29"/>
      <c r="G9" s="26" t="s">
        <v>8</v>
      </c>
      <c r="H9" s="20">
        <f>SUM(cnvcc)</f>
        <v>20</v>
      </c>
      <c r="I9" s="29"/>
      <c r="J9" s="28" t="s">
        <v>8</v>
      </c>
      <c r="K9" s="20">
        <f>SUM(cnvd)</f>
        <v>20</v>
      </c>
      <c r="L9" s="29"/>
    </row>
    <row r="10" spans="1:12" x14ac:dyDescent="0.25">
      <c r="A10" s="31" t="s">
        <v>48</v>
      </c>
      <c r="B10" s="20">
        <f>SUM(total1)</f>
        <v>346.58000000000004</v>
      </c>
      <c r="C10" s="29"/>
      <c r="D10" s="32" t="s">
        <v>48</v>
      </c>
      <c r="E10" s="20">
        <f>SUM(Tableau2[TOTAL])</f>
        <v>146.52000000000001</v>
      </c>
      <c r="F10" s="29"/>
      <c r="G10" s="34" t="s">
        <v>48</v>
      </c>
      <c r="H10" s="20">
        <f>SUM(total3)</f>
        <v>143.76</v>
      </c>
      <c r="I10" s="29"/>
      <c r="J10" s="36" t="s">
        <v>48</v>
      </c>
      <c r="K10" s="20">
        <f>SUM(total4)</f>
        <v>143.76</v>
      </c>
      <c r="L10" s="29"/>
    </row>
    <row r="11" spans="1:12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A1:AD33"/>
  <sheetViews>
    <sheetView showGridLines="0" zoomScaleNormal="100" workbookViewId="0">
      <selection activeCell="F11" sqref="F11"/>
    </sheetView>
  </sheetViews>
  <sheetFormatPr baseColWidth="10" defaultRowHeight="15.75" x14ac:dyDescent="0.25"/>
  <cols>
    <col min="1" max="1" width="23.625" style="2" customWidth="1"/>
    <col min="2" max="2" width="10.625" style="2" customWidth="1"/>
    <col min="3" max="3" width="11.5" style="2" bestFit="1" customWidth="1"/>
    <col min="4" max="4" width="20" style="13" bestFit="1" customWidth="1"/>
    <col min="5" max="5" width="15.625" style="18" bestFit="1" customWidth="1"/>
    <col min="6" max="6" width="20.625" style="16" customWidth="1"/>
    <col min="7" max="13" width="15.625" style="2" customWidth="1"/>
    <col min="14" max="14" width="18.5" style="2" customWidth="1"/>
  </cols>
  <sheetData>
    <row r="1" spans="1:30" ht="46.5" customHeight="1" thickBot="1" x14ac:dyDescent="0.3">
      <c r="A1" s="6" t="s">
        <v>0</v>
      </c>
      <c r="B1" s="6" t="s">
        <v>1</v>
      </c>
      <c r="C1" s="11" t="s">
        <v>2</v>
      </c>
      <c r="D1" s="11" t="s">
        <v>31</v>
      </c>
      <c r="E1" s="8" t="s">
        <v>22</v>
      </c>
      <c r="F1" s="15" t="s">
        <v>21</v>
      </c>
      <c r="G1" s="8" t="s">
        <v>3</v>
      </c>
      <c r="H1" s="8" t="s">
        <v>4</v>
      </c>
      <c r="I1" s="8" t="s">
        <v>23</v>
      </c>
      <c r="J1" s="8" t="s">
        <v>5</v>
      </c>
      <c r="K1" s="8" t="s">
        <v>6</v>
      </c>
      <c r="L1" s="8" t="s">
        <v>7</v>
      </c>
      <c r="M1" s="8" t="s">
        <v>8</v>
      </c>
      <c r="N1" s="9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x14ac:dyDescent="0.25">
      <c r="A2" s="2" t="s">
        <v>25</v>
      </c>
      <c r="B2" s="5" t="s">
        <v>26</v>
      </c>
      <c r="C2" s="2" t="s">
        <v>32</v>
      </c>
      <c r="D2" s="12" t="s">
        <v>28</v>
      </c>
      <c r="E2" s="18" t="s">
        <v>29</v>
      </c>
      <c r="F2" s="16">
        <v>10</v>
      </c>
      <c r="G2" s="16">
        <v>3.09</v>
      </c>
      <c r="H2" s="16">
        <v>17</v>
      </c>
      <c r="I2" s="16">
        <v>27</v>
      </c>
      <c r="J2" s="16">
        <v>17</v>
      </c>
      <c r="K2" s="16">
        <v>12</v>
      </c>
      <c r="L2" s="16">
        <v>3</v>
      </c>
      <c r="M2" s="16">
        <v>12</v>
      </c>
      <c r="N2" s="41">
        <f>SUM(Tableau1[[#This Row],[Montant]:[CNV]])</f>
        <v>101.09</v>
      </c>
    </row>
    <row r="3" spans="1:30" x14ac:dyDescent="0.25">
      <c r="A3" s="2" t="s">
        <v>33</v>
      </c>
      <c r="B3" s="5" t="s">
        <v>34</v>
      </c>
      <c r="C3" s="2" t="s">
        <v>39</v>
      </c>
      <c r="D3" s="12" t="s">
        <v>35</v>
      </c>
      <c r="E3" s="18" t="s">
        <v>24</v>
      </c>
      <c r="F3" s="16">
        <v>10</v>
      </c>
      <c r="G3" s="16">
        <v>3.09</v>
      </c>
      <c r="H3" s="16">
        <v>5</v>
      </c>
      <c r="I3" s="16">
        <v>16</v>
      </c>
      <c r="J3" s="16">
        <v>33</v>
      </c>
      <c r="K3" s="16">
        <v>47</v>
      </c>
      <c r="L3" s="16">
        <v>3</v>
      </c>
      <c r="M3" s="16">
        <v>12</v>
      </c>
      <c r="N3" s="41">
        <f>SUM(Tableau1[[#This Row],[Montant]:[CNV]])</f>
        <v>129.09</v>
      </c>
    </row>
    <row r="4" spans="1:30" x14ac:dyDescent="0.25">
      <c r="A4" s="2" t="s">
        <v>30</v>
      </c>
      <c r="B4" s="4">
        <v>44226</v>
      </c>
      <c r="C4" s="2" t="s">
        <v>40</v>
      </c>
      <c r="D4" s="12" t="s">
        <v>41</v>
      </c>
      <c r="F4" s="16">
        <v>10</v>
      </c>
      <c r="G4" s="16">
        <v>30</v>
      </c>
      <c r="H4" s="16">
        <v>14</v>
      </c>
      <c r="I4" s="16">
        <v>12</v>
      </c>
      <c r="J4" s="16">
        <v>25</v>
      </c>
      <c r="K4" s="16">
        <v>25.4</v>
      </c>
      <c r="L4" s="16"/>
      <c r="M4" s="16"/>
      <c r="N4" s="42">
        <f>SUM(Tableau1[[#This Row],[Montant]:[CNV]])</f>
        <v>116.4</v>
      </c>
    </row>
    <row r="33" spans="1:14" x14ac:dyDescent="0.25">
      <c r="A33" s="3"/>
      <c r="B33" s="3"/>
      <c r="C33" s="3"/>
      <c r="D33" s="14"/>
      <c r="E33" s="19"/>
      <c r="F33" s="17"/>
      <c r="G33" s="3"/>
      <c r="H33" s="3"/>
      <c r="I33" s="3"/>
      <c r="J33" s="3"/>
      <c r="K33" s="3"/>
      <c r="L33" s="3"/>
      <c r="M33" s="3"/>
      <c r="N3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AD31"/>
  <sheetViews>
    <sheetView showGridLines="0" zoomScaleNormal="100" workbookViewId="0">
      <selection activeCell="M11" sqref="M11"/>
    </sheetView>
  </sheetViews>
  <sheetFormatPr baseColWidth="10" defaultRowHeight="15.75" x14ac:dyDescent="0.25"/>
  <cols>
    <col min="1" max="1" width="23.625" customWidth="1"/>
    <col min="2" max="2" width="10.625" customWidth="1"/>
    <col min="3" max="3" width="11.5" customWidth="1"/>
    <col min="4" max="4" width="20" style="13" bestFit="1" customWidth="1"/>
    <col min="5" max="5" width="13.625" customWidth="1"/>
    <col min="6" max="6" width="18.875" customWidth="1"/>
    <col min="7" max="7" width="18.5" customWidth="1"/>
    <col min="8" max="8" width="20.625" customWidth="1"/>
    <col min="9" max="14" width="18.5" customWidth="1"/>
  </cols>
  <sheetData>
    <row r="1" spans="1:30" ht="45.75" thickBot="1" x14ac:dyDescent="0.3">
      <c r="A1" s="6" t="s">
        <v>0</v>
      </c>
      <c r="B1" s="6" t="s">
        <v>1</v>
      </c>
      <c r="C1" s="7" t="s">
        <v>2</v>
      </c>
      <c r="D1" s="11" t="s">
        <v>31</v>
      </c>
      <c r="E1" s="8" t="s">
        <v>22</v>
      </c>
      <c r="F1" s="8" t="s">
        <v>21</v>
      </c>
      <c r="G1" s="8" t="s">
        <v>3</v>
      </c>
      <c r="H1" s="8" t="s">
        <v>4</v>
      </c>
      <c r="I1" s="8" t="s">
        <v>23</v>
      </c>
      <c r="J1" s="8" t="s">
        <v>5</v>
      </c>
      <c r="K1" s="8" t="s">
        <v>6</v>
      </c>
      <c r="L1" s="8" t="s">
        <v>7</v>
      </c>
      <c r="M1" s="8" t="s">
        <v>8</v>
      </c>
      <c r="N1" s="9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x14ac:dyDescent="0.25">
      <c r="A2" s="2" t="s">
        <v>25</v>
      </c>
      <c r="B2" s="5" t="s">
        <v>26</v>
      </c>
      <c r="C2" s="2" t="s">
        <v>27</v>
      </c>
      <c r="D2" s="12" t="s">
        <v>28</v>
      </c>
      <c r="E2" s="2" t="s">
        <v>29</v>
      </c>
      <c r="F2" s="16">
        <v>10</v>
      </c>
      <c r="G2" s="16">
        <v>10</v>
      </c>
      <c r="H2" s="16">
        <v>10</v>
      </c>
      <c r="I2" s="16">
        <v>10</v>
      </c>
      <c r="J2" s="16">
        <v>10</v>
      </c>
      <c r="K2" s="16">
        <v>10</v>
      </c>
      <c r="L2" s="16">
        <v>10</v>
      </c>
      <c r="M2" s="16">
        <v>10</v>
      </c>
      <c r="N2" s="41">
        <f>SUM(Tableau2[[#This Row],[Montant]:[CNV]])</f>
        <v>80</v>
      </c>
    </row>
    <row r="3" spans="1:30" x14ac:dyDescent="0.25">
      <c r="A3" s="2" t="s">
        <v>30</v>
      </c>
      <c r="B3" s="5" t="s">
        <v>36</v>
      </c>
      <c r="C3" s="10" t="s">
        <v>37</v>
      </c>
      <c r="D3" s="12" t="s">
        <v>38</v>
      </c>
      <c r="E3" s="2" t="s">
        <v>24</v>
      </c>
      <c r="F3" s="16">
        <v>10</v>
      </c>
      <c r="G3" s="16">
        <v>10</v>
      </c>
      <c r="H3" s="16">
        <v>10</v>
      </c>
      <c r="I3" s="16">
        <v>10</v>
      </c>
      <c r="J3" s="16">
        <v>10</v>
      </c>
      <c r="K3" s="16">
        <v>2.78</v>
      </c>
      <c r="L3" s="16">
        <v>3.74</v>
      </c>
      <c r="M3" s="16">
        <v>10</v>
      </c>
      <c r="N3" s="41">
        <f>SUM(Tableau2[[#This Row],[Montant]:[CNV]])</f>
        <v>66.52000000000001</v>
      </c>
    </row>
    <row r="31" spans="4:4" x14ac:dyDescent="0.25">
      <c r="D31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AD30"/>
  <sheetViews>
    <sheetView showGridLines="0" zoomScaleNormal="100" workbookViewId="0">
      <selection activeCell="N6" sqref="N6"/>
    </sheetView>
  </sheetViews>
  <sheetFormatPr baseColWidth="10" defaultRowHeight="15.75" x14ac:dyDescent="0.25"/>
  <cols>
    <col min="1" max="1" width="23.625" customWidth="1"/>
    <col min="2" max="2" width="10.625" customWidth="1"/>
    <col min="3" max="3" width="11.5" customWidth="1"/>
    <col min="4" max="4" width="20" style="13" bestFit="1" customWidth="1"/>
    <col min="5" max="5" width="13.625" customWidth="1"/>
    <col min="6" max="6" width="18.875" customWidth="1"/>
    <col min="7" max="7" width="18.5" customWidth="1"/>
    <col min="8" max="8" width="20.625" customWidth="1"/>
    <col min="9" max="14" width="18.5" customWidth="1"/>
  </cols>
  <sheetData>
    <row r="1" spans="1:30" ht="45.75" thickBot="1" x14ac:dyDescent="0.3">
      <c r="A1" s="6" t="s">
        <v>0</v>
      </c>
      <c r="B1" s="6" t="s">
        <v>1</v>
      </c>
      <c r="C1" s="7" t="s">
        <v>2</v>
      </c>
      <c r="D1" s="11" t="s">
        <v>31</v>
      </c>
      <c r="E1" s="8" t="s">
        <v>22</v>
      </c>
      <c r="F1" s="8" t="s">
        <v>21</v>
      </c>
      <c r="G1" s="8" t="s">
        <v>3</v>
      </c>
      <c r="H1" s="8" t="s">
        <v>4</v>
      </c>
      <c r="I1" s="8" t="s">
        <v>23</v>
      </c>
      <c r="J1" s="8" t="s">
        <v>5</v>
      </c>
      <c r="K1" s="8" t="s">
        <v>6</v>
      </c>
      <c r="L1" s="8" t="s">
        <v>7</v>
      </c>
      <c r="M1" s="8" t="s">
        <v>8</v>
      </c>
      <c r="N1" s="9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x14ac:dyDescent="0.25">
      <c r="A2" s="2" t="s">
        <v>25</v>
      </c>
      <c r="B2" s="5" t="s">
        <v>26</v>
      </c>
      <c r="C2" s="2" t="s">
        <v>27</v>
      </c>
      <c r="D2" s="12" t="s">
        <v>28</v>
      </c>
      <c r="E2" s="2" t="s">
        <v>29</v>
      </c>
      <c r="F2" s="16">
        <v>10</v>
      </c>
      <c r="G2" s="16">
        <v>10</v>
      </c>
      <c r="H2" s="16">
        <v>10</v>
      </c>
      <c r="I2" s="16">
        <v>10</v>
      </c>
      <c r="J2" s="16">
        <v>10</v>
      </c>
      <c r="K2" s="16">
        <v>10</v>
      </c>
      <c r="L2" s="16">
        <v>10</v>
      </c>
      <c r="M2" s="16">
        <v>10</v>
      </c>
      <c r="N2" s="41">
        <f>SUM(Tableau3[[#This Row],[Montant]:[CNV]])</f>
        <v>80</v>
      </c>
    </row>
    <row r="3" spans="1:30" x14ac:dyDescent="0.25">
      <c r="A3" s="2" t="s">
        <v>30</v>
      </c>
      <c r="B3" s="5" t="s">
        <v>36</v>
      </c>
      <c r="C3" s="2" t="s">
        <v>37</v>
      </c>
      <c r="D3" s="12" t="s">
        <v>38</v>
      </c>
      <c r="E3" s="2" t="s">
        <v>24</v>
      </c>
      <c r="F3" s="16">
        <v>7.24</v>
      </c>
      <c r="G3" s="16">
        <v>10</v>
      </c>
      <c r="H3" s="16">
        <v>10</v>
      </c>
      <c r="I3" s="16">
        <v>10</v>
      </c>
      <c r="J3" s="16">
        <v>10</v>
      </c>
      <c r="K3" s="16">
        <v>2.78</v>
      </c>
      <c r="L3" s="16">
        <v>3.74</v>
      </c>
      <c r="M3" s="16">
        <v>10</v>
      </c>
      <c r="N3" s="41">
        <f>SUM(Tableau3[[#This Row],[Montant]:[CNV]])</f>
        <v>63.760000000000005</v>
      </c>
    </row>
    <row r="30" spans="4:4" x14ac:dyDescent="0.25">
      <c r="D30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A1:AD32"/>
  <sheetViews>
    <sheetView showGridLines="0" zoomScaleNormal="100" workbookViewId="0">
      <selection activeCell="N14" sqref="N14"/>
    </sheetView>
  </sheetViews>
  <sheetFormatPr baseColWidth="10" defaultRowHeight="15.75" x14ac:dyDescent="0.25"/>
  <cols>
    <col min="1" max="1" width="23.625" customWidth="1"/>
    <col min="2" max="2" width="10.625" customWidth="1"/>
    <col min="3" max="3" width="11.5" customWidth="1"/>
    <col min="4" max="4" width="20" style="13" bestFit="1" customWidth="1"/>
    <col min="5" max="5" width="13.625" customWidth="1"/>
    <col min="6" max="6" width="18.875" customWidth="1"/>
    <col min="7" max="7" width="18.5" customWidth="1"/>
    <col min="8" max="8" width="20.625" customWidth="1"/>
    <col min="9" max="14" width="18.5" customWidth="1"/>
  </cols>
  <sheetData>
    <row r="1" spans="1:30" ht="45.75" thickBot="1" x14ac:dyDescent="0.3">
      <c r="A1" s="6" t="s">
        <v>0</v>
      </c>
      <c r="B1" s="6" t="s">
        <v>1</v>
      </c>
      <c r="C1" s="7" t="s">
        <v>2</v>
      </c>
      <c r="D1" s="11" t="s">
        <v>31</v>
      </c>
      <c r="E1" s="8" t="s">
        <v>22</v>
      </c>
      <c r="F1" s="8" t="s">
        <v>21</v>
      </c>
      <c r="G1" s="8" t="s">
        <v>3</v>
      </c>
      <c r="H1" s="8" t="s">
        <v>4</v>
      </c>
      <c r="I1" s="8" t="s">
        <v>23</v>
      </c>
      <c r="J1" s="8" t="s">
        <v>5</v>
      </c>
      <c r="K1" s="8" t="s">
        <v>6</v>
      </c>
      <c r="L1" s="8" t="s">
        <v>7</v>
      </c>
      <c r="M1" s="8" t="s">
        <v>8</v>
      </c>
      <c r="N1" s="9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x14ac:dyDescent="0.25">
      <c r="A2" s="2" t="s">
        <v>25</v>
      </c>
      <c r="B2" s="5" t="s">
        <v>26</v>
      </c>
      <c r="C2" s="2" t="s">
        <v>27</v>
      </c>
      <c r="D2" s="12" t="s">
        <v>28</v>
      </c>
      <c r="E2" s="2" t="s">
        <v>29</v>
      </c>
      <c r="F2" s="16">
        <v>10</v>
      </c>
      <c r="G2" s="16">
        <v>10</v>
      </c>
      <c r="H2" s="16">
        <v>10</v>
      </c>
      <c r="I2" s="16">
        <v>10</v>
      </c>
      <c r="J2" s="16">
        <v>10</v>
      </c>
      <c r="K2" s="16">
        <v>10</v>
      </c>
      <c r="L2" s="16">
        <v>10</v>
      </c>
      <c r="M2" s="16">
        <v>10</v>
      </c>
      <c r="N2" s="41">
        <f>SUM(Tableau3[[#This Row],[Montant]:[CNV]])</f>
        <v>80</v>
      </c>
    </row>
    <row r="3" spans="1:30" x14ac:dyDescent="0.25">
      <c r="A3" s="2" t="s">
        <v>30</v>
      </c>
      <c r="B3" s="5" t="s">
        <v>36</v>
      </c>
      <c r="C3" s="10" t="s">
        <v>37</v>
      </c>
      <c r="D3" s="12" t="s">
        <v>38</v>
      </c>
      <c r="E3" s="2" t="s">
        <v>24</v>
      </c>
      <c r="F3" s="16">
        <v>7.24</v>
      </c>
      <c r="G3" s="16">
        <v>10</v>
      </c>
      <c r="H3" s="16">
        <v>10</v>
      </c>
      <c r="I3" s="16">
        <v>10</v>
      </c>
      <c r="J3" s="16">
        <v>10</v>
      </c>
      <c r="K3" s="16">
        <v>2.78</v>
      </c>
      <c r="L3" s="16">
        <v>3.74</v>
      </c>
      <c r="M3" s="16">
        <v>10</v>
      </c>
      <c r="N3" s="41">
        <f>SUM(Tableau3[[#This Row],[Montant]:[CNV]])</f>
        <v>63.760000000000005</v>
      </c>
    </row>
    <row r="32" spans="4:4" x14ac:dyDescent="0.25">
      <c r="D32" s="1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46</vt:i4>
      </vt:variant>
    </vt:vector>
  </HeadingPairs>
  <TitlesOfParts>
    <vt:vector size="52" baseType="lpstr">
      <vt:lpstr>Formulaire</vt:lpstr>
      <vt:lpstr>compil</vt:lpstr>
      <vt:lpstr>Jan-Mars</vt:lpstr>
      <vt:lpstr>Festival</vt:lpstr>
      <vt:lpstr>Avril-Juil</vt:lpstr>
      <vt:lpstr>Sept-Déc</vt:lpstr>
      <vt:lpstr>catering1</vt:lpstr>
      <vt:lpstr>catering2</vt:lpstr>
      <vt:lpstr>catering3</vt:lpstr>
      <vt:lpstr>catering4</vt:lpstr>
      <vt:lpstr>cnva1</vt:lpstr>
      <vt:lpstr>cnvb</vt:lpstr>
      <vt:lpstr>cnvcc</vt:lpstr>
      <vt:lpstr>cnvd</vt:lpstr>
      <vt:lpstr>date1</vt:lpstr>
      <vt:lpstr>date2</vt:lpstr>
      <vt:lpstr>etatcom1</vt:lpstr>
      <vt:lpstr>etatcom2</vt:lpstr>
      <vt:lpstr>etatcom3</vt:lpstr>
      <vt:lpstr>etatcom4</vt:lpstr>
      <vt:lpstr>groupes1</vt:lpstr>
      <vt:lpstr>groupes2</vt:lpstr>
      <vt:lpstr>hebergement1</vt:lpstr>
      <vt:lpstr>hebergement2</vt:lpstr>
      <vt:lpstr>hebergement3</vt:lpstr>
      <vt:lpstr>hebergement4</vt:lpstr>
      <vt:lpstr>input1</vt:lpstr>
      <vt:lpstr>montant1</vt:lpstr>
      <vt:lpstr>montant2</vt:lpstr>
      <vt:lpstr>montant3</vt:lpstr>
      <vt:lpstr>montant4</vt:lpstr>
      <vt:lpstr>resto1</vt:lpstr>
      <vt:lpstr>resto2</vt:lpstr>
      <vt:lpstr>resto3</vt:lpstr>
      <vt:lpstr>resto4</vt:lpstr>
      <vt:lpstr>sacem1</vt:lpstr>
      <vt:lpstr>sacem2</vt:lpstr>
      <vt:lpstr>sacem3</vt:lpstr>
      <vt:lpstr>sacem4</vt:lpstr>
      <vt:lpstr>securite1</vt:lpstr>
      <vt:lpstr>securite2</vt:lpstr>
      <vt:lpstr>securite3</vt:lpstr>
      <vt:lpstr>securite4</vt:lpstr>
      <vt:lpstr>total1</vt:lpstr>
      <vt:lpstr>total2</vt:lpstr>
      <vt:lpstr>total3</vt:lpstr>
      <vt:lpstr>total4</vt:lpstr>
      <vt:lpstr>transporttaxi1</vt:lpstr>
      <vt:lpstr>transporttaxi2</vt:lpstr>
      <vt:lpstr>transporttaxi3</vt:lpstr>
      <vt:lpstr>transporttaxi4</vt:lpstr>
      <vt:lpstr>typeremun1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André dede</cp:lastModifiedBy>
  <dcterms:created xsi:type="dcterms:W3CDTF">2021-02-12T15:32:16Z</dcterms:created>
  <dcterms:modified xsi:type="dcterms:W3CDTF">2021-02-19T12:31:18Z</dcterms:modified>
</cp:coreProperties>
</file>