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540" windowHeight="9570" activeTab="2"/>
  </bookViews>
  <sheets>
    <sheet name="Formulaire" sheetId="3" r:id="rId1"/>
    <sheet name="Jan-Mars" sheetId="1" r:id="rId2"/>
    <sheet name="Festival" sheetId="2" r:id="rId3"/>
    <sheet name="Avril-Juil" sheetId="4" r:id="rId4"/>
    <sheet name="Sept-Déc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G4" i="1"/>
  <c r="F4" i="1"/>
  <c r="G3" i="5"/>
  <c r="H3" i="5"/>
  <c r="I3" i="5"/>
  <c r="J3" i="5"/>
  <c r="K3" i="5"/>
  <c r="L3" i="5"/>
  <c r="M3" i="5"/>
  <c r="F3" i="5"/>
  <c r="G3" i="4"/>
  <c r="H3" i="4"/>
  <c r="I3" i="4"/>
  <c r="J3" i="4"/>
  <c r="K3" i="4"/>
  <c r="L3" i="4"/>
  <c r="M3" i="4"/>
  <c r="F3" i="4"/>
  <c r="F7" i="2"/>
  <c r="H7" i="2"/>
  <c r="I7" i="2"/>
  <c r="J7" i="2"/>
  <c r="K7" i="2"/>
  <c r="L7" i="2"/>
  <c r="M7" i="2"/>
  <c r="G7" i="2"/>
  <c r="N2" i="5"/>
  <c r="N3" i="5" s="1"/>
  <c r="N2" i="4"/>
  <c r="N3" i="4" s="1"/>
  <c r="N2" i="2"/>
  <c r="N7" i="2" s="1"/>
  <c r="N2" i="1" l="1"/>
  <c r="N4" i="1" s="1"/>
  <c r="H4" i="1"/>
  <c r="I4" i="1"/>
  <c r="J4" i="1"/>
  <c r="K4" i="1"/>
  <c r="L4" i="1"/>
  <c r="M4" i="1"/>
</calcChain>
</file>

<file path=xl/sharedStrings.xml><?xml version="1.0" encoding="utf-8"?>
<sst xmlns="http://schemas.openxmlformats.org/spreadsheetml/2006/main" count="161" uniqueCount="42">
  <si>
    <t>IMPUT</t>
  </si>
  <si>
    <t>Dates</t>
  </si>
  <si>
    <t>Groupes</t>
  </si>
  <si>
    <t>Restauration</t>
  </si>
  <si>
    <t>Transport / taxis</t>
  </si>
  <si>
    <t>Catering</t>
  </si>
  <si>
    <t>Sécurité</t>
  </si>
  <si>
    <t>SACEM</t>
  </si>
  <si>
    <t>CNV</t>
  </si>
  <si>
    <t>TOTAL</t>
  </si>
  <si>
    <t>Tarif Prévente</t>
  </si>
  <si>
    <t>Jauge estimée</t>
  </si>
  <si>
    <t>Exo</t>
  </si>
  <si>
    <t>Prévi Billetterie</t>
  </si>
  <si>
    <t>Gob Moyen</t>
  </si>
  <si>
    <t>BP
Bar</t>
  </si>
  <si>
    <t>TOTAL RECETTES</t>
  </si>
  <si>
    <t>REALISE
JAUGE</t>
  </si>
  <si>
    <t>REALISE
Billetterie</t>
  </si>
  <si>
    <t>REALISE
Bar</t>
  </si>
  <si>
    <t>REALISE - PREVISIONNEL</t>
  </si>
  <si>
    <t>Montant</t>
  </si>
  <si>
    <t>Type de rémunération 
(C ou E)</t>
  </si>
  <si>
    <t>Hébergement</t>
  </si>
  <si>
    <t/>
  </si>
  <si>
    <t>39 - FESTIVAL</t>
  </si>
  <si>
    <t>25/02/2021</t>
  </si>
  <si>
    <t>groupe A</t>
  </si>
  <si>
    <t>com1</t>
  </si>
  <si>
    <t>C</t>
  </si>
  <si>
    <t>Etat 
négo/commentaires</t>
  </si>
  <si>
    <t>Groupe A</t>
  </si>
  <si>
    <t>41 - DIFFUSION</t>
  </si>
  <si>
    <t>Dedededou</t>
  </si>
  <si>
    <t>Essaidede</t>
  </si>
  <si>
    <t>20/02/2021</t>
  </si>
  <si>
    <t>ttt tf tf</t>
  </si>
  <si>
    <t xml:space="preserve">utututut uu </t>
  </si>
  <si>
    <t>23/02/2021</t>
  </si>
  <si>
    <t>OUPS</t>
  </si>
  <si>
    <t>COM</t>
  </si>
  <si>
    <t>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</si>
</sst>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6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000000"/>
      <name val="Calibri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2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0" xfId="0" applyFont="1" applyBorder="1"/>
    <xf numFmtId="44" fontId="0" fillId="0" borderId="0" xfId="0" applyNumberFormat="1" applyFont="1"/>
    <xf numFmtId="0" fontId="0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0" fillId="0" borderId="0" xfId="1" applyFont="1"/>
    <xf numFmtId="0" fontId="4" fillId="0" borderId="0" xfId="0" applyFont="1"/>
    <xf numFmtId="0" fontId="1" fillId="2" borderId="3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44" fontId="1" fillId="2" borderId="4" xfId="2" applyFont="1" applyFill="1" applyBorder="1" applyAlignment="1">
      <alignment horizontal="center" vertical="center" wrapText="1"/>
    </xf>
    <xf numFmtId="44" fontId="0" fillId="0" borderId="0" xfId="2" applyFont="1"/>
    <xf numFmtId="44" fontId="0" fillId="0" borderId="0" xfId="2" applyFont="1" applyBorder="1"/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4" fontId="4" fillId="0" borderId="0" xfId="0" applyNumberFormat="1" applyFont="1"/>
  </cellXfs>
  <cellStyles count="3">
    <cellStyle name="Lien hypertexte" xfId="1" builtinId="8"/>
    <cellStyle name="Monétaire" xfId="2" builtinId="4"/>
    <cellStyle name="Normal" xfId="0" builtinId="0"/>
  </cellStyles>
  <dxfs count="1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</font>
    </dxf>
    <dxf>
      <font>
        <b val="0"/>
      </font>
      <numFmt numFmtId="0" formatCode="General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font>
        <b val="0"/>
      </font>
      <fill>
        <patternFill patternType="solid">
          <fgColor indexed="64"/>
          <bgColor theme="0" tint="-0.14999847407452621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495300</xdr:colOff>
          <xdr:row>4</xdr:row>
          <xdr:rowOff>66675</xdr:rowOff>
        </xdr:from>
        <xdr:to>
          <xdr:col>5</xdr:col>
          <xdr:colOff>209550</xdr:colOff>
          <xdr:row>11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523875</xdr:colOff>
          <xdr:row>3</xdr:row>
          <xdr:rowOff>123825</xdr:rowOff>
        </xdr:from>
        <xdr:to>
          <xdr:col>10</xdr:col>
          <xdr:colOff>400050</xdr:colOff>
          <xdr:row>7</xdr:row>
          <xdr:rowOff>28575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1" displayName="Tableau1" ref="A1:N4" totalsRowCount="1" headerRowDxfId="77" dataDxfId="76" headerRowBorderDxfId="74" tableBorderDxfId="75">
  <autoFilter ref="A1:N3"/>
  <tableColumns count="14">
    <tableColumn id="1" name="IMPUT" dataDxfId="73" totalsRowDxfId="27"/>
    <tableColumn id="2" name="Dates" dataDxfId="72" totalsRowDxfId="26"/>
    <tableColumn id="3" name="Groupes" dataDxfId="62" totalsRowDxfId="25"/>
    <tableColumn id="4" name="Etat _x000a_négo/commentaires" dataDxfId="61" totalsRowDxfId="24"/>
    <tableColumn id="5" name="Type de rémunération _x000a_(C ou E)" dataDxfId="60" totalsRowDxfId="23"/>
    <tableColumn id="6" name="Montant" totalsRowFunction="sum" dataDxfId="71" totalsRowDxfId="22" dataCellStyle="Monétaire"/>
    <tableColumn id="7" name="Restauration" totalsRowFunction="sum" dataDxfId="70" totalsRowDxfId="21" dataCellStyle="Monétaire"/>
    <tableColumn id="8" name="Transport / taxis" totalsRowFunction="sum" dataDxfId="69" totalsRowDxfId="20"/>
    <tableColumn id="9" name="Hébergement" totalsRowFunction="sum" dataDxfId="68" totalsRowDxfId="19"/>
    <tableColumn id="10" name="Catering" totalsRowFunction="sum" dataDxfId="67" totalsRowDxfId="18"/>
    <tableColumn id="11" name="Sécurité" totalsRowFunction="sum" dataDxfId="66" totalsRowDxfId="17"/>
    <tableColumn id="12" name="SACEM" totalsRowFunction="sum" dataDxfId="65" totalsRowDxfId="16"/>
    <tableColumn id="13" name="CNV" totalsRowFunction="sum" dataDxfId="64" totalsRowDxfId="15"/>
    <tableColumn id="14" name="TOTAL" totalsRowFunction="sum" dataDxfId="63" totalsRowDxfId="14">
      <calculatedColumnFormula>SUM(Tableau1[[#This Row],[Montant]:[CNV]])</calculatedColumnFormula>
    </tableColumn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1:N7" totalsRowCount="1" headerRowDxfId="125" dataDxfId="106" headerRowBorderDxfId="126" tableBorderDxfId="127">
  <autoFilter ref="A1:N6"/>
  <tableColumns count="14">
    <tableColumn id="1" name="IMPUT" dataDxfId="118" totalsRowDxfId="13"/>
    <tableColumn id="2" name="Dates" dataDxfId="117" totalsRowDxfId="12"/>
    <tableColumn id="3" name="Groupes" dataDxfId="116" totalsRowDxfId="11" dataCellStyle="Lien hypertexte"/>
    <tableColumn id="4" name="Etat _x000a_négo/commentaires" dataDxfId="59" totalsRowDxfId="10"/>
    <tableColumn id="5" name="Type de rémunération _x000a_(C ou E)" dataDxfId="115" totalsRowDxfId="9"/>
    <tableColumn id="6" name="Montant" totalsRowFunction="sum" dataDxfId="56" totalsRowDxfId="8"/>
    <tableColumn id="7" name="Restauration" totalsRowFunction="custom" dataDxfId="114" totalsRowDxfId="7">
      <totalsRowFormula>SUM(Tableau2[Restauration])</totalsRowFormula>
    </tableColumn>
    <tableColumn id="8" name="Transport / taxis" totalsRowFunction="custom" dataDxfId="113" totalsRowDxfId="6">
      <totalsRowFormula>SUM(Tableau2[Transport / taxis])</totalsRowFormula>
    </tableColumn>
    <tableColumn id="9" name="Hébergement" totalsRowFunction="custom" dataDxfId="112" totalsRowDxfId="5">
      <totalsRowFormula>SUM(Tableau2[Hébergement])</totalsRowFormula>
    </tableColumn>
    <tableColumn id="10" name="Catering" totalsRowFunction="custom" dataDxfId="111" totalsRowDxfId="4">
      <totalsRowFormula>SUM(Tableau2[Catering])</totalsRowFormula>
    </tableColumn>
    <tableColumn id="11" name="Sécurité" totalsRowFunction="custom" dataDxfId="110" totalsRowDxfId="3">
      <totalsRowFormula>SUM(Tableau2[Sécurité])</totalsRowFormula>
    </tableColumn>
    <tableColumn id="12" name="SACEM" totalsRowFunction="custom" dataDxfId="109" totalsRowDxfId="2">
      <totalsRowFormula>SUM(Tableau2[SACEM])</totalsRowFormula>
    </tableColumn>
    <tableColumn id="13" name="CNV" totalsRowFunction="custom" dataDxfId="108" totalsRowDxfId="1">
      <totalsRowFormula>SUM(Tableau2[CNV])</totalsRowFormula>
    </tableColumn>
    <tableColumn id="14" name="TOTAL" totalsRowFunction="custom" dataDxfId="107" totalsRowDxfId="0">
      <totalsRowFormula>SUM(Tableau2[TOTAL])</totalsRowFormula>
    </tableColumn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N3" totalsRowCount="1" headerRowDxfId="122" dataDxfId="92" headerRowBorderDxfId="123" tableBorderDxfId="124">
  <autoFilter ref="A1:N3"/>
  <tableColumns count="14">
    <tableColumn id="1" name="IMPUT" dataDxfId="105" totalsRowDxfId="55"/>
    <tableColumn id="2" name="Dates" dataDxfId="104" totalsRowDxfId="54"/>
    <tableColumn id="3" name="Groupes" dataDxfId="103" totalsRowDxfId="53" dataCellStyle="Lien hypertexte"/>
    <tableColumn id="4" name="Etat _x000a_négo/commentaires" dataDxfId="58" totalsRowDxfId="52"/>
    <tableColumn id="5" name="Type de rémunération _x000a_(C ou E)" dataDxfId="102" totalsRowDxfId="51"/>
    <tableColumn id="6" name="Montant" totalsRowFunction="custom" dataDxfId="101" totalsRowDxfId="50" dataCellStyle="Monétaire">
      <totalsRowFormula>SUM(Tableau3[Montant])</totalsRowFormula>
    </tableColumn>
    <tableColumn id="7" name="Restauration" totalsRowFunction="custom" dataDxfId="100" totalsRowDxfId="49" dataCellStyle="Monétaire">
      <totalsRowFormula>SUM(Tableau3[Restauration])</totalsRowFormula>
    </tableColumn>
    <tableColumn id="8" name="Transport / taxis" totalsRowFunction="custom" dataDxfId="99" totalsRowDxfId="48" dataCellStyle="Monétaire">
      <totalsRowFormula>SUM(Tableau3[Transport / taxis])</totalsRowFormula>
    </tableColumn>
    <tableColumn id="9" name="Hébergement" totalsRowFunction="custom" dataDxfId="98" totalsRowDxfId="47" dataCellStyle="Monétaire">
      <totalsRowFormula>SUM(Tableau3[Hébergement])</totalsRowFormula>
    </tableColumn>
    <tableColumn id="10" name="Catering" totalsRowFunction="custom" dataDxfId="97" totalsRowDxfId="46" dataCellStyle="Monétaire">
      <totalsRowFormula>SUM(Tableau3[Catering])</totalsRowFormula>
    </tableColumn>
    <tableColumn id="11" name="Sécurité" totalsRowFunction="custom" dataDxfId="96" totalsRowDxfId="45" dataCellStyle="Monétaire">
      <totalsRowFormula>SUM(Tableau3[Sécurité])</totalsRowFormula>
    </tableColumn>
    <tableColumn id="12" name="SACEM" totalsRowFunction="custom" dataDxfId="95" totalsRowDxfId="44" dataCellStyle="Monétaire">
      <totalsRowFormula>SUM(Tableau3[SACEM])</totalsRowFormula>
    </tableColumn>
    <tableColumn id="13" name="CNV" totalsRowFunction="custom" dataDxfId="94" totalsRowDxfId="43" dataCellStyle="Monétaire">
      <totalsRowFormula>SUM(Tableau3[CNV])</totalsRowFormula>
    </tableColumn>
    <tableColumn id="14" name="TOTAL" totalsRowFunction="custom" dataDxfId="93" totalsRowDxfId="42" dataCellStyle="Monétaire">
      <totalsRowFormula>SUM(Tableau3[TOTAL])</totalsRowFormula>
    </tableColumn>
  </tableColumns>
  <tableStyleInfo name="TableStyleLight7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N3" totalsRowCount="1" headerRowDxfId="119" dataDxfId="78" headerRowBorderDxfId="120" tableBorderDxfId="121">
  <autoFilter ref="A1:N3"/>
  <tableColumns count="14">
    <tableColumn id="1" name="IMPUT" dataDxfId="91" totalsRowDxfId="41"/>
    <tableColumn id="2" name="Dates" dataDxfId="90" totalsRowDxfId="40"/>
    <tableColumn id="3" name="Groupes" dataDxfId="89" totalsRowDxfId="39" dataCellStyle="Lien hypertexte"/>
    <tableColumn id="4" name="Etat _x000a_négo/commentaires" dataDxfId="57" totalsRowDxfId="38"/>
    <tableColumn id="5" name="Type de rémunération _x000a_(C ou E)" dataDxfId="88" totalsRowDxfId="37"/>
    <tableColumn id="6" name="Montant" totalsRowFunction="custom" dataDxfId="87" totalsRowDxfId="36" dataCellStyle="Monétaire">
      <totalsRowFormula>SUM(Tableau4[Montant])</totalsRowFormula>
    </tableColumn>
    <tableColumn id="7" name="Restauration" totalsRowFunction="custom" dataDxfId="86" totalsRowDxfId="35" dataCellStyle="Monétaire">
      <totalsRowFormula>SUM(Tableau4[Restauration])</totalsRowFormula>
    </tableColumn>
    <tableColumn id="8" name="Transport / taxis" totalsRowFunction="custom" dataDxfId="85" totalsRowDxfId="34" dataCellStyle="Monétaire">
      <totalsRowFormula>SUM(Tableau4[Transport / taxis])</totalsRowFormula>
    </tableColumn>
    <tableColumn id="9" name="Hébergement" totalsRowFunction="custom" dataDxfId="84" totalsRowDxfId="33" dataCellStyle="Monétaire">
      <totalsRowFormula>SUM(Tableau4[Hébergement])</totalsRowFormula>
    </tableColumn>
    <tableColumn id="10" name="Catering" totalsRowFunction="custom" dataDxfId="83" totalsRowDxfId="32" dataCellStyle="Monétaire">
      <totalsRowFormula>SUM(Tableau4[Catering])</totalsRowFormula>
    </tableColumn>
    <tableColumn id="11" name="Sécurité" totalsRowFunction="custom" dataDxfId="82" totalsRowDxfId="31" dataCellStyle="Monétaire">
      <totalsRowFormula>SUM(Tableau4[Sécurité])</totalsRowFormula>
    </tableColumn>
    <tableColumn id="12" name="SACEM" totalsRowFunction="custom" dataDxfId="81" totalsRowDxfId="30" dataCellStyle="Monétaire">
      <totalsRowFormula>SUM(Tableau4[SACEM])</totalsRowFormula>
    </tableColumn>
    <tableColumn id="13" name="CNV" totalsRowFunction="custom" dataDxfId="80" totalsRowDxfId="29" dataCellStyle="Monétaire">
      <totalsRowFormula>SUM(Tableau4[CNV])</totalsRowFormula>
    </tableColumn>
    <tableColumn id="14" name="TOTAL" totalsRowFunction="custom" dataDxfId="79" totalsRowDxfId="28" dataCellStyle="Monétaire">
      <totalsRowFormula>SUM(Tableau4[TOTAL])</totalsRowFormula>
    </tableColumn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-0.499984740745262"/>
  </sheetPr>
  <dimension ref="A36:D36"/>
  <sheetViews>
    <sheetView zoomScale="60" zoomScaleNormal="60" workbookViewId="0">
      <selection activeCell="L17" sqref="L17"/>
    </sheetView>
  </sheetViews>
  <sheetFormatPr baseColWidth="10" defaultRowHeight="15.75" x14ac:dyDescent="0.25"/>
  <sheetData>
    <row r="36" spans="1:4" x14ac:dyDescent="0.25">
      <c r="A36" t="s">
        <v>24</v>
      </c>
      <c r="B36" t="s">
        <v>24</v>
      </c>
      <c r="C36" t="s">
        <v>24</v>
      </c>
      <c r="D36" t="s">
        <v>24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523875</xdr:colOff>
                <xdr:row>3</xdr:row>
                <xdr:rowOff>123825</xdr:rowOff>
              </from>
              <to>
                <xdr:col>10</xdr:col>
                <xdr:colOff>400050</xdr:colOff>
                <xdr:row>7</xdr:row>
                <xdr:rowOff>28575</xdr:rowOff>
              </to>
            </anchor>
          </controlPr>
        </control>
      </mc:Choice>
      <mc:Fallback>
        <control shapeId="2050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>
            <anchor moveWithCells="1" sizeWithCells="1">
              <from>
                <xdr:col>0</xdr:col>
                <xdr:colOff>495300</xdr:colOff>
                <xdr:row>4</xdr:row>
                <xdr:rowOff>66675</xdr:rowOff>
              </from>
              <to>
                <xdr:col>5</xdr:col>
                <xdr:colOff>209550</xdr:colOff>
                <xdr:row>11</xdr:row>
                <xdr:rowOff>28575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A1:AD33"/>
  <sheetViews>
    <sheetView zoomScaleNormal="100" workbookViewId="0">
      <selection activeCell="E5" sqref="E5"/>
    </sheetView>
  </sheetViews>
  <sheetFormatPr baseColWidth="10" defaultRowHeight="15.75" x14ac:dyDescent="0.25"/>
  <cols>
    <col min="1" max="1" width="23.625" style="2" customWidth="1"/>
    <col min="2" max="2" width="10.625" style="2" customWidth="1"/>
    <col min="3" max="3" width="11.5" style="2" bestFit="1" customWidth="1"/>
    <col min="4" max="4" width="20" style="14" bestFit="1" customWidth="1"/>
    <col min="5" max="5" width="15.625" style="19" bestFit="1" customWidth="1"/>
    <col min="6" max="6" width="20.625" style="17" customWidth="1"/>
    <col min="7" max="13" width="15.625" style="2" customWidth="1"/>
    <col min="14" max="14" width="18.5" style="2" customWidth="1"/>
  </cols>
  <sheetData>
    <row r="1" spans="1:30" ht="46.5" customHeight="1" thickBot="1" x14ac:dyDescent="0.3">
      <c r="A1" s="6" t="s">
        <v>0</v>
      </c>
      <c r="B1" s="6" t="s">
        <v>1</v>
      </c>
      <c r="C1" s="12" t="s">
        <v>2</v>
      </c>
      <c r="D1" s="12" t="s">
        <v>30</v>
      </c>
      <c r="E1" s="8" t="s">
        <v>22</v>
      </c>
      <c r="F1" s="16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31</v>
      </c>
      <c r="D2" s="13" t="s">
        <v>28</v>
      </c>
      <c r="E2" s="19" t="s">
        <v>29</v>
      </c>
      <c r="F2" s="17">
        <v>3.09</v>
      </c>
      <c r="G2" s="17">
        <v>3.09</v>
      </c>
      <c r="H2" s="17">
        <v>17</v>
      </c>
      <c r="I2" s="17">
        <v>27</v>
      </c>
      <c r="J2" s="17">
        <v>17</v>
      </c>
      <c r="K2" s="17">
        <v>12</v>
      </c>
      <c r="L2" s="17">
        <v>3</v>
      </c>
      <c r="M2" s="17">
        <v>12</v>
      </c>
      <c r="N2" s="17">
        <f>SUM(Tableau1[[#This Row],[Montant]:[CNV]])</f>
        <v>94.18</v>
      </c>
    </row>
    <row r="3" spans="1:30" x14ac:dyDescent="0.25">
      <c r="A3" s="2" t="s">
        <v>32</v>
      </c>
      <c r="B3" s="5" t="s">
        <v>35</v>
      </c>
      <c r="C3" s="2" t="s">
        <v>36</v>
      </c>
      <c r="D3" s="13" t="s">
        <v>37</v>
      </c>
      <c r="E3" s="19" t="s">
        <v>24</v>
      </c>
      <c r="F3" s="17">
        <v>2.41</v>
      </c>
      <c r="G3" s="17">
        <v>3.09</v>
      </c>
      <c r="H3" s="17">
        <v>5</v>
      </c>
      <c r="I3" s="17">
        <v>16</v>
      </c>
      <c r="J3" s="17">
        <v>33</v>
      </c>
      <c r="K3" s="17">
        <v>47</v>
      </c>
      <c r="L3" s="17">
        <v>3</v>
      </c>
      <c r="M3" s="17">
        <v>12</v>
      </c>
      <c r="N3" s="17">
        <f>SUM(Tableau1[[#This Row],[Montant]:[CNV]])</f>
        <v>121.5</v>
      </c>
    </row>
    <row r="4" spans="1:30" x14ac:dyDescent="0.25">
      <c r="B4" s="5"/>
      <c r="F4" s="4">
        <f>SUBTOTAL(109,Tableau1[Montant])</f>
        <v>5.5</v>
      </c>
      <c r="G4" s="4">
        <f>SUBTOTAL(109,Tableau1[Restauration])</f>
        <v>6.18</v>
      </c>
      <c r="H4" s="4">
        <f>SUBTOTAL(109,Tableau1[Transport / taxis])</f>
        <v>22</v>
      </c>
      <c r="I4" s="4">
        <f>SUBTOTAL(109,Tableau1[Hébergement])</f>
        <v>43</v>
      </c>
      <c r="J4" s="4">
        <f>SUBTOTAL(109,Tableau1[Catering])</f>
        <v>50</v>
      </c>
      <c r="K4" s="4">
        <f>SUBTOTAL(109,Tableau1[Sécurité])</f>
        <v>59</v>
      </c>
      <c r="L4" s="4">
        <f>SUBTOTAL(109,Tableau1[SACEM])</f>
        <v>6</v>
      </c>
      <c r="M4" s="4">
        <f>SUBTOTAL(109,Tableau1[CNV])</f>
        <v>24</v>
      </c>
      <c r="N4" s="4">
        <f>SUBTOTAL(109,Tableau1[TOTAL])</f>
        <v>215.68</v>
      </c>
    </row>
    <row r="33" spans="1:14" x14ac:dyDescent="0.25">
      <c r="A33" s="3"/>
      <c r="B33" s="3"/>
      <c r="C33" s="3"/>
      <c r="D33" s="15"/>
      <c r="E33" s="20"/>
      <c r="F33" s="18"/>
      <c r="G33" s="3"/>
      <c r="H33" s="3"/>
      <c r="I33" s="3"/>
      <c r="J33" s="3"/>
      <c r="K33" s="3"/>
      <c r="L33" s="3"/>
      <c r="M33" s="3"/>
      <c r="N33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</sheetPr>
  <dimension ref="A1:AD36"/>
  <sheetViews>
    <sheetView tabSelected="1" zoomScaleNormal="100" workbookViewId="0">
      <selection activeCell="E17" sqref="E17"/>
    </sheetView>
  </sheetViews>
  <sheetFormatPr baseColWidth="10" defaultRowHeight="15.75" x14ac:dyDescent="0.25"/>
  <cols>
    <col min="1" max="1" width="23.625" customWidth="1"/>
    <col min="2" max="2" width="10.625" customWidth="1"/>
    <col min="3" max="3" width="11.5" customWidth="1"/>
    <col min="4" max="4" width="20" style="14" bestFit="1" customWidth="1"/>
    <col min="5" max="5" width="13.625" customWidth="1"/>
    <col min="6" max="6" width="18.875" customWidth="1"/>
    <col min="7" max="7" width="18.5" customWidth="1"/>
    <col min="8" max="8" width="20.625" customWidth="1"/>
    <col min="9" max="14" width="18.5" customWidth="1"/>
  </cols>
  <sheetData>
    <row r="1" spans="1:30" ht="45.75" thickBot="1" x14ac:dyDescent="0.3">
      <c r="A1" s="6" t="s">
        <v>0</v>
      </c>
      <c r="B1" s="6" t="s">
        <v>1</v>
      </c>
      <c r="C1" s="7" t="s">
        <v>2</v>
      </c>
      <c r="D1" s="12" t="s">
        <v>30</v>
      </c>
      <c r="E1" s="8" t="s">
        <v>22</v>
      </c>
      <c r="F1" s="8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27</v>
      </c>
      <c r="D2" s="13" t="s">
        <v>28</v>
      </c>
      <c r="E2" s="2" t="s">
        <v>29</v>
      </c>
      <c r="F2" s="2"/>
      <c r="G2" s="2">
        <v>3.09</v>
      </c>
      <c r="H2" s="2">
        <v>12.55</v>
      </c>
      <c r="I2" s="2">
        <v>27</v>
      </c>
      <c r="J2" s="2">
        <v>17</v>
      </c>
      <c r="K2" s="2">
        <v>12</v>
      </c>
      <c r="L2" s="2">
        <v>3</v>
      </c>
      <c r="M2" s="2">
        <v>12</v>
      </c>
      <c r="N2" s="2">
        <f>SUM(Tableau1[[#This Row],[Montant]:[CNV]])</f>
        <v>94.18</v>
      </c>
    </row>
    <row r="3" spans="1:30" x14ac:dyDescent="0.25">
      <c r="A3" s="2"/>
      <c r="B3" s="5" t="s">
        <v>33</v>
      </c>
      <c r="C3" s="10"/>
      <c r="D3" s="13"/>
      <c r="E3" s="2"/>
      <c r="F3" s="2"/>
      <c r="G3" s="2"/>
      <c r="H3" s="2"/>
      <c r="I3" s="2"/>
      <c r="J3" s="2"/>
      <c r="K3" s="2"/>
      <c r="L3" s="2"/>
      <c r="M3" s="2"/>
      <c r="N3" s="2"/>
    </row>
    <row r="4" spans="1:30" x14ac:dyDescent="0.25">
      <c r="A4" s="2"/>
      <c r="B4" s="5" t="s">
        <v>34</v>
      </c>
      <c r="C4" s="10"/>
      <c r="D4" s="13"/>
      <c r="E4" s="2"/>
      <c r="F4" s="2"/>
      <c r="G4" s="2"/>
      <c r="H4" s="2"/>
      <c r="I4" s="2"/>
      <c r="J4" s="2"/>
      <c r="K4" s="2"/>
      <c r="L4" s="2"/>
      <c r="M4" s="2"/>
      <c r="N4" s="2"/>
    </row>
    <row r="5" spans="1:30" x14ac:dyDescent="0.25">
      <c r="A5" s="2" t="s">
        <v>24</v>
      </c>
      <c r="B5" s="5" t="s">
        <v>24</v>
      </c>
      <c r="C5" s="10" t="s">
        <v>24</v>
      </c>
      <c r="D5" s="13" t="s">
        <v>24</v>
      </c>
      <c r="E5" s="2" t="s">
        <v>24</v>
      </c>
      <c r="F5" s="2" t="s">
        <v>24</v>
      </c>
      <c r="G5" s="2" t="s">
        <v>24</v>
      </c>
      <c r="H5" s="2" t="s">
        <v>24</v>
      </c>
      <c r="I5" s="2" t="s">
        <v>24</v>
      </c>
      <c r="J5" s="2" t="s">
        <v>24</v>
      </c>
      <c r="K5" s="2" t="s">
        <v>24</v>
      </c>
      <c r="L5" s="2"/>
      <c r="M5" s="2"/>
      <c r="N5" s="2"/>
    </row>
    <row r="6" spans="1:30" x14ac:dyDescent="0.25">
      <c r="A6" s="2" t="s">
        <v>25</v>
      </c>
      <c r="B6" s="5" t="s">
        <v>38</v>
      </c>
      <c r="C6" s="10" t="s">
        <v>39</v>
      </c>
      <c r="D6" s="13" t="s">
        <v>40</v>
      </c>
      <c r="E6" s="2" t="s">
        <v>24</v>
      </c>
      <c r="F6" s="2" t="s">
        <v>41</v>
      </c>
      <c r="G6" s="2" t="s">
        <v>24</v>
      </c>
      <c r="H6" s="2" t="s">
        <v>24</v>
      </c>
      <c r="I6" s="2" t="s">
        <v>24</v>
      </c>
      <c r="J6" s="2" t="s">
        <v>24</v>
      </c>
      <c r="K6" s="2" t="s">
        <v>24</v>
      </c>
      <c r="L6" s="2"/>
      <c r="M6" s="2"/>
      <c r="N6" s="2"/>
    </row>
    <row r="7" spans="1:30" x14ac:dyDescent="0.25">
      <c r="A7" s="2"/>
      <c r="B7" s="5"/>
      <c r="C7" s="2"/>
      <c r="E7" s="2"/>
      <c r="F7" s="4">
        <f>SUBTOTAL(109,Tableau2[Montant])</f>
        <v>0</v>
      </c>
      <c r="G7" s="4">
        <f>SUM(Tableau2[Restauration])</f>
        <v>3.09</v>
      </c>
      <c r="H7" s="4">
        <f>SUM(Tableau2[Transport / taxis])</f>
        <v>12.55</v>
      </c>
      <c r="I7" s="4">
        <f>SUM(Tableau2[Hébergement])</f>
        <v>27</v>
      </c>
      <c r="J7" s="4">
        <f>SUM(Tableau2[Catering])</f>
        <v>17</v>
      </c>
      <c r="K7" s="4">
        <f>SUM(Tableau2[Sécurité])</f>
        <v>12</v>
      </c>
      <c r="L7" s="4">
        <f>SUM(Tableau2[SACEM])</f>
        <v>3</v>
      </c>
      <c r="M7" s="4">
        <f>SUM(Tableau2[CNV])</f>
        <v>12</v>
      </c>
      <c r="N7" s="4">
        <f>SUM(Tableau2[TOTAL])</f>
        <v>94.18</v>
      </c>
    </row>
    <row r="36" spans="4:4" x14ac:dyDescent="0.25">
      <c r="D36" s="1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</sheetPr>
  <dimension ref="A1:AD32"/>
  <sheetViews>
    <sheetView topLeftCell="F1" zoomScaleNormal="100" workbookViewId="0">
      <selection activeCell="F3" sqref="F3:N3"/>
    </sheetView>
  </sheetViews>
  <sheetFormatPr baseColWidth="10" defaultRowHeight="15.75" x14ac:dyDescent="0.25"/>
  <cols>
    <col min="1" max="1" width="23.625" customWidth="1"/>
    <col min="2" max="2" width="10.625" customWidth="1"/>
    <col min="3" max="3" width="11.5" customWidth="1"/>
    <col min="4" max="4" width="20" style="14" bestFit="1" customWidth="1"/>
    <col min="5" max="5" width="13.625" customWidth="1"/>
    <col min="6" max="6" width="18.875" customWidth="1"/>
    <col min="7" max="7" width="18.5" customWidth="1"/>
    <col min="8" max="8" width="20.625" customWidth="1"/>
    <col min="9" max="14" width="18.5" customWidth="1"/>
  </cols>
  <sheetData>
    <row r="1" spans="1:30" ht="45.75" thickBot="1" x14ac:dyDescent="0.3">
      <c r="A1" s="6" t="s">
        <v>0</v>
      </c>
      <c r="B1" s="6" t="s">
        <v>1</v>
      </c>
      <c r="C1" s="7" t="s">
        <v>2</v>
      </c>
      <c r="D1" s="12" t="s">
        <v>30</v>
      </c>
      <c r="E1" s="8" t="s">
        <v>22</v>
      </c>
      <c r="F1" s="8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27</v>
      </c>
      <c r="D2" s="13" t="s">
        <v>28</v>
      </c>
      <c r="E2" s="2" t="s">
        <v>29</v>
      </c>
      <c r="F2" s="2"/>
      <c r="G2" s="2">
        <v>3.09</v>
      </c>
      <c r="H2" s="2">
        <v>12.55</v>
      </c>
      <c r="I2" s="2">
        <v>27</v>
      </c>
      <c r="J2" s="2">
        <v>17</v>
      </c>
      <c r="K2" s="2">
        <v>12</v>
      </c>
      <c r="L2" s="2">
        <v>3</v>
      </c>
      <c r="M2" s="2">
        <v>12</v>
      </c>
      <c r="N2" s="2">
        <f>SUM(Tableau1[[#This Row],[Montant]:[CNV]])</f>
        <v>94.18</v>
      </c>
    </row>
    <row r="3" spans="1:30" x14ac:dyDescent="0.25">
      <c r="A3" s="2"/>
      <c r="B3" s="5"/>
      <c r="C3" s="11"/>
      <c r="D3" s="13"/>
      <c r="E3" s="2"/>
      <c r="F3" s="21">
        <f>SUM(Tableau3[Montant])</f>
        <v>0</v>
      </c>
      <c r="G3" s="21">
        <f>SUM(Tableau3[Restauration])</f>
        <v>3.09</v>
      </c>
      <c r="H3" s="21">
        <f>SUM(Tableau3[Transport / taxis])</f>
        <v>12.55</v>
      </c>
      <c r="I3" s="21">
        <f>SUM(Tableau3[Hébergement])</f>
        <v>27</v>
      </c>
      <c r="J3" s="21">
        <f>SUM(Tableau3[Catering])</f>
        <v>17</v>
      </c>
      <c r="K3" s="21">
        <f>SUM(Tableau3[Sécurité])</f>
        <v>12</v>
      </c>
      <c r="L3" s="21">
        <f>SUM(Tableau3[SACEM])</f>
        <v>3</v>
      </c>
      <c r="M3" s="21">
        <f>SUM(Tableau3[CNV])</f>
        <v>12</v>
      </c>
      <c r="N3" s="21">
        <f>SUM(Tableau3[TOTAL])</f>
        <v>94.18</v>
      </c>
    </row>
    <row r="32" spans="4:4" x14ac:dyDescent="0.25">
      <c r="D32" s="1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AD32"/>
  <sheetViews>
    <sheetView zoomScaleNormal="100" workbookViewId="0">
      <selection activeCell="F3" sqref="F3:N3"/>
    </sheetView>
  </sheetViews>
  <sheetFormatPr baseColWidth="10" defaultRowHeight="15.75" x14ac:dyDescent="0.25"/>
  <cols>
    <col min="1" max="1" width="23.625" customWidth="1"/>
    <col min="2" max="2" width="10.625" customWidth="1"/>
    <col min="3" max="3" width="11.5" customWidth="1"/>
    <col min="4" max="4" width="20" style="14" bestFit="1" customWidth="1"/>
    <col min="5" max="5" width="13.625" customWidth="1"/>
    <col min="6" max="6" width="18.875" customWidth="1"/>
    <col min="7" max="7" width="18.5" customWidth="1"/>
    <col min="8" max="8" width="20.625" customWidth="1"/>
    <col min="9" max="14" width="18.5" customWidth="1"/>
  </cols>
  <sheetData>
    <row r="1" spans="1:30" ht="45.75" thickBot="1" x14ac:dyDescent="0.3">
      <c r="A1" s="6" t="s">
        <v>0</v>
      </c>
      <c r="B1" s="6" t="s">
        <v>1</v>
      </c>
      <c r="C1" s="7" t="s">
        <v>2</v>
      </c>
      <c r="D1" s="12" t="s">
        <v>30</v>
      </c>
      <c r="E1" s="8" t="s">
        <v>22</v>
      </c>
      <c r="F1" s="8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27</v>
      </c>
      <c r="D2" s="13" t="s">
        <v>28</v>
      </c>
      <c r="E2" s="2" t="s">
        <v>29</v>
      </c>
      <c r="F2" s="2"/>
      <c r="G2" s="2">
        <v>3.09</v>
      </c>
      <c r="H2" s="2">
        <v>12.55</v>
      </c>
      <c r="I2" s="2">
        <v>27</v>
      </c>
      <c r="J2" s="2">
        <v>17</v>
      </c>
      <c r="K2" s="2">
        <v>12</v>
      </c>
      <c r="L2" s="2">
        <v>3</v>
      </c>
      <c r="M2" s="2">
        <v>12</v>
      </c>
      <c r="N2" s="2">
        <f>SUM(Tableau1[[#This Row],[Montant]:[CNV]])</f>
        <v>94.18</v>
      </c>
    </row>
    <row r="3" spans="1:30" x14ac:dyDescent="0.25">
      <c r="A3" s="2"/>
      <c r="B3" s="5"/>
      <c r="C3" s="11"/>
      <c r="D3" s="13"/>
      <c r="E3" s="2"/>
      <c r="F3" s="21">
        <f>SUM(Tableau4[Montant])</f>
        <v>0</v>
      </c>
      <c r="G3" s="21">
        <f>SUM(Tableau4[Restauration])</f>
        <v>3.09</v>
      </c>
      <c r="H3" s="21">
        <f>SUM(Tableau4[Transport / taxis])</f>
        <v>12.55</v>
      </c>
      <c r="I3" s="21">
        <f>SUM(Tableau4[Hébergement])</f>
        <v>27</v>
      </c>
      <c r="J3" s="21">
        <f>SUM(Tableau4[Catering])</f>
        <v>17</v>
      </c>
      <c r="K3" s="21">
        <f>SUM(Tableau4[Sécurité])</f>
        <v>12</v>
      </c>
      <c r="L3" s="21">
        <f>SUM(Tableau4[SACEM])</f>
        <v>3</v>
      </c>
      <c r="M3" s="21">
        <f>SUM(Tableau4[CNV])</f>
        <v>12</v>
      </c>
      <c r="N3" s="21">
        <f>SUM(Tableau4[TOTAL])</f>
        <v>94.18</v>
      </c>
    </row>
    <row r="32" spans="4:4" x14ac:dyDescent="0.25">
      <c r="D32" s="1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Formulaire</vt:lpstr>
      <vt:lpstr>Jan-Mars</vt:lpstr>
      <vt:lpstr>Festival</vt:lpstr>
      <vt:lpstr>Avril-Juil</vt:lpstr>
      <vt:lpstr>Sept-Déc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André dede</cp:lastModifiedBy>
  <dcterms:created xsi:type="dcterms:W3CDTF">2021-02-12T15:32:16Z</dcterms:created>
  <dcterms:modified xsi:type="dcterms:W3CDTF">2021-02-18T12:01:31Z</dcterms:modified>
</cp:coreProperties>
</file>