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7670" windowHeight="7725" activeTab="7"/>
  </bookViews>
  <sheets>
    <sheet name="Home" sheetId="5" r:id="rId1"/>
    <sheet name="Article" sheetId="11" r:id="rId2"/>
    <sheet name="Order" sheetId="7" r:id="rId3"/>
    <sheet name="PO" sheetId="8" r:id="rId4"/>
    <sheet name="Booking" sheetId="4" r:id="rId5"/>
    <sheet name="Fournisseur" sheetId="1" r:id="rId6"/>
    <sheet name="Clients" sheetId="2" r:id="rId7"/>
    <sheet name="Config" sheetId="3" r:id="rId8"/>
  </sheets>
  <definedNames>
    <definedName name="article">Tableau42[N°article]</definedName>
    <definedName name="client">Tableau3[Nom]</definedName>
    <definedName name="fournisseur">Tableau2[Nom]</definedName>
    <definedName name="suplier">Tableau2[Nom]</definedName>
    <definedName name="supplier">Tableau2[Nom]</definedName>
    <definedName name="_xlnm.Print_Area" localSheetId="3">PO!$B$7:$G$52</definedName>
  </definedNames>
  <calcPr calcId="162913"/>
</workbook>
</file>

<file path=xl/calcChain.xml><?xml version="1.0" encoding="utf-8"?>
<calcChain xmlns="http://schemas.openxmlformats.org/spreadsheetml/2006/main">
  <c r="H18" i="7" l="1"/>
  <c r="H17" i="7"/>
  <c r="F23" i="8" a="1"/>
  <c r="F23" i="8" s="1"/>
  <c r="E23" i="8" a="1"/>
  <c r="E23" i="8" s="1"/>
  <c r="D23" i="8" a="1"/>
  <c r="D23" i="8" s="1"/>
  <c r="C23" i="8" a="1"/>
  <c r="C23" i="8" s="1"/>
  <c r="B23" i="8" l="1"/>
  <c r="G23" i="8" l="1"/>
  <c r="H16" i="7"/>
  <c r="H15" i="7"/>
  <c r="H14" i="7"/>
  <c r="H13" i="7"/>
  <c r="H12" i="7"/>
  <c r="H11" i="7"/>
  <c r="H10" i="7"/>
  <c r="G7" i="11"/>
  <c r="I7" i="11"/>
  <c r="H9" i="7"/>
  <c r="H8" i="7"/>
  <c r="H7" i="7"/>
  <c r="F16" i="8" l="1"/>
  <c r="F17" i="8" s="1"/>
  <c r="G11" i="8"/>
  <c r="B18" i="8"/>
  <c r="B20" i="8"/>
  <c r="B19" i="8"/>
  <c r="B17" i="8"/>
  <c r="B16" i="8"/>
  <c r="H6" i="7"/>
  <c r="E20" i="3"/>
  <c r="G6" i="11"/>
  <c r="I6" i="11"/>
  <c r="E19" i="3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6" i="2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6" i="1"/>
  <c r="F20" i="8" l="1"/>
  <c r="F19" i="8"/>
  <c r="F18" i="8"/>
  <c r="G46" i="8" l="1"/>
  <c r="G47" i="8" s="1"/>
  <c r="G48" i="8" l="1"/>
</calcChain>
</file>

<file path=xl/sharedStrings.xml><?xml version="1.0" encoding="utf-8"?>
<sst xmlns="http://schemas.openxmlformats.org/spreadsheetml/2006/main" count="295" uniqueCount="88">
  <si>
    <t>booking</t>
  </si>
  <si>
    <t>Nom</t>
  </si>
  <si>
    <t>Adresse</t>
  </si>
  <si>
    <t>CP</t>
  </si>
  <si>
    <t>Ville</t>
  </si>
  <si>
    <t>Pays</t>
  </si>
  <si>
    <t>Téléphone</t>
  </si>
  <si>
    <t>Mail</t>
  </si>
  <si>
    <t>Perard</t>
  </si>
  <si>
    <t>France</t>
  </si>
  <si>
    <t>claudeperard63@gmail.com</t>
  </si>
  <si>
    <t>Group</t>
  </si>
  <si>
    <t>Berck</t>
  </si>
  <si>
    <t>Rue haute</t>
  </si>
  <si>
    <t>Calot</t>
  </si>
  <si>
    <t>N°article</t>
  </si>
  <si>
    <t>Description</t>
  </si>
  <si>
    <t>Stock</t>
  </si>
  <si>
    <t>Valeur de stock</t>
  </si>
  <si>
    <t>Stock Mini</t>
  </si>
  <si>
    <t>Flag</t>
  </si>
  <si>
    <t>&gt;10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</si>
  <si>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</si>
  <si>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</si>
  <si>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</si>
  <si>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</si>
  <si>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</si>
  <si>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</si>
  <si>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</si>
  <si>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</si>
  <si>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</si>
  <si>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</si>
  <si>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Colonne1</t>
  </si>
  <si>
    <t>Suffixe</t>
  </si>
  <si>
    <t>Article</t>
  </si>
  <si>
    <t>ART-</t>
  </si>
  <si>
    <t xml:space="preserve"> </t>
  </si>
  <si>
    <t>Status</t>
  </si>
  <si>
    <t>Active</t>
  </si>
  <si>
    <t>ART-00001</t>
  </si>
  <si>
    <t>test</t>
  </si>
  <si>
    <t>Date</t>
  </si>
  <si>
    <t xml:space="preserve"> Nom</t>
  </si>
  <si>
    <t>Nombre</t>
  </si>
  <si>
    <t>Prix</t>
  </si>
  <si>
    <t>Prix Total</t>
  </si>
  <si>
    <t>Fournisseur</t>
  </si>
  <si>
    <t>Order</t>
  </si>
  <si>
    <t>ORD-</t>
  </si>
  <si>
    <t>Prix Unité</t>
  </si>
  <si>
    <t>ORD-00001</t>
  </si>
  <si>
    <t>BON DE COMMANDE</t>
  </si>
  <si>
    <t>Le Numérot ci-dessus doit apparaitre sur toute la correspondance annexe</t>
  </si>
  <si>
    <t>les bons de livraison et les factures.</t>
  </si>
  <si>
    <t>Date:</t>
  </si>
  <si>
    <t>Fournisseur:</t>
  </si>
  <si>
    <t>Tel</t>
  </si>
  <si>
    <t>Nr.</t>
  </si>
  <si>
    <t>Nr. Article</t>
  </si>
  <si>
    <t>Total</t>
  </si>
  <si>
    <t>Total:</t>
  </si>
  <si>
    <t>TVA 21%:</t>
  </si>
  <si>
    <t>Total TTC:</t>
  </si>
  <si>
    <t>Text:</t>
  </si>
  <si>
    <r>
      <t xml:space="preserve">Sté: </t>
    </r>
    <r>
      <rPr>
        <b/>
        <sz val="20"/>
        <color rgb="FFFF0000"/>
        <rFont val="Calibri"/>
        <family val="2"/>
        <scheme val="minor"/>
      </rPr>
      <t>ESSAI</t>
    </r>
  </si>
  <si>
    <t>N° com</t>
  </si>
  <si>
    <t>Bon de commande</t>
  </si>
  <si>
    <t>Entreprise</t>
  </si>
  <si>
    <t>Code postal</t>
  </si>
  <si>
    <t>Condition</t>
  </si>
  <si>
    <t>rue haute</t>
  </si>
  <si>
    <t>berck</t>
  </si>
  <si>
    <t>1-Veuillez envoyer deux copies de votre facture.                    2-Entrez cette commande conformément aux tarifs, aux conditions, à la méthode de livraison et aux spécifications répertoriées ci-dessus.                                                                                3-Veuillez nous informer immédiatement, si vous n'êtes pas en mesure d'expédier la commande telle que spécifiée.</t>
  </si>
  <si>
    <t>Adresse de Livraison:</t>
  </si>
  <si>
    <t>*Pas de quai de déchargement pour les livraison.</t>
  </si>
  <si>
    <t>*Horaire de livraison 8h-11h30 et 13h30-16h30,</t>
  </si>
  <si>
    <t>Nr Commande</t>
  </si>
  <si>
    <t>Nr Article</t>
  </si>
  <si>
    <t>NOM1</t>
  </si>
  <si>
    <t>Client</t>
  </si>
  <si>
    <t>ORD-00002</t>
  </si>
  <si>
    <t>ART-00002</t>
  </si>
  <si>
    <t>NOM2</t>
  </si>
  <si>
    <t>test2</t>
  </si>
  <si>
    <t>ORD-00003</t>
  </si>
  <si>
    <t>ORD-00004</t>
  </si>
  <si>
    <t>ORD-00005</t>
  </si>
  <si>
    <t>ORD-00006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</si>
</sst>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(&quot;€&quot;* #,##0.00_);_(&quot;€&quot;* \(#,##0.00\);_(&quot;€&quot;* &quot;-&quot;??_);_(@_)"/>
    <numFmt numFmtId="165" formatCode="&quot;€&quot;#,##0.00_);\(&quot;€&quot;#,##0.00\)"/>
    <numFmt numFmtId="166" formatCode="&quot;Besoin&quot;"/>
    <numFmt numFmtId="167" formatCode="#,##0.00\ &quot;€&quot;"/>
    <numFmt numFmtId="168" formatCode="0#&quot; &quot;##&quot; &quot;##&quot; &quot;##&quot; &quot;##"/>
  </numFmts>
  <fonts count="13" x14ac:knownFonts="1"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4"/>
      <color theme="10"/>
      <name val="Calibri"/>
      <family val="2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scheme val="minor"/>
    </font>
    <font>
      <b/>
      <sz val="14"/>
      <color theme="0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70C0"/>
        <bgColor indexed="64"/>
      </patternFill>
    </fill>
  </fills>
  <borders count="18">
    <border>
      <left/>
      <right/>
      <top/>
      <bottom/>
      <diagonal/>
    </border>
    <border>
      <left/>
      <right style="thin">
        <color theme="1"/>
      </right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mediumDashed">
        <color auto="1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164" fontId="4" fillId="0" borderId="0" applyFont="0" applyFill="0" applyBorder="0" applyAlignment="0" applyProtection="0"/>
  </cellStyleXfs>
  <cellXfs count="55">
    <xf numFmtId="0" fontId="0" fillId="0" borderId="0" xfId="0"/>
    <xf numFmtId="0" fontId="2" fillId="0" borderId="0" xfId="1" applyAlignment="1" applyProtection="1"/>
    <xf numFmtId="0" fontId="1" fillId="0" borderId="1" xfId="0" applyFont="1" applyBorder="1"/>
    <xf numFmtId="0" fontId="1" fillId="0" borderId="2" xfId="0" applyFont="1" applyBorder="1"/>
    <xf numFmtId="0" fontId="0" fillId="2" borderId="3" xfId="0" applyFill="1" applyBorder="1"/>
    <xf numFmtId="0" fontId="0" fillId="2" borderId="3" xfId="0" applyFont="1" applyFill="1" applyBorder="1"/>
    <xf numFmtId="0" fontId="2" fillId="2" borderId="3" xfId="1" applyFont="1" applyFill="1" applyBorder="1" applyAlignment="1" applyProtection="1"/>
    <xf numFmtId="0" fontId="0" fillId="2" borderId="0" xfId="0" applyFont="1" applyFill="1" applyBorder="1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166" fontId="0" fillId="0" borderId="0" xfId="0" applyNumberFormat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0" fillId="0" borderId="5" xfId="0" applyBorder="1"/>
    <xf numFmtId="0" fontId="0" fillId="4" borderId="4" xfId="0" applyFill="1" applyBorder="1" applyAlignment="1">
      <alignment horizontal="center"/>
    </xf>
    <xf numFmtId="0" fontId="0" fillId="5" borderId="4" xfId="0" applyFill="1" applyBorder="1"/>
    <xf numFmtId="0" fontId="0" fillId="4" borderId="4" xfId="0" applyFill="1" applyBorder="1"/>
    <xf numFmtId="165" fontId="0" fillId="0" borderId="0" xfId="0" applyNumberFormat="1" applyBorder="1" applyAlignment="1">
      <alignment horizontal="center"/>
    </xf>
    <xf numFmtId="22" fontId="0" fillId="0" borderId="0" xfId="0" applyNumberFormat="1" applyAlignment="1">
      <alignment horizontal="center"/>
    </xf>
    <xf numFmtId="0" fontId="1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1" fillId="0" borderId="0" xfId="0" applyFont="1"/>
    <xf numFmtId="0" fontId="11" fillId="0" borderId="8" xfId="0" applyFont="1" applyBorder="1"/>
    <xf numFmtId="0" fontId="0" fillId="0" borderId="8" xfId="0" applyBorder="1"/>
    <xf numFmtId="167" fontId="0" fillId="0" borderId="0" xfId="0" applyNumberFormat="1" applyBorder="1" applyAlignment="1">
      <alignment horizontal="center"/>
    </xf>
    <xf numFmtId="167" fontId="0" fillId="0" borderId="6" xfId="0" applyNumberFormat="1" applyBorder="1"/>
    <xf numFmtId="0" fontId="6" fillId="3" borderId="5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4" borderId="4" xfId="0" applyFill="1" applyBorder="1" applyAlignment="1">
      <alignment horizontal="left"/>
    </xf>
    <xf numFmtId="0" fontId="0" fillId="5" borderId="4" xfId="0" applyFill="1" applyBorder="1" applyAlignment="1">
      <alignment horizont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left"/>
    </xf>
    <xf numFmtId="14" fontId="0" fillId="0" borderId="0" xfId="0" applyNumberFormat="1"/>
    <xf numFmtId="0" fontId="12" fillId="0" borderId="0" xfId="0" applyFont="1"/>
    <xf numFmtId="0" fontId="0" fillId="2" borderId="7" xfId="0" applyNumberFormat="1" applyFont="1" applyFill="1" applyBorder="1" applyAlignment="1">
      <alignment horizontal="center"/>
    </xf>
    <xf numFmtId="167" fontId="5" fillId="0" borderId="0" xfId="2" applyNumberFormat="1" applyFont="1" applyAlignment="1">
      <alignment horizontal="center"/>
    </xf>
    <xf numFmtId="0" fontId="0" fillId="0" borderId="0" xfId="0" applyNumberFormat="1" applyBorder="1" applyAlignment="1">
      <alignment horizontal="center"/>
    </xf>
    <xf numFmtId="168" fontId="1" fillId="0" borderId="1" xfId="0" applyNumberFormat="1" applyFont="1" applyBorder="1"/>
    <xf numFmtId="168" fontId="0" fillId="2" borderId="3" xfId="0" applyNumberFormat="1" applyFont="1" applyFill="1" applyBorder="1"/>
    <xf numFmtId="168" fontId="0" fillId="0" borderId="0" xfId="0" applyNumberFormat="1"/>
    <xf numFmtId="0" fontId="0" fillId="0" borderId="6" xfId="0" applyBorder="1" applyAlignment="1">
      <alignment horizontal="center"/>
    </xf>
    <xf numFmtId="168" fontId="0" fillId="0" borderId="0" xfId="0" applyNumberFormat="1" applyAlignment="1">
      <alignment horizontal="left"/>
    </xf>
    <xf numFmtId="0" fontId="0" fillId="0" borderId="0" xfId="0" quotePrefix="1" applyBorder="1" applyAlignment="1">
      <alignment horizontal="center"/>
    </xf>
    <xf numFmtId="0" fontId="0" fillId="0" borderId="0" xfId="0" applyBorder="1" applyAlignment="1">
      <alignment horizontal="left" vertical="top"/>
    </xf>
    <xf numFmtId="0" fontId="0" fillId="4" borderId="10" xfId="0" applyFill="1" applyBorder="1" applyAlignment="1">
      <alignment horizontal="left" vertical="top" wrapText="1"/>
    </xf>
    <xf numFmtId="0" fontId="0" fillId="4" borderId="11" xfId="0" applyFill="1" applyBorder="1" applyAlignment="1">
      <alignment horizontal="left" vertical="top" wrapText="1"/>
    </xf>
    <xf numFmtId="0" fontId="0" fillId="4" borderId="12" xfId="0" applyFill="1" applyBorder="1" applyAlignment="1">
      <alignment horizontal="left" vertical="top" wrapText="1"/>
    </xf>
    <xf numFmtId="0" fontId="0" fillId="4" borderId="13" xfId="0" applyFill="1" applyBorder="1" applyAlignment="1">
      <alignment horizontal="left" vertical="top" wrapText="1"/>
    </xf>
    <xf numFmtId="0" fontId="0" fillId="4" borderId="0" xfId="0" applyFill="1" applyBorder="1" applyAlignment="1">
      <alignment horizontal="left" vertical="top" wrapText="1"/>
    </xf>
    <xf numFmtId="0" fontId="0" fillId="4" borderId="14" xfId="0" applyFill="1" applyBorder="1" applyAlignment="1">
      <alignment horizontal="left" vertical="top" wrapText="1"/>
    </xf>
    <xf numFmtId="0" fontId="0" fillId="4" borderId="15" xfId="0" applyFill="1" applyBorder="1" applyAlignment="1">
      <alignment horizontal="left" vertical="top" wrapText="1"/>
    </xf>
    <xf numFmtId="0" fontId="0" fillId="4" borderId="16" xfId="0" applyFill="1" applyBorder="1" applyAlignment="1">
      <alignment horizontal="left" vertical="top" wrapText="1"/>
    </xf>
    <xf numFmtId="0" fontId="0" fillId="4" borderId="17" xfId="0" applyFill="1" applyBorder="1" applyAlignment="1">
      <alignment horizontal="left" vertical="top" wrapText="1"/>
    </xf>
  </cellXfs>
  <cellStyles count="3">
    <cellStyle name="Lien hypertexte" xfId="1" builtinId="8"/>
    <cellStyle name="Monétaire" xfId="2" builtinId="4"/>
    <cellStyle name="Normal" xfId="0" builtinId="0"/>
  </cellStyles>
  <dxfs count="57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1" tint="4.9989318521683403E-2"/>
        </patternFill>
      </fill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/>
        <vertAlign val="baseline"/>
        <sz val="14"/>
        <color theme="10"/>
        <name val="Calibri"/>
        <scheme val="none"/>
      </font>
      <fill>
        <patternFill patternType="solid">
          <fgColor theme="0" tint="-0.14999847407452621"/>
          <bgColor theme="0" tint="-0.14999847407452621"/>
        </patternFill>
      </fill>
      <alignment horizontal="general" vertical="bottom" textRotation="0" wrapText="0" relativeIndent="0" justifyLastLine="0" shrinkToFit="0" readingOrder="0"/>
      <border diagonalUp="0" diagonalDown="0">
        <left/>
        <right style="thin">
          <color theme="1"/>
        </right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8" formatCode="0#&quot; &quot;##&quot; &quot;##&quot; &quot;##&quot; &quot;##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 style="thin">
          <color theme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 style="thin">
          <color theme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 style="thin">
          <color theme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 style="thin">
          <color theme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 style="thin">
          <color theme="1"/>
        </right>
        <top/>
        <bottom/>
        <vertical/>
        <horizontal/>
      </border>
    </dxf>
    <dxf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 style="thin">
          <color theme="1"/>
        </right>
        <top/>
        <bottom/>
        <vertical/>
        <horizontal/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alignment horizontal="general" vertical="bottom" textRotation="0" wrapText="0" relativeIndent="0" justifyLastLine="0" shrinkToFit="0" readingOrder="0"/>
      <protection locked="1" hidden="0"/>
    </dxf>
    <dxf>
      <numFmt numFmtId="168" formatCode="0#&quot; &quot;##&quot; &quot;##&quot; &quot;##&quot; &quot;##"/>
    </dxf>
    <dxf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7" formatCode="#,##0.00\ &quot;€&quot;"/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7" formatCode="#,##0.00\ &quot;€&quot;"/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numFmt numFmtId="166" formatCode="&quot;Besoin&quot;"/>
      <alignment horizontal="center" vertical="bottom" textRotation="0" wrapText="0" relativeIndent="0" justifyLastLine="0" shrinkToFit="0" readingOrder="0"/>
    </dxf>
    <dxf>
      <numFmt numFmtId="166" formatCode="&quot;Besoin&quot;"/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38100</xdr:rowOff>
        </xdr:from>
        <xdr:to>
          <xdr:col>1</xdr:col>
          <xdr:colOff>933450</xdr:colOff>
          <xdr:row>3</xdr:row>
          <xdr:rowOff>228600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15</xdr:row>
          <xdr:rowOff>57150</xdr:rowOff>
        </xdr:from>
        <xdr:to>
          <xdr:col>8</xdr:col>
          <xdr:colOff>733425</xdr:colOff>
          <xdr:row>17</xdr:row>
          <xdr:rowOff>19050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42" displayName="Tableau42" ref="B5:V7" totalsRowShown="0" headerRowDxfId="56" dataDxfId="55">
  <tableColumns count="21">
    <tableColumn id="1" name="N°article" dataDxfId="54"/>
    <tableColumn id="2" name="Nom" dataDxfId="53"/>
    <tableColumn id="3" name="Description" dataDxfId="52"/>
    <tableColumn id="4" name="Prix Unité" dataDxfId="51"/>
    <tableColumn id="5" name="Stock" dataDxfId="50"/>
    <tableColumn id="6" name="Valeur de stock" dataDxfId="49">
      <calculatedColumnFormula>E6*F6</calculatedColumnFormula>
    </tableColumn>
    <tableColumn id="7" name="Stock Mini" dataDxfId="48"/>
    <tableColumn id="8" name="Flag" dataDxfId="47">
      <calculatedColumnFormula>IF(F6&lt;H6,1,"")</calculatedColumnFormula>
    </tableColumn>
    <tableColumn id="21" name="Status" dataDxfId="46"/>
    <tableColumn id="9" name="Colonne1" dataDxfId="45"/>
    <tableColumn id="10" name="1" dataDxfId="44"/>
    <tableColumn id="11" name="2" dataDxfId="43"/>
    <tableColumn id="12" name="3" dataDxfId="42"/>
    <tableColumn id="13" name="4" dataDxfId="41"/>
    <tableColumn id="14" name="5" dataDxfId="40"/>
    <tableColumn id="15" name="6" dataDxfId="39"/>
    <tableColumn id="16" name="7" dataDxfId="38"/>
    <tableColumn id="17" name="8" dataDxfId="37"/>
    <tableColumn id="18" name="9" dataDxfId="36"/>
    <tableColumn id="19" name="10" dataDxfId="35"/>
    <tableColumn id="20" name="&gt;10" dataDxfId="34"/>
  </tableColumns>
  <tableStyleInfo name="TableStyleMedium8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B5:I18" totalsRowShown="0" headerRowDxfId="33" dataDxfId="32">
  <tableColumns count="8">
    <tableColumn id="1" name="Nr Commande" dataDxfId="31"/>
    <tableColumn id="2" name="Date" dataDxfId="30"/>
    <tableColumn id="3" name="Nr Article" dataDxfId="29"/>
    <tableColumn id="4" name=" Nom" dataDxfId="28"/>
    <tableColumn id="5" name="Nombre" dataDxfId="27"/>
    <tableColumn id="6" name="Prix" dataDxfId="26" dataCellStyle="Monétaire"/>
    <tableColumn id="7" name="Prix Total" dataDxfId="25" dataCellStyle="Monétaire">
      <calculatedColumnFormula>F6*G6</calculatedColumnFormula>
    </tableColumn>
    <tableColumn id="8" name="Fournisseur" dataDxfId="24"/>
  </tableColumns>
  <tableStyleInfo name="TableStyleMedium8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B5:I19" totalsRowShown="0">
  <autoFilter ref="B5:I19"/>
  <tableColumns count="8">
    <tableColumn id="1" name="Nom"/>
    <tableColumn id="2" name="Adresse"/>
    <tableColumn id="3" name="CP"/>
    <tableColumn id="4" name="Ville"/>
    <tableColumn id="5" name="Pays"/>
    <tableColumn id="6" name="Téléphone" dataDxfId="23"/>
    <tableColumn id="7" name="Mail" dataDxfId="22" dataCellStyle="Lien hypertexte"/>
    <tableColumn id="8" name="Group">
      <calculatedColumnFormula>CONCATENATE(LEFT(F6,2),"-",D6,",",E6)</calculatedColumnFormula>
    </tableColumn>
  </tableColumns>
  <tableStyleInfo name="TableStyleLight15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B5:I20" totalsRowShown="0" headerRowDxfId="21" dataDxfId="19" headerRowBorderDxfId="20" tableBorderDxfId="18">
  <autoFilter ref="B5:I20"/>
  <tableColumns count="8">
    <tableColumn id="1" name="Nom" dataDxfId="17"/>
    <tableColumn id="2" name="Adresse" dataDxfId="16"/>
    <tableColumn id="3" name="CP" dataDxfId="15"/>
    <tableColumn id="4" name="Ville" dataDxfId="14"/>
    <tableColumn id="5" name="Pays" dataDxfId="13"/>
    <tableColumn id="6" name="Téléphone" dataDxfId="12"/>
    <tableColumn id="7" name="Mail" dataDxfId="11" dataCellStyle="Lien hypertexte"/>
    <tableColumn id="8" name="Group" dataDxfId="10">
      <calculatedColumnFormula>CONCATENATE(LEFT(F6,2),"-",D6,",",E6)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claudeperard63@gmail.com" TargetMode="External"/><Relationship Id="rId13" Type="http://schemas.openxmlformats.org/officeDocument/2006/relationships/hyperlink" Target="mailto:claudeperard63@gmail.com" TargetMode="External"/><Relationship Id="rId3" Type="http://schemas.openxmlformats.org/officeDocument/2006/relationships/hyperlink" Target="mailto:claudeperard63@gmail.com" TargetMode="External"/><Relationship Id="rId7" Type="http://schemas.openxmlformats.org/officeDocument/2006/relationships/hyperlink" Target="mailto:claudeperard63@gmail.com" TargetMode="External"/><Relationship Id="rId12" Type="http://schemas.openxmlformats.org/officeDocument/2006/relationships/hyperlink" Target="mailto:claudeperard63@gmail.com" TargetMode="External"/><Relationship Id="rId2" Type="http://schemas.openxmlformats.org/officeDocument/2006/relationships/hyperlink" Target="mailto:claudeperard63@gmail.com" TargetMode="External"/><Relationship Id="rId16" Type="http://schemas.openxmlformats.org/officeDocument/2006/relationships/table" Target="../tables/table3.xml"/><Relationship Id="rId1" Type="http://schemas.openxmlformats.org/officeDocument/2006/relationships/hyperlink" Target="mailto:claudeperard63@gmail.com" TargetMode="External"/><Relationship Id="rId6" Type="http://schemas.openxmlformats.org/officeDocument/2006/relationships/hyperlink" Target="mailto:claudeperard63@gmail.com" TargetMode="External"/><Relationship Id="rId11" Type="http://schemas.openxmlformats.org/officeDocument/2006/relationships/hyperlink" Target="mailto:claudeperard63@gmail.com" TargetMode="External"/><Relationship Id="rId5" Type="http://schemas.openxmlformats.org/officeDocument/2006/relationships/hyperlink" Target="mailto:claudeperard63@gmail.com" TargetMode="External"/><Relationship Id="rId15" Type="http://schemas.openxmlformats.org/officeDocument/2006/relationships/printerSettings" Target="../printerSettings/printerSettings6.bin"/><Relationship Id="rId10" Type="http://schemas.openxmlformats.org/officeDocument/2006/relationships/hyperlink" Target="mailto:claudeperard63@gmail.com" TargetMode="External"/><Relationship Id="rId4" Type="http://schemas.openxmlformats.org/officeDocument/2006/relationships/hyperlink" Target="mailto:claudeperard63@gmail.com" TargetMode="External"/><Relationship Id="rId9" Type="http://schemas.openxmlformats.org/officeDocument/2006/relationships/hyperlink" Target="mailto:claudeperard63@gmail.com" TargetMode="External"/><Relationship Id="rId14" Type="http://schemas.openxmlformats.org/officeDocument/2006/relationships/hyperlink" Target="mailto:claudeperard63@gmail.com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claudeperard63@gmail.com" TargetMode="External"/><Relationship Id="rId13" Type="http://schemas.openxmlformats.org/officeDocument/2006/relationships/hyperlink" Target="mailto:claudeperard63@gmail.com" TargetMode="External"/><Relationship Id="rId3" Type="http://schemas.openxmlformats.org/officeDocument/2006/relationships/hyperlink" Target="mailto:claudeperard63@gmail.com" TargetMode="External"/><Relationship Id="rId7" Type="http://schemas.openxmlformats.org/officeDocument/2006/relationships/hyperlink" Target="mailto:claudeperard63@gmail.com" TargetMode="External"/><Relationship Id="rId12" Type="http://schemas.openxmlformats.org/officeDocument/2006/relationships/hyperlink" Target="mailto:claudeperard63@gmail.com" TargetMode="External"/><Relationship Id="rId17" Type="http://schemas.openxmlformats.org/officeDocument/2006/relationships/table" Target="../tables/table4.xml"/><Relationship Id="rId2" Type="http://schemas.openxmlformats.org/officeDocument/2006/relationships/hyperlink" Target="mailto:claudeperard63@gmail.com" TargetMode="External"/><Relationship Id="rId16" Type="http://schemas.openxmlformats.org/officeDocument/2006/relationships/printerSettings" Target="../printerSettings/printerSettings7.bin"/><Relationship Id="rId1" Type="http://schemas.openxmlformats.org/officeDocument/2006/relationships/hyperlink" Target="mailto:claudeperard63@gmail.com" TargetMode="External"/><Relationship Id="rId6" Type="http://schemas.openxmlformats.org/officeDocument/2006/relationships/hyperlink" Target="mailto:claudeperard63@gmail.com" TargetMode="External"/><Relationship Id="rId11" Type="http://schemas.openxmlformats.org/officeDocument/2006/relationships/hyperlink" Target="mailto:claudeperard63@gmail.com" TargetMode="External"/><Relationship Id="rId5" Type="http://schemas.openxmlformats.org/officeDocument/2006/relationships/hyperlink" Target="mailto:claudeperard63@gmail.com" TargetMode="External"/><Relationship Id="rId15" Type="http://schemas.openxmlformats.org/officeDocument/2006/relationships/hyperlink" Target="mailto:claudeperard63@gmail.com" TargetMode="External"/><Relationship Id="rId10" Type="http://schemas.openxmlformats.org/officeDocument/2006/relationships/hyperlink" Target="mailto:claudeperard63@gmail.com" TargetMode="External"/><Relationship Id="rId4" Type="http://schemas.openxmlformats.org/officeDocument/2006/relationships/hyperlink" Target="mailto:claudeperard63@gmail.com" TargetMode="External"/><Relationship Id="rId9" Type="http://schemas.openxmlformats.org/officeDocument/2006/relationships/hyperlink" Target="mailto:claudeperard63@gmail.com" TargetMode="External"/><Relationship Id="rId14" Type="http://schemas.openxmlformats.org/officeDocument/2006/relationships/hyperlink" Target="mailto:claudeperard63@gmail.com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mailto:claudeperard63@gmail.com" TargetMode="Externa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C24" sqref="C24"/>
    </sheetView>
  </sheetViews>
  <sheetFormatPr baseColWidth="10" defaultRowHeight="18.75" x14ac:dyDescent="0.3"/>
  <sheetData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4:V7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H15" sqref="H15"/>
    </sheetView>
  </sheetViews>
  <sheetFormatPr baseColWidth="10" defaultRowHeight="18.75" x14ac:dyDescent="0.3"/>
  <cols>
    <col min="1" max="1" width="1" customWidth="1"/>
    <col min="2" max="2" width="12.59765625" customWidth="1"/>
    <col min="3" max="3" width="13.796875" customWidth="1"/>
    <col min="4" max="4" width="25.19921875" customWidth="1"/>
    <col min="5" max="5" width="8.59765625" bestFit="1" customWidth="1"/>
    <col min="6" max="6" width="5.19921875" bestFit="1" customWidth="1"/>
    <col min="7" max="7" width="13.09765625" bestFit="1" customWidth="1"/>
    <col min="10" max="10" width="7.59765625" bestFit="1" customWidth="1"/>
    <col min="11" max="11" width="1" customWidth="1"/>
    <col min="12" max="22" width="4" customWidth="1"/>
  </cols>
  <sheetData>
    <row r="4" spans="2:22" x14ac:dyDescent="0.3">
      <c r="B4" s="8"/>
      <c r="C4" s="8"/>
      <c r="D4" s="8"/>
      <c r="E4" s="8"/>
      <c r="F4" s="8"/>
      <c r="G4" s="8"/>
      <c r="H4" s="8"/>
      <c r="I4" s="8"/>
      <c r="J4" s="8"/>
      <c r="K4" s="8"/>
      <c r="L4" s="8">
        <v>1</v>
      </c>
      <c r="M4" s="8">
        <v>2</v>
      </c>
      <c r="N4" s="8">
        <v>3</v>
      </c>
      <c r="O4" s="8">
        <v>4</v>
      </c>
      <c r="P4" s="8">
        <v>5</v>
      </c>
      <c r="Q4" s="8">
        <v>6</v>
      </c>
      <c r="R4" s="8">
        <v>7</v>
      </c>
      <c r="S4" s="8">
        <v>8</v>
      </c>
      <c r="T4" s="8">
        <v>9</v>
      </c>
      <c r="U4" s="8">
        <v>10</v>
      </c>
      <c r="V4" s="8"/>
    </row>
    <row r="5" spans="2:22" x14ac:dyDescent="0.3">
      <c r="B5" s="8" t="s">
        <v>15</v>
      </c>
      <c r="C5" s="8" t="s">
        <v>1</v>
      </c>
      <c r="D5" s="8" t="s">
        <v>16</v>
      </c>
      <c r="E5" s="8" t="s">
        <v>49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37</v>
      </c>
      <c r="K5" s="11" t="s">
        <v>32</v>
      </c>
      <c r="L5" s="8" t="s">
        <v>22</v>
      </c>
      <c r="M5" s="8" t="s">
        <v>23</v>
      </c>
      <c r="N5" s="8" t="s">
        <v>24</v>
      </c>
      <c r="O5" s="8" t="s">
        <v>25</v>
      </c>
      <c r="P5" s="8" t="s">
        <v>26</v>
      </c>
      <c r="Q5" s="8" t="s">
        <v>27</v>
      </c>
      <c r="R5" s="8" t="s">
        <v>28</v>
      </c>
      <c r="S5" s="8" t="s">
        <v>29</v>
      </c>
      <c r="T5" s="8" t="s">
        <v>30</v>
      </c>
      <c r="U5" s="8" t="s">
        <v>31</v>
      </c>
      <c r="V5" s="8" t="s">
        <v>21</v>
      </c>
    </row>
    <row r="6" spans="2:22" x14ac:dyDescent="0.3">
      <c r="B6" s="9" t="s">
        <v>39</v>
      </c>
      <c r="C6" s="9" t="s">
        <v>78</v>
      </c>
      <c r="D6" s="9" t="s">
        <v>40</v>
      </c>
      <c r="E6" s="16">
        <v>1.5</v>
      </c>
      <c r="F6" s="9">
        <v>3</v>
      </c>
      <c r="G6" s="9">
        <f t="shared" ref="G6" si="0">E6*F6</f>
        <v>4.5</v>
      </c>
      <c r="H6" s="9">
        <v>6</v>
      </c>
      <c r="I6" s="10">
        <f t="shared" ref="I6" si="1">IF(F6&lt;H6,1,"")</f>
        <v>1</v>
      </c>
      <c r="J6" s="10" t="s">
        <v>38</v>
      </c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</row>
    <row r="7" spans="2:22" x14ac:dyDescent="0.3">
      <c r="B7" s="9" t="s">
        <v>81</v>
      </c>
      <c r="C7" s="9" t="s">
        <v>82</v>
      </c>
      <c r="D7" s="9" t="s">
        <v>83</v>
      </c>
      <c r="E7" s="16">
        <v>25</v>
      </c>
      <c r="F7" s="9"/>
      <c r="G7" s="25">
        <f>E7*F7</f>
        <v>0</v>
      </c>
      <c r="H7" s="9">
        <v>45</v>
      </c>
      <c r="I7" s="10">
        <f>IF(F7&lt;H7,1,"")</f>
        <v>1</v>
      </c>
      <c r="J7" s="10" t="s">
        <v>38</v>
      </c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</row>
  </sheetData>
  <conditionalFormatting sqref="L6:U7">
    <cfRule type="expression" dxfId="9" priority="5">
      <formula>AND($B6&lt;&gt;"",$F6&gt;=$H6,$F6&gt;=L$4)</formula>
    </cfRule>
  </conditionalFormatting>
  <conditionalFormatting sqref="L6:U7">
    <cfRule type="expression" dxfId="8" priority="4">
      <formula>AND($B6&lt;&gt;"",$F6&lt;$H6,$F6&gt;=L$4)</formula>
    </cfRule>
  </conditionalFormatting>
  <conditionalFormatting sqref="V6:V7">
    <cfRule type="expression" dxfId="7" priority="2">
      <formula>AND($B6&lt;&gt;"",$F6&lt;$H6,$F6&gt;$U$4)</formula>
    </cfRule>
    <cfRule type="expression" dxfId="6" priority="3">
      <formula>AND($B6&lt;&gt;"",$F6&gt;=$H6,$F6&gt;$U$4)</formula>
    </cfRule>
  </conditionalFormatting>
  <conditionalFormatting sqref="K6:K7">
    <cfRule type="expression" dxfId="5" priority="12">
      <formula>#REF!&lt;&gt;""</formula>
    </cfRule>
  </conditionalFormatting>
  <conditionalFormatting sqref="I6:J7">
    <cfRule type="iconSet" priority="22">
      <iconSet iconSet="3Flags">
        <cfvo type="percent" val="0"/>
        <cfvo type="num" val="0" gte="0"/>
        <cfvo type="num" val="1"/>
      </iconSet>
    </cfRule>
  </conditionalFormatting>
  <dataValidations count="1">
    <dataValidation type="list" allowBlank="1" showInputMessage="1" showErrorMessage="1" sqref="J6:J7">
      <formula1>"Active,Inactive"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8" r:id="rId4" name="CommandButton1">
          <controlPr defaultSize="0" autoLine="0" autoPict="0" r:id="rId5">
            <anchor moveWithCells="1">
              <from>
                <xdr:col>1</xdr:col>
                <xdr:colOff>0</xdr:colOff>
                <xdr:row>2</xdr:row>
                <xdr:rowOff>38100</xdr:rowOff>
              </from>
              <to>
                <xdr:col>1</xdr:col>
                <xdr:colOff>933450</xdr:colOff>
                <xdr:row>3</xdr:row>
                <xdr:rowOff>228600</xdr:rowOff>
              </to>
            </anchor>
          </controlPr>
        </control>
      </mc:Choice>
      <mc:Fallback>
        <control shapeId="1028" r:id="rId4" name="CommandButton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5:I18"/>
  <sheetViews>
    <sheetView workbookViewId="0">
      <selection activeCell="J7" sqref="J7"/>
    </sheetView>
  </sheetViews>
  <sheetFormatPr baseColWidth="10" defaultRowHeight="18.75" x14ac:dyDescent="0.3"/>
  <cols>
    <col min="1" max="1" width="11.19921875" style="8"/>
    <col min="2" max="2" width="13.19921875" style="8" customWidth="1"/>
    <col min="3" max="3" width="15.19921875" style="8" bestFit="1" customWidth="1"/>
    <col min="4" max="8" width="11.19921875" style="8"/>
    <col min="9" max="9" width="11.3984375" style="8" customWidth="1"/>
    <col min="10" max="16384" width="11.19921875" style="8"/>
  </cols>
  <sheetData>
    <row r="5" spans="2:9" x14ac:dyDescent="0.3">
      <c r="B5" s="8" t="s">
        <v>76</v>
      </c>
      <c r="C5" s="8" t="s">
        <v>41</v>
      </c>
      <c r="D5" s="8" t="s">
        <v>77</v>
      </c>
      <c r="E5" s="8" t="s">
        <v>42</v>
      </c>
      <c r="F5" s="8" t="s">
        <v>43</v>
      </c>
      <c r="G5" s="8" t="s">
        <v>44</v>
      </c>
      <c r="H5" s="8" t="s">
        <v>45</v>
      </c>
      <c r="I5" s="8" t="s">
        <v>46</v>
      </c>
    </row>
    <row r="6" spans="2:9" x14ac:dyDescent="0.3">
      <c r="B6" s="8" t="s">
        <v>50</v>
      </c>
      <c r="C6" s="17">
        <v>44102.952650462961</v>
      </c>
      <c r="D6" s="8" t="s">
        <v>39</v>
      </c>
      <c r="E6" s="8" t="s">
        <v>78</v>
      </c>
      <c r="F6" s="8">
        <v>2</v>
      </c>
      <c r="G6" s="37">
        <v>12</v>
      </c>
      <c r="H6" s="37">
        <f t="shared" ref="H6" si="0">F6*G6</f>
        <v>24</v>
      </c>
      <c r="I6" s="8" t="s">
        <v>8</v>
      </c>
    </row>
    <row r="7" spans="2:9" x14ac:dyDescent="0.3">
      <c r="B7" s="8" t="s">
        <v>80</v>
      </c>
      <c r="C7" s="17">
        <v>44110.733101851853</v>
      </c>
      <c r="D7" s="8" t="s">
        <v>39</v>
      </c>
      <c r="E7" s="8" t="s">
        <v>78</v>
      </c>
      <c r="F7" s="8">
        <v>45</v>
      </c>
      <c r="G7" s="37">
        <v>1.5</v>
      </c>
      <c r="H7" s="37">
        <f t="shared" ref="H7:H16" si="1">F7*G7</f>
        <v>67.5</v>
      </c>
      <c r="I7" s="8" t="s">
        <v>8</v>
      </c>
    </row>
    <row r="8" spans="2:9" x14ac:dyDescent="0.3">
      <c r="B8" s="8" t="s">
        <v>80</v>
      </c>
      <c r="C8" s="17">
        <v>44110.733101851853</v>
      </c>
      <c r="D8" s="8" t="s">
        <v>39</v>
      </c>
      <c r="E8" s="8" t="s">
        <v>78</v>
      </c>
      <c r="F8" s="8">
        <v>78</v>
      </c>
      <c r="G8" s="37">
        <v>1.5</v>
      </c>
      <c r="H8" s="37">
        <f t="shared" si="1"/>
        <v>117</v>
      </c>
      <c r="I8" s="8" t="s">
        <v>8</v>
      </c>
    </row>
    <row r="9" spans="2:9" x14ac:dyDescent="0.3">
      <c r="B9" s="8" t="s">
        <v>80</v>
      </c>
      <c r="C9" s="17">
        <v>44110.735138888886</v>
      </c>
      <c r="D9" s="8" t="s">
        <v>39</v>
      </c>
      <c r="E9" s="8" t="s">
        <v>78</v>
      </c>
      <c r="F9" s="8">
        <v>45</v>
      </c>
      <c r="G9" s="37">
        <v>1.5</v>
      </c>
      <c r="H9" s="37">
        <f t="shared" si="1"/>
        <v>67.5</v>
      </c>
      <c r="I9" s="8" t="s">
        <v>8</v>
      </c>
    </row>
    <row r="10" spans="2:9" x14ac:dyDescent="0.3">
      <c r="B10" s="8" t="s">
        <v>84</v>
      </c>
      <c r="C10" s="17">
        <v>44110.73574074074</v>
      </c>
      <c r="D10" s="8" t="s">
        <v>81</v>
      </c>
      <c r="E10" s="8" t="s">
        <v>82</v>
      </c>
      <c r="F10" s="8">
        <v>487</v>
      </c>
      <c r="G10" s="37">
        <v>25</v>
      </c>
      <c r="H10" s="37">
        <f t="shared" si="1"/>
        <v>12175</v>
      </c>
      <c r="I10" s="8" t="s">
        <v>8</v>
      </c>
    </row>
    <row r="11" spans="2:9" x14ac:dyDescent="0.3">
      <c r="B11" s="8" t="s">
        <v>85</v>
      </c>
      <c r="C11" s="17">
        <v>44110.743958333333</v>
      </c>
      <c r="D11" s="8" t="s">
        <v>81</v>
      </c>
      <c r="E11" s="8" t="s">
        <v>82</v>
      </c>
      <c r="F11" s="8">
        <v>478</v>
      </c>
      <c r="G11" s="37">
        <v>25</v>
      </c>
      <c r="H11" s="37">
        <f t="shared" si="1"/>
        <v>11950</v>
      </c>
      <c r="I11" s="8" t="s">
        <v>8</v>
      </c>
    </row>
    <row r="12" spans="2:9" x14ac:dyDescent="0.3">
      <c r="B12" s="8" t="s">
        <v>85</v>
      </c>
      <c r="C12" s="17">
        <v>44110.743958333333</v>
      </c>
      <c r="D12" s="8" t="s">
        <v>39</v>
      </c>
      <c r="E12" s="8" t="s">
        <v>78</v>
      </c>
      <c r="F12" s="8">
        <v>89</v>
      </c>
      <c r="G12" s="37">
        <v>1.5</v>
      </c>
      <c r="H12" s="37">
        <f t="shared" si="1"/>
        <v>133.5</v>
      </c>
      <c r="I12" s="8" t="s">
        <v>8</v>
      </c>
    </row>
    <row r="13" spans="2:9" x14ac:dyDescent="0.3">
      <c r="B13" s="8" t="s">
        <v>85</v>
      </c>
      <c r="C13" s="17">
        <v>44110.747546296298</v>
      </c>
      <c r="D13" s="8" t="s">
        <v>81</v>
      </c>
      <c r="E13" s="8" t="s">
        <v>82</v>
      </c>
      <c r="F13" s="8">
        <v>25</v>
      </c>
      <c r="G13" s="37">
        <v>25</v>
      </c>
      <c r="H13" s="37">
        <f t="shared" si="1"/>
        <v>625</v>
      </c>
      <c r="I13" s="8" t="s">
        <v>8</v>
      </c>
    </row>
    <row r="14" spans="2:9" x14ac:dyDescent="0.3">
      <c r="B14" s="8" t="s">
        <v>85</v>
      </c>
      <c r="C14" s="17">
        <v>44110.747546296298</v>
      </c>
      <c r="D14" s="8" t="s">
        <v>39</v>
      </c>
      <c r="E14" s="8" t="s">
        <v>78</v>
      </c>
      <c r="F14" s="8">
        <v>78</v>
      </c>
      <c r="G14" s="37">
        <v>1.5</v>
      </c>
      <c r="H14" s="37">
        <f t="shared" si="1"/>
        <v>117</v>
      </c>
      <c r="I14" s="8" t="s">
        <v>8</v>
      </c>
    </row>
    <row r="15" spans="2:9" x14ac:dyDescent="0.3">
      <c r="B15" s="8" t="s">
        <v>86</v>
      </c>
      <c r="C15" s="17">
        <v>44110.749398148146</v>
      </c>
      <c r="D15" s="8" t="s">
        <v>81</v>
      </c>
      <c r="E15" s="8" t="s">
        <v>82</v>
      </c>
      <c r="F15" s="8">
        <v>48</v>
      </c>
      <c r="G15" s="37">
        <v>25</v>
      </c>
      <c r="H15" s="37">
        <f t="shared" si="1"/>
        <v>1200</v>
      </c>
      <c r="I15" s="8" t="s">
        <v>8</v>
      </c>
    </row>
    <row r="16" spans="2:9" x14ac:dyDescent="0.3">
      <c r="B16" s="8" t="s">
        <v>86</v>
      </c>
      <c r="C16" s="17">
        <v>44110.749398148146</v>
      </c>
      <c r="D16" s="8" t="s">
        <v>39</v>
      </c>
      <c r="E16" s="8" t="s">
        <v>78</v>
      </c>
      <c r="F16" s="8">
        <v>73</v>
      </c>
      <c r="G16" s="37">
        <v>1.5</v>
      </c>
      <c r="H16" s="37">
        <f t="shared" si="1"/>
        <v>109.5</v>
      </c>
      <c r="I16" s="8" t="s">
        <v>8</v>
      </c>
    </row>
    <row r="17" spans="2:9" x14ac:dyDescent="0.3">
      <c r="B17" s="8" t="s">
        <v>87</v>
      </c>
      <c r="C17" s="17">
        <v>44110.781053240738</v>
      </c>
      <c r="D17" s="8" t="s">
        <v>81</v>
      </c>
      <c r="E17" s="8" t="s">
        <v>82</v>
      </c>
      <c r="F17" s="8">
        <v>898</v>
      </c>
      <c r="G17" s="37">
        <v>25</v>
      </c>
      <c r="H17" s="37">
        <f>F17*G17</f>
        <v>22450</v>
      </c>
      <c r="I17" s="8" t="s">
        <v>8</v>
      </c>
    </row>
    <row r="18" spans="2:9" x14ac:dyDescent="0.3">
      <c r="B18" s="8" t="s">
        <v>87</v>
      </c>
      <c r="C18" s="17">
        <v>44110.781053240738</v>
      </c>
      <c r="D18" s="8" t="s">
        <v>81</v>
      </c>
      <c r="E18" s="8" t="s">
        <v>82</v>
      </c>
      <c r="F18" s="8">
        <v>789</v>
      </c>
      <c r="G18" s="37">
        <v>25</v>
      </c>
      <c r="H18" s="37">
        <f>F18*G18</f>
        <v>19725</v>
      </c>
      <c r="I18" s="8" t="s">
        <v>8</v>
      </c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B7:G50"/>
  <sheetViews>
    <sheetView workbookViewId="0">
      <selection activeCell="I18" sqref="I18"/>
    </sheetView>
  </sheetViews>
  <sheetFormatPr baseColWidth="10" defaultRowHeight="18.75" x14ac:dyDescent="0.3"/>
  <cols>
    <col min="1" max="1" width="4.8984375" customWidth="1"/>
    <col min="2" max="2" width="14.3984375" customWidth="1"/>
    <col min="8" max="8" width="4.59765625" customWidth="1"/>
  </cols>
  <sheetData>
    <row r="7" spans="2:7" ht="36" x14ac:dyDescent="0.55000000000000004">
      <c r="B7" s="21" t="s">
        <v>64</v>
      </c>
      <c r="C7" s="18"/>
      <c r="D7" s="20" t="s">
        <v>51</v>
      </c>
      <c r="E7" s="18"/>
    </row>
    <row r="11" spans="2:7" ht="19.5" thickBot="1" x14ac:dyDescent="0.35">
      <c r="B11" s="18" t="s">
        <v>65</v>
      </c>
      <c r="C11" s="36" t="s">
        <v>87</v>
      </c>
      <c r="D11" s="18"/>
      <c r="E11" s="18"/>
      <c r="F11" s="18" t="s">
        <v>54</v>
      </c>
      <c r="G11" s="34">
        <f>IFERROR(INDEX(Tableau4[Date],MATCH(PO!C11,Tableau4[Nr Commande],0)),"")</f>
        <v>44110.781053240738</v>
      </c>
    </row>
    <row r="12" spans="2:7" ht="12" customHeight="1" x14ac:dyDescent="0.3">
      <c r="B12" s="23" t="s">
        <v>52</v>
      </c>
      <c r="C12" s="24"/>
      <c r="D12" s="24"/>
    </row>
    <row r="13" spans="2:7" ht="12" customHeight="1" x14ac:dyDescent="0.3">
      <c r="B13" s="22" t="s">
        <v>53</v>
      </c>
    </row>
    <row r="15" spans="2:7" x14ac:dyDescent="0.3">
      <c r="B15" s="33" t="s">
        <v>73</v>
      </c>
      <c r="C15" s="19"/>
      <c r="F15" s="19" t="s">
        <v>55</v>
      </c>
    </row>
    <row r="16" spans="2:7" x14ac:dyDescent="0.3">
      <c r="B16" s="29" t="str">
        <f>Config!C26</f>
        <v>Perard</v>
      </c>
      <c r="F16" s="29" t="str">
        <f>IFERROR(INDEX(Tableau4[Fournisseur],MATCH(PO!C11,Tableau4[Nr Commande],0)),"")</f>
        <v>Perard</v>
      </c>
    </row>
    <row r="17" spans="2:7" x14ac:dyDescent="0.3">
      <c r="B17" s="29" t="str">
        <f>Config!C27</f>
        <v>rue haute</v>
      </c>
      <c r="F17" s="29" t="str">
        <f>IFERROR(INDEX(Tableau2[Adresse],MATCH(PO!$F$16,Tableau2[Nom],0)),"")</f>
        <v>Rue haute</v>
      </c>
    </row>
    <row r="18" spans="2:7" x14ac:dyDescent="0.3">
      <c r="B18" s="29" t="str">
        <f>CONCATENATE(LEFT(Config!C30,2),"-",Config!C28,",",Config!C29)</f>
        <v>Fr-62600,berck</v>
      </c>
      <c r="F18" s="29">
        <f>IFERROR(INDEX(Tableau2[CP],MATCH(PO!$F$16,Tableau2[Nom],0)),"")</f>
        <v>62600</v>
      </c>
    </row>
    <row r="19" spans="2:7" x14ac:dyDescent="0.3">
      <c r="B19" s="29">
        <f>Config!C31</f>
        <v>642896610</v>
      </c>
      <c r="F19" s="29">
        <f>IFERROR(INDEX(Tableau2[Téléphone],MATCH(PO!$F$16,Tableau2[Nom],0)),"")</f>
        <v>642896690</v>
      </c>
    </row>
    <row r="20" spans="2:7" x14ac:dyDescent="0.3">
      <c r="B20" s="29" t="str">
        <f>Config!C32</f>
        <v>claudeperard63@gmail.com</v>
      </c>
      <c r="F20" s="29" t="str">
        <f>IFERROR(INDEX(Tableau2[Mail],MATCH(PO!$F$16,Tableau2[Nom],0)),"")</f>
        <v>claudeperard63@gmail.com</v>
      </c>
    </row>
    <row r="21" spans="2:7" ht="19.5" thickBot="1" x14ac:dyDescent="0.35"/>
    <row r="22" spans="2:7" s="8" customFormat="1" ht="19.5" thickBot="1" x14ac:dyDescent="0.35">
      <c r="B22" s="42" t="s">
        <v>57</v>
      </c>
      <c r="C22" s="42" t="s">
        <v>58</v>
      </c>
      <c r="D22" s="42" t="s">
        <v>1</v>
      </c>
      <c r="E22" s="42" t="s">
        <v>43</v>
      </c>
      <c r="F22" s="42" t="s">
        <v>49</v>
      </c>
      <c r="G22" s="42" t="s">
        <v>59</v>
      </c>
    </row>
    <row r="23" spans="2:7" x14ac:dyDescent="0.3">
      <c r="B23" s="44">
        <f>IF(C23&lt;&gt;"",ROW()-22,"")</f>
        <v>1</v>
      </c>
      <c r="C23" s="44" t="str">
        <f t="array" ref="C23">IFERROR(INDEX(Tableau4[Nr Article],SMALL(IF(Tableau4[Nr Commande]=PO!$C$11,ROW(Tableau4[Nr Article])-5),ROW()-22)),"")</f>
        <v>ART-00002</v>
      </c>
      <c r="D23" s="44" t="str">
        <f t="array" ref="D23">IFERROR(INDEX(Tableau4[[ Nom]],SMALL(IF(Tableau4[Nr Commande]=PO!$C$11,ROW(Tableau4[Nr Article])-5),ROW()-22)),"")</f>
        <v>NOM2</v>
      </c>
      <c r="E23" s="44">
        <f t="array" ref="E23">IFERROR(INDEX(Tableau4[Nombre],SMALL(IF(Tableau4[Nr Commande]=PO!$C$11,ROW(Tableau4[Nr Article])-5),ROW()-22)),"")</f>
        <v>898</v>
      </c>
      <c r="F23" s="44">
        <f t="array" ref="F23">IFERROR(INDEX(Tableau4[Prix],SMALL(IF(Tableau4[Nr Commande]=PO!$C$11,ROW(Tableau4[Nr Article])-5),ROW()-22)),"")</f>
        <v>25</v>
      </c>
      <c r="G23" s="9">
        <f>IFERROR(F23*E23,"")</f>
        <v>22450</v>
      </c>
    </row>
    <row r="24" spans="2:7" x14ac:dyDescent="0.3">
      <c r="B24" s="9"/>
      <c r="C24" s="9"/>
      <c r="D24" s="38"/>
      <c r="E24" s="38"/>
      <c r="F24" s="38"/>
      <c r="G24" s="25"/>
    </row>
    <row r="25" spans="2:7" x14ac:dyDescent="0.3">
      <c r="B25" s="9"/>
      <c r="C25" s="9"/>
      <c r="D25" s="38"/>
      <c r="E25" s="38"/>
      <c r="F25" s="38"/>
      <c r="G25" s="25"/>
    </row>
    <row r="26" spans="2:7" x14ac:dyDescent="0.3">
      <c r="B26" s="9"/>
      <c r="C26" s="9"/>
      <c r="D26" s="38"/>
      <c r="E26" s="38"/>
      <c r="F26" s="38"/>
      <c r="G26" s="25"/>
    </row>
    <row r="27" spans="2:7" x14ac:dyDescent="0.3">
      <c r="B27" s="9"/>
      <c r="C27" s="9"/>
      <c r="D27" s="38"/>
      <c r="E27" s="38"/>
      <c r="F27" s="38"/>
      <c r="G27" s="25"/>
    </row>
    <row r="28" spans="2:7" x14ac:dyDescent="0.3">
      <c r="B28" s="9"/>
      <c r="C28" s="9"/>
      <c r="D28" s="38"/>
      <c r="E28" s="38"/>
      <c r="F28" s="38"/>
      <c r="G28" s="25"/>
    </row>
    <row r="29" spans="2:7" x14ac:dyDescent="0.3">
      <c r="B29" s="9"/>
      <c r="C29" s="9"/>
      <c r="D29" s="38"/>
      <c r="E29" s="38"/>
      <c r="F29" s="38"/>
      <c r="G29" s="25"/>
    </row>
    <row r="30" spans="2:7" x14ac:dyDescent="0.3">
      <c r="B30" s="9"/>
      <c r="C30" s="9"/>
      <c r="D30" s="38"/>
      <c r="E30" s="38"/>
      <c r="F30" s="38"/>
      <c r="G30" s="25"/>
    </row>
    <row r="31" spans="2:7" x14ac:dyDescent="0.3">
      <c r="B31" s="9"/>
      <c r="C31" s="9"/>
      <c r="D31" s="38"/>
      <c r="E31" s="38"/>
      <c r="F31" s="38"/>
      <c r="G31" s="25"/>
    </row>
    <row r="32" spans="2:7" x14ac:dyDescent="0.3">
      <c r="B32" s="9"/>
      <c r="C32" s="9"/>
      <c r="D32" s="38"/>
      <c r="E32" s="38"/>
      <c r="F32" s="38"/>
      <c r="G32" s="25"/>
    </row>
    <row r="33" spans="2:7" x14ac:dyDescent="0.3">
      <c r="B33" s="9"/>
      <c r="C33" s="9"/>
      <c r="D33" s="38"/>
      <c r="E33" s="38"/>
      <c r="F33" s="38"/>
      <c r="G33" s="25"/>
    </row>
    <row r="34" spans="2:7" x14ac:dyDescent="0.3">
      <c r="B34" s="9"/>
      <c r="C34" s="9"/>
      <c r="D34" s="38"/>
      <c r="E34" s="38"/>
      <c r="F34" s="38"/>
      <c r="G34" s="25"/>
    </row>
    <row r="35" spans="2:7" x14ac:dyDescent="0.3">
      <c r="B35" s="9"/>
      <c r="C35" s="9"/>
      <c r="D35" s="38"/>
      <c r="E35" s="38"/>
      <c r="F35" s="38"/>
      <c r="G35" s="25"/>
    </row>
    <row r="36" spans="2:7" x14ac:dyDescent="0.3">
      <c r="B36" s="9"/>
      <c r="C36" s="9"/>
      <c r="D36" s="38"/>
      <c r="E36" s="38"/>
      <c r="F36" s="38"/>
      <c r="G36" s="25"/>
    </row>
    <row r="37" spans="2:7" x14ac:dyDescent="0.3">
      <c r="B37" s="9"/>
      <c r="C37" s="9"/>
      <c r="D37" s="38"/>
      <c r="E37" s="38"/>
      <c r="F37" s="38"/>
      <c r="G37" s="25"/>
    </row>
    <row r="38" spans="2:7" x14ac:dyDescent="0.3">
      <c r="B38" s="9"/>
      <c r="C38" s="9"/>
      <c r="D38" s="38"/>
      <c r="E38" s="38"/>
      <c r="F38" s="38"/>
      <c r="G38" s="25"/>
    </row>
    <row r="39" spans="2:7" x14ac:dyDescent="0.3">
      <c r="B39" s="9"/>
      <c r="C39" s="9"/>
      <c r="D39" s="38"/>
      <c r="E39" s="38"/>
      <c r="F39" s="38"/>
      <c r="G39" s="25"/>
    </row>
    <row r="40" spans="2:7" x14ac:dyDescent="0.3">
      <c r="B40" s="9"/>
      <c r="C40" s="9"/>
      <c r="D40" s="38"/>
      <c r="E40" s="38"/>
      <c r="F40" s="38"/>
      <c r="G40" s="25"/>
    </row>
    <row r="41" spans="2:7" x14ac:dyDescent="0.3">
      <c r="B41" s="9"/>
      <c r="C41" s="9"/>
      <c r="D41" s="38"/>
      <c r="E41" s="38"/>
      <c r="F41" s="38"/>
      <c r="G41" s="25"/>
    </row>
    <row r="42" spans="2:7" x14ac:dyDescent="0.3">
      <c r="B42" s="9"/>
      <c r="C42" s="9"/>
      <c r="D42" s="38"/>
      <c r="E42" s="38"/>
      <c r="F42" s="38"/>
      <c r="G42" s="25"/>
    </row>
    <row r="43" spans="2:7" x14ac:dyDescent="0.3">
      <c r="B43" s="9"/>
      <c r="C43" s="9"/>
      <c r="D43" s="38"/>
      <c r="E43" s="38"/>
      <c r="F43" s="38"/>
      <c r="G43" s="25"/>
    </row>
    <row r="44" spans="2:7" ht="19.5" thickBot="1" x14ac:dyDescent="0.35">
      <c r="B44" s="12"/>
      <c r="C44" s="9"/>
      <c r="D44" s="38"/>
      <c r="E44" s="38"/>
      <c r="F44" s="38"/>
      <c r="G44" s="12"/>
    </row>
    <row r="45" spans="2:7" ht="19.5" thickBot="1" x14ac:dyDescent="0.35">
      <c r="B45" s="45" t="s">
        <v>63</v>
      </c>
      <c r="C45" s="45"/>
      <c r="D45" s="45"/>
      <c r="E45" s="45"/>
    </row>
    <row r="46" spans="2:7" ht="19.5" thickBot="1" x14ac:dyDescent="0.35">
      <c r="B46" s="45"/>
      <c r="C46" s="45"/>
      <c r="D46" s="45"/>
      <c r="E46" s="45"/>
      <c r="F46" t="s">
        <v>60</v>
      </c>
      <c r="G46" s="26">
        <f>SUM(G23:G43)</f>
        <v>22450</v>
      </c>
    </row>
    <row r="47" spans="2:7" ht="19.5" thickBot="1" x14ac:dyDescent="0.35">
      <c r="B47" s="45"/>
      <c r="C47" s="45"/>
      <c r="D47" s="45"/>
      <c r="E47" s="45"/>
      <c r="F47" t="s">
        <v>61</v>
      </c>
      <c r="G47" s="26">
        <f>G46*0.21</f>
        <v>4714.5</v>
      </c>
    </row>
    <row r="48" spans="2:7" ht="19.5" thickBot="1" x14ac:dyDescent="0.35">
      <c r="B48" s="45"/>
      <c r="C48" s="45"/>
      <c r="D48" s="45"/>
      <c r="E48" s="45"/>
      <c r="F48" t="s">
        <v>62</v>
      </c>
      <c r="G48" s="26">
        <f>G46+G47</f>
        <v>27164.5</v>
      </c>
    </row>
    <row r="49" spans="2:2" ht="12.75" customHeight="1" x14ac:dyDescent="0.3">
      <c r="B49" s="35" t="s">
        <v>74</v>
      </c>
    </row>
    <row r="50" spans="2:2" ht="12.75" customHeight="1" x14ac:dyDescent="0.3">
      <c r="B50" s="35" t="s">
        <v>75</v>
      </c>
    </row>
  </sheetData>
  <mergeCells count="1">
    <mergeCell ref="B45:E48"/>
  </mergeCells>
  <conditionalFormatting sqref="G25:G43 B24:B43">
    <cfRule type="expression" dxfId="4" priority="9">
      <formula>$B24&lt;&gt;""</formula>
    </cfRule>
  </conditionalFormatting>
  <conditionalFormatting sqref="B23">
    <cfRule type="expression" dxfId="3" priority="4">
      <formula>$B23&lt;&gt;""</formula>
    </cfRule>
  </conditionalFormatting>
  <conditionalFormatting sqref="C23">
    <cfRule type="expression" dxfId="2" priority="3">
      <formula>$B23&lt;&gt;""</formula>
    </cfRule>
  </conditionalFormatting>
  <conditionalFormatting sqref="D23">
    <cfRule type="expression" dxfId="1" priority="2">
      <formula>$B23&lt;&gt;""</formula>
    </cfRule>
  </conditionalFormatting>
  <conditionalFormatting sqref="E23:G23">
    <cfRule type="expression" dxfId="0" priority="1">
      <formula>$B23&lt;&gt;""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8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8.75" x14ac:dyDescent="0.3"/>
  <sheetData>
    <row r="1" spans="1:1" x14ac:dyDescent="0.3">
      <c r="A1" t="s">
        <v>0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19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6" sqref="B6"/>
    </sheetView>
  </sheetViews>
  <sheetFormatPr baseColWidth="10" defaultRowHeight="18.75" x14ac:dyDescent="0.3"/>
  <cols>
    <col min="3" max="3" width="8.3984375" customWidth="1"/>
    <col min="7" max="7" width="12.5" style="41" bestFit="1" customWidth="1"/>
    <col min="8" max="8" width="22.8984375" bestFit="1" customWidth="1"/>
    <col min="9" max="9" width="31.8984375" customWidth="1"/>
  </cols>
  <sheetData>
    <row r="1" spans="1:9" x14ac:dyDescent="0.3">
      <c r="A1" t="s">
        <v>46</v>
      </c>
    </row>
    <row r="5" spans="1:9" x14ac:dyDescent="0.3">
      <c r="B5" t="s">
        <v>1</v>
      </c>
      <c r="C5" t="s">
        <v>2</v>
      </c>
      <c r="D5" t="s">
        <v>3</v>
      </c>
      <c r="E5" t="s">
        <v>4</v>
      </c>
      <c r="F5" t="s">
        <v>5</v>
      </c>
      <c r="G5" t="s">
        <v>6</v>
      </c>
      <c r="H5" t="s">
        <v>7</v>
      </c>
      <c r="I5" t="s">
        <v>11</v>
      </c>
    </row>
    <row r="6" spans="1:9" x14ac:dyDescent="0.3">
      <c r="B6" t="s">
        <v>8</v>
      </c>
      <c r="C6" t="s">
        <v>13</v>
      </c>
      <c r="D6">
        <v>62600</v>
      </c>
      <c r="E6" t="s">
        <v>12</v>
      </c>
      <c r="F6" t="s">
        <v>9</v>
      </c>
      <c r="G6" s="41">
        <v>642896690</v>
      </c>
      <c r="H6" s="1" t="s">
        <v>10</v>
      </c>
      <c r="I6" t="str">
        <f>CONCATENATE(LEFT(F6,2),"-",D6,",",E6)</f>
        <v>Fr-62600,Berck</v>
      </c>
    </row>
    <row r="7" spans="1:9" x14ac:dyDescent="0.3">
      <c r="B7" t="s">
        <v>8</v>
      </c>
      <c r="C7" t="s">
        <v>13</v>
      </c>
      <c r="D7">
        <v>62601</v>
      </c>
      <c r="E7" t="s">
        <v>12</v>
      </c>
      <c r="F7" t="s">
        <v>9</v>
      </c>
      <c r="G7" s="41">
        <v>642896691</v>
      </c>
      <c r="H7" s="1" t="s">
        <v>10</v>
      </c>
      <c r="I7" t="str">
        <f t="shared" ref="I7:I19" si="0">CONCATENATE(LEFT(F7,2),"-",D7,",",E7)</f>
        <v>Fr-62601,Berck</v>
      </c>
    </row>
    <row r="8" spans="1:9" x14ac:dyDescent="0.3">
      <c r="B8" t="s">
        <v>8</v>
      </c>
      <c r="C8" t="s">
        <v>13</v>
      </c>
      <c r="D8">
        <v>62602</v>
      </c>
      <c r="E8" t="s">
        <v>12</v>
      </c>
      <c r="F8" t="s">
        <v>9</v>
      </c>
      <c r="G8" s="41">
        <v>642896692</v>
      </c>
      <c r="H8" s="1" t="s">
        <v>10</v>
      </c>
      <c r="I8" t="str">
        <f t="shared" si="0"/>
        <v>Fr-62602,Berck</v>
      </c>
    </row>
    <row r="9" spans="1:9" x14ac:dyDescent="0.3">
      <c r="B9" t="s">
        <v>8</v>
      </c>
      <c r="C9" t="s">
        <v>13</v>
      </c>
      <c r="D9">
        <v>62603</v>
      </c>
      <c r="E9" t="s">
        <v>12</v>
      </c>
      <c r="F9" t="s">
        <v>9</v>
      </c>
      <c r="G9" s="41">
        <v>642896693</v>
      </c>
      <c r="H9" s="1" t="s">
        <v>10</v>
      </c>
      <c r="I9" t="str">
        <f t="shared" si="0"/>
        <v>Fr-62603,Berck</v>
      </c>
    </row>
    <row r="10" spans="1:9" x14ac:dyDescent="0.3">
      <c r="B10" t="s">
        <v>8</v>
      </c>
      <c r="C10" t="s">
        <v>13</v>
      </c>
      <c r="D10">
        <v>62604</v>
      </c>
      <c r="E10" t="s">
        <v>12</v>
      </c>
      <c r="F10" t="s">
        <v>9</v>
      </c>
      <c r="G10" s="41">
        <v>642896694</v>
      </c>
      <c r="H10" s="1" t="s">
        <v>10</v>
      </c>
      <c r="I10" t="str">
        <f t="shared" si="0"/>
        <v>Fr-62604,Berck</v>
      </c>
    </row>
    <row r="11" spans="1:9" x14ac:dyDescent="0.3">
      <c r="B11" t="s">
        <v>8</v>
      </c>
      <c r="C11" t="s">
        <v>13</v>
      </c>
      <c r="D11">
        <v>62605</v>
      </c>
      <c r="E11" t="s">
        <v>12</v>
      </c>
      <c r="F11" t="s">
        <v>9</v>
      </c>
      <c r="G11" s="41">
        <v>642896695</v>
      </c>
      <c r="H11" s="1" t="s">
        <v>10</v>
      </c>
      <c r="I11" t="str">
        <f t="shared" si="0"/>
        <v>Fr-62605,Berck</v>
      </c>
    </row>
    <row r="12" spans="1:9" x14ac:dyDescent="0.3">
      <c r="B12" t="s">
        <v>8</v>
      </c>
      <c r="C12" t="s">
        <v>13</v>
      </c>
      <c r="D12">
        <v>62606</v>
      </c>
      <c r="E12" t="s">
        <v>12</v>
      </c>
      <c r="F12" t="s">
        <v>9</v>
      </c>
      <c r="G12" s="41">
        <v>642896696</v>
      </c>
      <c r="H12" s="1" t="s">
        <v>10</v>
      </c>
      <c r="I12" t="str">
        <f t="shared" si="0"/>
        <v>Fr-62606,Berck</v>
      </c>
    </row>
    <row r="13" spans="1:9" x14ac:dyDescent="0.3">
      <c r="B13" t="s">
        <v>8</v>
      </c>
      <c r="C13" t="s">
        <v>13</v>
      </c>
      <c r="D13">
        <v>62607</v>
      </c>
      <c r="E13" t="s">
        <v>12</v>
      </c>
      <c r="F13" t="s">
        <v>9</v>
      </c>
      <c r="G13" s="41">
        <v>642896697</v>
      </c>
      <c r="H13" s="1" t="s">
        <v>10</v>
      </c>
      <c r="I13" t="str">
        <f t="shared" si="0"/>
        <v>Fr-62607,Berck</v>
      </c>
    </row>
    <row r="14" spans="1:9" x14ac:dyDescent="0.3">
      <c r="B14" t="s">
        <v>8</v>
      </c>
      <c r="C14" t="s">
        <v>13</v>
      </c>
      <c r="D14">
        <v>62608</v>
      </c>
      <c r="E14" t="s">
        <v>12</v>
      </c>
      <c r="F14" t="s">
        <v>9</v>
      </c>
      <c r="G14" s="41">
        <v>642896698</v>
      </c>
      <c r="H14" s="1" t="s">
        <v>10</v>
      </c>
      <c r="I14" t="str">
        <f t="shared" si="0"/>
        <v>Fr-62608,Berck</v>
      </c>
    </row>
    <row r="15" spans="1:9" x14ac:dyDescent="0.3">
      <c r="B15" t="s">
        <v>8</v>
      </c>
      <c r="C15" t="s">
        <v>13</v>
      </c>
      <c r="D15">
        <v>62609</v>
      </c>
      <c r="E15" t="s">
        <v>12</v>
      </c>
      <c r="F15" t="s">
        <v>9</v>
      </c>
      <c r="G15" s="41">
        <v>642896699</v>
      </c>
      <c r="H15" s="1" t="s">
        <v>10</v>
      </c>
      <c r="I15" t="str">
        <f t="shared" si="0"/>
        <v>Fr-62609,Berck</v>
      </c>
    </row>
    <row r="16" spans="1:9" x14ac:dyDescent="0.3">
      <c r="B16" t="s">
        <v>8</v>
      </c>
      <c r="C16" t="s">
        <v>13</v>
      </c>
      <c r="D16">
        <v>62610</v>
      </c>
      <c r="E16" t="s">
        <v>12</v>
      </c>
      <c r="F16" t="s">
        <v>9</v>
      </c>
      <c r="G16" s="41">
        <v>642896700</v>
      </c>
      <c r="H16" s="1" t="s">
        <v>10</v>
      </c>
      <c r="I16" t="str">
        <f t="shared" si="0"/>
        <v>Fr-62610,Berck</v>
      </c>
    </row>
    <row r="17" spans="2:9" x14ac:dyDescent="0.3">
      <c r="B17" t="s">
        <v>8</v>
      </c>
      <c r="C17" t="s">
        <v>13</v>
      </c>
      <c r="D17">
        <v>62611</v>
      </c>
      <c r="E17" t="s">
        <v>12</v>
      </c>
      <c r="F17" t="s">
        <v>9</v>
      </c>
      <c r="G17" s="41">
        <v>642896701</v>
      </c>
      <c r="H17" s="1" t="s">
        <v>10</v>
      </c>
      <c r="I17" t="str">
        <f t="shared" si="0"/>
        <v>Fr-62611,Berck</v>
      </c>
    </row>
    <row r="18" spans="2:9" x14ac:dyDescent="0.3">
      <c r="B18" t="s">
        <v>8</v>
      </c>
      <c r="C18" t="s">
        <v>13</v>
      </c>
      <c r="D18">
        <v>62612</v>
      </c>
      <c r="E18" t="s">
        <v>12</v>
      </c>
      <c r="F18" t="s">
        <v>9</v>
      </c>
      <c r="G18" s="41">
        <v>642896702</v>
      </c>
      <c r="H18" s="1" t="s">
        <v>10</v>
      </c>
      <c r="I18" t="str">
        <f t="shared" si="0"/>
        <v>Fr-62612,Berck</v>
      </c>
    </row>
    <row r="19" spans="2:9" x14ac:dyDescent="0.3">
      <c r="B19" t="s">
        <v>8</v>
      </c>
      <c r="C19" t="s">
        <v>13</v>
      </c>
      <c r="D19">
        <v>62613</v>
      </c>
      <c r="E19" t="s">
        <v>12</v>
      </c>
      <c r="F19" t="s">
        <v>9</v>
      </c>
      <c r="G19" s="41">
        <v>642896703</v>
      </c>
      <c r="H19" s="1" t="s">
        <v>10</v>
      </c>
      <c r="I19" t="str">
        <f t="shared" si="0"/>
        <v>Fr-62613,Berck</v>
      </c>
    </row>
  </sheetData>
  <hyperlinks>
    <hyperlink ref="H6" r:id="rId1"/>
    <hyperlink ref="H7" r:id="rId2"/>
    <hyperlink ref="H8" r:id="rId3"/>
    <hyperlink ref="H9" r:id="rId4"/>
    <hyperlink ref="H10" r:id="rId5"/>
    <hyperlink ref="H11" r:id="rId6"/>
    <hyperlink ref="H12" r:id="rId7"/>
    <hyperlink ref="H13" r:id="rId8"/>
    <hyperlink ref="H14" r:id="rId9"/>
    <hyperlink ref="H15" r:id="rId10"/>
    <hyperlink ref="H16" r:id="rId11"/>
    <hyperlink ref="H17" r:id="rId12"/>
    <hyperlink ref="H18" r:id="rId13"/>
    <hyperlink ref="H19" r:id="rId14"/>
  </hyperlinks>
  <pageMargins left="0.7" right="0.7" top="0.75" bottom="0.75" header="0.3" footer="0.3"/>
  <pageSetup paperSize="9" orientation="portrait" horizontalDpi="300" verticalDpi="300" r:id="rId15"/>
  <tableParts count="1">
    <tablePart r:id="rId16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4:I20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D21" sqref="D21"/>
    </sheetView>
  </sheetViews>
  <sheetFormatPr baseColWidth="10" defaultRowHeight="18.75" x14ac:dyDescent="0.3"/>
  <cols>
    <col min="7" max="7" width="12.5" style="41" bestFit="1" customWidth="1"/>
    <col min="8" max="8" width="22.8984375" bestFit="1" customWidth="1"/>
    <col min="9" max="9" width="23.5" customWidth="1"/>
  </cols>
  <sheetData>
    <row r="4" spans="1:9" x14ac:dyDescent="0.3">
      <c r="A4" t="s">
        <v>79</v>
      </c>
    </row>
    <row r="5" spans="1:9" ht="19.5" thickBot="1" x14ac:dyDescent="0.35"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39" t="s">
        <v>6</v>
      </c>
      <c r="H5" s="2" t="s">
        <v>7</v>
      </c>
      <c r="I5" s="3" t="s">
        <v>11</v>
      </c>
    </row>
    <row r="6" spans="1:9" x14ac:dyDescent="0.3">
      <c r="B6" s="4" t="s">
        <v>14</v>
      </c>
      <c r="C6" s="5" t="s">
        <v>13</v>
      </c>
      <c r="D6" s="5">
        <v>62600</v>
      </c>
      <c r="E6" s="5" t="s">
        <v>12</v>
      </c>
      <c r="F6" s="5" t="s">
        <v>9</v>
      </c>
      <c r="G6" s="40">
        <v>642896690</v>
      </c>
      <c r="H6" s="6" t="s">
        <v>10</v>
      </c>
      <c r="I6" s="7" t="str">
        <f>CONCATENATE(LEFT(F6,2),"-",D6,",",E6)</f>
        <v>Fr-62600,Berck</v>
      </c>
    </row>
    <row r="7" spans="1:9" x14ac:dyDescent="0.3">
      <c r="B7" s="4" t="s">
        <v>14</v>
      </c>
      <c r="C7" s="5" t="s">
        <v>13</v>
      </c>
      <c r="D7" s="5">
        <v>62601</v>
      </c>
      <c r="E7" s="5" t="s">
        <v>12</v>
      </c>
      <c r="F7" s="5" t="s">
        <v>9</v>
      </c>
      <c r="G7" s="40">
        <v>642896691</v>
      </c>
      <c r="H7" s="6" t="s">
        <v>10</v>
      </c>
      <c r="I7" s="7" t="str">
        <f t="shared" ref="I7:I20" si="0">CONCATENATE(LEFT(F7,2),"-",D7,",",E7)</f>
        <v>Fr-62601,Berck</v>
      </c>
    </row>
    <row r="8" spans="1:9" x14ac:dyDescent="0.3">
      <c r="B8" s="4" t="s">
        <v>14</v>
      </c>
      <c r="C8" s="5" t="s">
        <v>13</v>
      </c>
      <c r="D8" s="5">
        <v>62602</v>
      </c>
      <c r="E8" s="5" t="s">
        <v>12</v>
      </c>
      <c r="F8" s="5" t="s">
        <v>9</v>
      </c>
      <c r="G8" s="40">
        <v>642896692</v>
      </c>
      <c r="H8" s="6" t="s">
        <v>10</v>
      </c>
      <c r="I8" s="7" t="str">
        <f t="shared" si="0"/>
        <v>Fr-62602,Berck</v>
      </c>
    </row>
    <row r="9" spans="1:9" x14ac:dyDescent="0.3">
      <c r="B9" s="4" t="s">
        <v>14</v>
      </c>
      <c r="C9" s="5" t="s">
        <v>13</v>
      </c>
      <c r="D9" s="5">
        <v>62603</v>
      </c>
      <c r="E9" s="5" t="s">
        <v>12</v>
      </c>
      <c r="F9" s="5" t="s">
        <v>9</v>
      </c>
      <c r="G9" s="40">
        <v>642896693</v>
      </c>
      <c r="H9" s="6" t="s">
        <v>10</v>
      </c>
      <c r="I9" s="7" t="str">
        <f t="shared" si="0"/>
        <v>Fr-62603,Berck</v>
      </c>
    </row>
    <row r="10" spans="1:9" x14ac:dyDescent="0.3">
      <c r="B10" s="4" t="s">
        <v>14</v>
      </c>
      <c r="C10" s="5" t="s">
        <v>13</v>
      </c>
      <c r="D10" s="5">
        <v>62604</v>
      </c>
      <c r="E10" s="5" t="s">
        <v>12</v>
      </c>
      <c r="F10" s="5" t="s">
        <v>9</v>
      </c>
      <c r="G10" s="40">
        <v>642896694</v>
      </c>
      <c r="H10" s="6" t="s">
        <v>10</v>
      </c>
      <c r="I10" s="7" t="str">
        <f t="shared" si="0"/>
        <v>Fr-62604,Berck</v>
      </c>
    </row>
    <row r="11" spans="1:9" x14ac:dyDescent="0.3">
      <c r="B11" s="4" t="s">
        <v>14</v>
      </c>
      <c r="C11" s="5" t="s">
        <v>13</v>
      </c>
      <c r="D11" s="5">
        <v>62605</v>
      </c>
      <c r="E11" s="5" t="s">
        <v>12</v>
      </c>
      <c r="F11" s="5" t="s">
        <v>9</v>
      </c>
      <c r="G11" s="40">
        <v>642896695</v>
      </c>
      <c r="H11" s="6" t="s">
        <v>10</v>
      </c>
      <c r="I11" s="7" t="str">
        <f t="shared" si="0"/>
        <v>Fr-62605,Berck</v>
      </c>
    </row>
    <row r="12" spans="1:9" x14ac:dyDescent="0.3">
      <c r="B12" s="4" t="s">
        <v>14</v>
      </c>
      <c r="C12" s="5" t="s">
        <v>13</v>
      </c>
      <c r="D12" s="5">
        <v>62606</v>
      </c>
      <c r="E12" s="5" t="s">
        <v>12</v>
      </c>
      <c r="F12" s="5" t="s">
        <v>9</v>
      </c>
      <c r="G12" s="40">
        <v>642896696</v>
      </c>
      <c r="H12" s="6" t="s">
        <v>10</v>
      </c>
      <c r="I12" s="7" t="str">
        <f t="shared" si="0"/>
        <v>Fr-62606,Berck</v>
      </c>
    </row>
    <row r="13" spans="1:9" x14ac:dyDescent="0.3">
      <c r="B13" s="4" t="s">
        <v>14</v>
      </c>
      <c r="C13" s="5" t="s">
        <v>13</v>
      </c>
      <c r="D13" s="5">
        <v>62607</v>
      </c>
      <c r="E13" s="5" t="s">
        <v>12</v>
      </c>
      <c r="F13" s="5" t="s">
        <v>9</v>
      </c>
      <c r="G13" s="40">
        <v>642896697</v>
      </c>
      <c r="H13" s="6" t="s">
        <v>10</v>
      </c>
      <c r="I13" s="7" t="str">
        <f t="shared" si="0"/>
        <v>Fr-62607,Berck</v>
      </c>
    </row>
    <row r="14" spans="1:9" x14ac:dyDescent="0.3">
      <c r="B14" s="4" t="s">
        <v>14</v>
      </c>
      <c r="C14" s="5" t="s">
        <v>13</v>
      </c>
      <c r="D14" s="5">
        <v>62608</v>
      </c>
      <c r="E14" s="5" t="s">
        <v>12</v>
      </c>
      <c r="F14" s="5" t="s">
        <v>9</v>
      </c>
      <c r="G14" s="40">
        <v>642896698</v>
      </c>
      <c r="H14" s="6" t="s">
        <v>10</v>
      </c>
      <c r="I14" s="7" t="str">
        <f t="shared" si="0"/>
        <v>Fr-62608,Berck</v>
      </c>
    </row>
    <row r="15" spans="1:9" x14ac:dyDescent="0.3">
      <c r="B15" s="4" t="s">
        <v>14</v>
      </c>
      <c r="C15" s="5" t="s">
        <v>13</v>
      </c>
      <c r="D15" s="5">
        <v>62609</v>
      </c>
      <c r="E15" s="5" t="s">
        <v>12</v>
      </c>
      <c r="F15" s="5" t="s">
        <v>9</v>
      </c>
      <c r="G15" s="40">
        <v>642896699</v>
      </c>
      <c r="H15" s="6" t="s">
        <v>10</v>
      </c>
      <c r="I15" s="7" t="str">
        <f t="shared" si="0"/>
        <v>Fr-62609,Berck</v>
      </c>
    </row>
    <row r="16" spans="1:9" x14ac:dyDescent="0.3">
      <c r="B16" s="4" t="s">
        <v>14</v>
      </c>
      <c r="C16" s="5" t="s">
        <v>13</v>
      </c>
      <c r="D16" s="5">
        <v>62610</v>
      </c>
      <c r="E16" s="5" t="s">
        <v>12</v>
      </c>
      <c r="F16" s="5" t="s">
        <v>9</v>
      </c>
      <c r="G16" s="40">
        <v>642896700</v>
      </c>
      <c r="H16" s="6" t="s">
        <v>10</v>
      </c>
      <c r="I16" s="7" t="str">
        <f t="shared" si="0"/>
        <v>Fr-62610,Berck</v>
      </c>
    </row>
    <row r="17" spans="2:9" x14ac:dyDescent="0.3">
      <c r="B17" s="4" t="s">
        <v>14</v>
      </c>
      <c r="C17" s="5" t="s">
        <v>13</v>
      </c>
      <c r="D17" s="5">
        <v>62611</v>
      </c>
      <c r="E17" s="5" t="s">
        <v>12</v>
      </c>
      <c r="F17" s="5" t="s">
        <v>9</v>
      </c>
      <c r="G17" s="40">
        <v>642896701</v>
      </c>
      <c r="H17" s="6" t="s">
        <v>10</v>
      </c>
      <c r="I17" s="7" t="str">
        <f t="shared" si="0"/>
        <v>Fr-62611,Berck</v>
      </c>
    </row>
    <row r="18" spans="2:9" x14ac:dyDescent="0.3">
      <c r="B18" s="4" t="s">
        <v>14</v>
      </c>
      <c r="C18" s="5" t="s">
        <v>13</v>
      </c>
      <c r="D18" s="5">
        <v>62612</v>
      </c>
      <c r="E18" s="5" t="s">
        <v>12</v>
      </c>
      <c r="F18" s="5" t="s">
        <v>9</v>
      </c>
      <c r="G18" s="40">
        <v>642896702</v>
      </c>
      <c r="H18" s="6" t="s">
        <v>10</v>
      </c>
      <c r="I18" s="7" t="str">
        <f t="shared" si="0"/>
        <v>Fr-62612,Berck</v>
      </c>
    </row>
    <row r="19" spans="2:9" x14ac:dyDescent="0.3">
      <c r="B19" s="4" t="s">
        <v>14</v>
      </c>
      <c r="C19" s="5" t="s">
        <v>13</v>
      </c>
      <c r="D19" s="5">
        <v>62613</v>
      </c>
      <c r="E19" s="5" t="s">
        <v>12</v>
      </c>
      <c r="F19" s="5" t="s">
        <v>9</v>
      </c>
      <c r="G19" s="40">
        <v>642896703</v>
      </c>
      <c r="H19" s="6" t="s">
        <v>10</v>
      </c>
      <c r="I19" s="7" t="str">
        <f t="shared" si="0"/>
        <v>Fr-62613,Berck</v>
      </c>
    </row>
    <row r="20" spans="2:9" x14ac:dyDescent="0.3">
      <c r="B20" s="4" t="s">
        <v>14</v>
      </c>
      <c r="C20" s="5" t="s">
        <v>13</v>
      </c>
      <c r="D20" s="5">
        <v>62614</v>
      </c>
      <c r="E20" s="5" t="s">
        <v>12</v>
      </c>
      <c r="F20" s="5" t="s">
        <v>9</v>
      </c>
      <c r="G20" s="40">
        <v>642896704</v>
      </c>
      <c r="H20" s="6" t="s">
        <v>10</v>
      </c>
      <c r="I20" s="7" t="str">
        <f t="shared" si="0"/>
        <v>Fr-62614,Berck</v>
      </c>
    </row>
  </sheetData>
  <hyperlinks>
    <hyperlink ref="H6" r:id="rId1"/>
    <hyperlink ref="H7" r:id="rId2"/>
    <hyperlink ref="H8" r:id="rId3"/>
    <hyperlink ref="H9" r:id="rId4"/>
    <hyperlink ref="H10" r:id="rId5"/>
    <hyperlink ref="H11" r:id="rId6"/>
    <hyperlink ref="H12" r:id="rId7"/>
    <hyperlink ref="H13" r:id="rId8"/>
    <hyperlink ref="H14" r:id="rId9"/>
    <hyperlink ref="H15" r:id="rId10"/>
    <hyperlink ref="H16" r:id="rId11"/>
    <hyperlink ref="H17" r:id="rId12"/>
    <hyperlink ref="H18" r:id="rId13"/>
    <hyperlink ref="H19" r:id="rId14"/>
    <hyperlink ref="H20" r:id="rId15"/>
  </hyperlinks>
  <pageMargins left="0.7" right="0.7" top="0.75" bottom="0.75" header="0.3" footer="0.3"/>
  <pageSetup paperSize="9" orientation="portrait" horizontalDpi="300" verticalDpi="300" r:id="rId16"/>
  <tableParts count="1">
    <tablePart r:id="rId17"/>
  </tablePar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B15:F41"/>
  <sheetViews>
    <sheetView tabSelected="1" topLeftCell="A16" workbookViewId="0">
      <pane xSplit="1" ySplit="2" topLeftCell="B18" activePane="bottomRight" state="frozen"/>
      <selection activeCell="A16" sqref="A16"/>
      <selection pane="topRight" activeCell="B16" sqref="B16"/>
      <selection pane="bottomLeft" activeCell="A18" sqref="A18"/>
      <selection pane="bottomRight" activeCell="H28" sqref="H28"/>
    </sheetView>
  </sheetViews>
  <sheetFormatPr baseColWidth="10" defaultRowHeight="18.75" x14ac:dyDescent="0.3"/>
  <cols>
    <col min="2" max="2" width="15.19921875" style="8" bestFit="1" customWidth="1"/>
    <col min="3" max="3" width="12.5" bestFit="1" customWidth="1"/>
  </cols>
  <sheetData>
    <row r="15" spans="5:5" x14ac:dyDescent="0.3">
      <c r="E15" t="s">
        <v>36</v>
      </c>
    </row>
    <row r="17" spans="2:6" ht="19.5" thickBot="1" x14ac:dyDescent="0.35">
      <c r="B17" s="27" t="s">
        <v>33</v>
      </c>
      <c r="C17" s="12"/>
      <c r="D17" s="12"/>
    </row>
    <row r="19" spans="2:6" x14ac:dyDescent="0.3">
      <c r="B19" s="13" t="s">
        <v>34</v>
      </c>
      <c r="C19" s="14" t="s">
        <v>35</v>
      </c>
      <c r="D19" s="31">
        <v>3</v>
      </c>
      <c r="E19" s="15" t="str">
        <f>C19&amp;TEXT(D19,"00000")</f>
        <v>ART-00003</v>
      </c>
    </row>
    <row r="20" spans="2:6" x14ac:dyDescent="0.3">
      <c r="B20" s="13" t="s">
        <v>47</v>
      </c>
      <c r="C20" s="14" t="s">
        <v>48</v>
      </c>
      <c r="D20" s="31">
        <v>6</v>
      </c>
      <c r="E20" s="15" t="str">
        <f>C20&amp;TEXT(D20,"00000")</f>
        <v>ORD-00006</v>
      </c>
    </row>
    <row r="25" spans="2:6" ht="19.5" thickBot="1" x14ac:dyDescent="0.35">
      <c r="B25" s="28" t="s">
        <v>66</v>
      </c>
      <c r="C25" s="12"/>
      <c r="D25" s="12"/>
    </row>
    <row r="26" spans="2:6" x14ac:dyDescent="0.3">
      <c r="B26" s="30" t="s">
        <v>67</v>
      </c>
      <c r="C26" t="s">
        <v>8</v>
      </c>
    </row>
    <row r="27" spans="2:6" x14ac:dyDescent="0.3">
      <c r="B27" s="30" t="s">
        <v>2</v>
      </c>
      <c r="C27" t="s">
        <v>70</v>
      </c>
    </row>
    <row r="28" spans="2:6" x14ac:dyDescent="0.3">
      <c r="B28" s="30" t="s">
        <v>68</v>
      </c>
      <c r="C28" s="29">
        <v>62600</v>
      </c>
    </row>
    <row r="29" spans="2:6" x14ac:dyDescent="0.3">
      <c r="B29" s="30" t="s">
        <v>4</v>
      </c>
      <c r="C29" t="s">
        <v>71</v>
      </c>
      <c r="F29" s="32"/>
    </row>
    <row r="30" spans="2:6" x14ac:dyDescent="0.3">
      <c r="B30" s="30" t="s">
        <v>5</v>
      </c>
      <c r="C30" t="s">
        <v>9</v>
      </c>
    </row>
    <row r="31" spans="2:6" x14ac:dyDescent="0.3">
      <c r="B31" s="30" t="s">
        <v>56</v>
      </c>
      <c r="C31" s="43">
        <v>642896610</v>
      </c>
    </row>
    <row r="32" spans="2:6" x14ac:dyDescent="0.3">
      <c r="B32" s="30" t="s">
        <v>7</v>
      </c>
      <c r="C32" s="1" t="s">
        <v>10</v>
      </c>
    </row>
    <row r="33" spans="2:6" x14ac:dyDescent="0.3">
      <c r="B33" s="29"/>
    </row>
    <row r="34" spans="2:6" ht="18.75" customHeight="1" x14ac:dyDescent="0.3">
      <c r="B34" s="30" t="s">
        <v>69</v>
      </c>
      <c r="C34" s="46" t="s">
        <v>72</v>
      </c>
      <c r="D34" s="47"/>
      <c r="E34" s="47"/>
      <c r="F34" s="48"/>
    </row>
    <row r="35" spans="2:6" x14ac:dyDescent="0.3">
      <c r="C35" s="49"/>
      <c r="D35" s="50"/>
      <c r="E35" s="50"/>
      <c r="F35" s="51"/>
    </row>
    <row r="36" spans="2:6" x14ac:dyDescent="0.3">
      <c r="C36" s="49"/>
      <c r="D36" s="50"/>
      <c r="E36" s="50"/>
      <c r="F36" s="51"/>
    </row>
    <row r="37" spans="2:6" x14ac:dyDescent="0.3">
      <c r="C37" s="49"/>
      <c r="D37" s="50"/>
      <c r="E37" s="50"/>
      <c r="F37" s="51"/>
    </row>
    <row r="38" spans="2:6" x14ac:dyDescent="0.3">
      <c r="C38" s="49"/>
      <c r="D38" s="50"/>
      <c r="E38" s="50"/>
      <c r="F38" s="51"/>
    </row>
    <row r="39" spans="2:6" x14ac:dyDescent="0.3">
      <c r="C39" s="49"/>
      <c r="D39" s="50"/>
      <c r="E39" s="50"/>
      <c r="F39" s="51"/>
    </row>
    <row r="40" spans="2:6" x14ac:dyDescent="0.3">
      <c r="C40" s="49"/>
      <c r="D40" s="50"/>
      <c r="E40" s="50"/>
      <c r="F40" s="51"/>
    </row>
    <row r="41" spans="2:6" x14ac:dyDescent="0.3">
      <c r="C41" s="52"/>
      <c r="D41" s="53"/>
      <c r="E41" s="53"/>
      <c r="F41" s="54"/>
    </row>
  </sheetData>
  <mergeCells count="1">
    <mergeCell ref="C34:F41"/>
  </mergeCells>
  <hyperlinks>
    <hyperlink ref="C32" r:id="rId1"/>
  </hyperlinks>
  <pageMargins left="0.7" right="0.7" top="0.75" bottom="0.75" header="0.3" footer="0.3"/>
  <pageSetup paperSize="9" orientation="portrait" horizontalDpi="300" verticalDpi="300" r:id="rId2"/>
  <drawing r:id="rId3"/>
  <legacyDrawing r:id="rId4"/>
  <controls>
    <mc:AlternateContent xmlns:mc="http://schemas.openxmlformats.org/markup-compatibility/2006">
      <mc:Choice Requires="x14">
        <control shapeId="4097" r:id="rId5" name="CommandButton1">
          <controlPr defaultSize="0" autoLine="0" r:id="rId6">
            <anchor moveWithCells="1">
              <from>
                <xdr:col>7</xdr:col>
                <xdr:colOff>733425</xdr:colOff>
                <xdr:row>15</xdr:row>
                <xdr:rowOff>57150</xdr:rowOff>
              </from>
              <to>
                <xdr:col>8</xdr:col>
                <xdr:colOff>733425</xdr:colOff>
                <xdr:row>17</xdr:row>
                <xdr:rowOff>19050</xdr:rowOff>
              </to>
            </anchor>
          </controlPr>
        </control>
      </mc:Choice>
      <mc:Fallback>
        <control shapeId="4097" r:id="rId5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6</vt:i4>
      </vt:variant>
    </vt:vector>
  </HeadingPairs>
  <TitlesOfParts>
    <vt:vector size="14" baseType="lpstr">
      <vt:lpstr>Home</vt:lpstr>
      <vt:lpstr>Article</vt:lpstr>
      <vt:lpstr>Order</vt:lpstr>
      <vt:lpstr>PO</vt:lpstr>
      <vt:lpstr>Booking</vt:lpstr>
      <vt:lpstr>Fournisseur</vt:lpstr>
      <vt:lpstr>Clients</vt:lpstr>
      <vt:lpstr>Config</vt:lpstr>
      <vt:lpstr>article</vt:lpstr>
      <vt:lpstr>client</vt:lpstr>
      <vt:lpstr>fournisseur</vt:lpstr>
      <vt:lpstr>suplier</vt:lpstr>
      <vt:lpstr>supplier</vt:lpstr>
      <vt:lpstr>PO!Zone_d_impression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CPERARD</dc:creator>
  <cp:lastModifiedBy>André dede</cp:lastModifiedBy>
  <cp:lastPrinted>2020-10-06T16:44:43Z</cp:lastPrinted>
  <dcterms:created xsi:type="dcterms:W3CDTF">2020-09-21T08:07:03Z</dcterms:created>
  <dcterms:modified xsi:type="dcterms:W3CDTF">2020-10-06T16:46:46Z</dcterms:modified>
</cp:coreProperties>
</file>