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574497\Desktop\"/>
    </mc:Choice>
  </mc:AlternateContent>
  <bookViews>
    <workbookView xWindow="-15" yWindow="4125" windowWidth="15330" windowHeight="4185" tabRatio="679" activeTab="2"/>
  </bookViews>
  <sheets>
    <sheet name="Synoptique" sheetId="1" r:id="rId1"/>
    <sheet name="Dimensions" sheetId="2" r:id="rId2"/>
    <sheet name="Mécaflu" sheetId="3" r:id="rId3"/>
    <sheet name="Efficacité" sheetId="4" r:id="rId4"/>
    <sheet name="ech co-courant" sheetId="5" r:id="rId5"/>
    <sheet name="ech contre-courant" sheetId="6" r:id="rId6"/>
    <sheet name="ech courants croises" sheetId="7" r:id="rId7"/>
    <sheet name="Huile" sheetId="8" r:id="rId8"/>
    <sheet name="Eau" sheetId="9" r:id="rId9"/>
  </sheets>
  <definedNames>
    <definedName name="metal">Dimensions!$B$30:$C$39</definedName>
    <definedName name="nut_cocourant">Efficacité!$B$8:$B$58</definedName>
    <definedName name="nut_contrecourant">Efficacité!$J$8:$J$58</definedName>
    <definedName name="nut_courantscroises">Efficacité!$R$8:$R$58</definedName>
    <definedName name="r_cocourant">Efficacité!$C$7:$G$7</definedName>
    <definedName name="r_contrecourant">Efficacité!$K$7:$O$7</definedName>
    <definedName name="r_courantscroises">Efficacité!$S$7:$W$7</definedName>
    <definedName name="solver_adj" localSheetId="2" hidden="1">Mécaflu!$D$7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Mécaflu!$G$35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3</definedName>
    <definedName name="solver_val" localSheetId="2" hidden="1">0</definedName>
    <definedName name="_xlnm.Print_Area" localSheetId="3">Efficacité!$A$1:$W$58</definedName>
    <definedName name="_xlnm.Print_Area" localSheetId="0">Synoptique!$A$1:$K$30</definedName>
  </definedNames>
  <calcPr calcId="162913"/>
</workbook>
</file>

<file path=xl/calcChain.xml><?xml version="1.0" encoding="utf-8"?>
<calcChain xmlns="http://schemas.openxmlformats.org/spreadsheetml/2006/main">
  <c r="D25" i="3" l="1"/>
  <c r="D24" i="3"/>
  <c r="D23" i="3"/>
  <c r="D22" i="3"/>
  <c r="D21" i="3"/>
  <c r="D19" i="3"/>
  <c r="D18" i="3"/>
  <c r="D17" i="3"/>
  <c r="D16" i="3"/>
  <c r="D15" i="3"/>
  <c r="D8" i="3"/>
  <c r="D11" i="3"/>
  <c r="D6" i="3" l="1"/>
  <c r="D9" i="3"/>
  <c r="E6" i="3"/>
  <c r="E8" i="3" s="1"/>
  <c r="E9" i="3"/>
  <c r="E21" i="3" s="1"/>
  <c r="C13" i="2"/>
  <c r="D31" i="3"/>
  <c r="E31" i="3" s="1"/>
  <c r="G23" i="1" s="1"/>
  <c r="S58" i="4"/>
  <c r="S57" i="4"/>
  <c r="S56" i="4"/>
  <c r="S55" i="4"/>
  <c r="S54" i="4"/>
  <c r="S53" i="4"/>
  <c r="S52" i="4"/>
  <c r="S51" i="4"/>
  <c r="S50" i="4"/>
  <c r="S49" i="4"/>
  <c r="S48" i="4"/>
  <c r="S47" i="4"/>
  <c r="S46" i="4"/>
  <c r="S45" i="4"/>
  <c r="S44" i="4"/>
  <c r="S43" i="4"/>
  <c r="S42" i="4"/>
  <c r="S41" i="4"/>
  <c r="S40" i="4"/>
  <c r="S39" i="4"/>
  <c r="S38" i="4"/>
  <c r="S37" i="4"/>
  <c r="S36" i="4"/>
  <c r="S35" i="4"/>
  <c r="S34" i="4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W58" i="4"/>
  <c r="V58" i="4"/>
  <c r="U58" i="4"/>
  <c r="T58" i="4"/>
  <c r="W57" i="4"/>
  <c r="V57" i="4"/>
  <c r="U57" i="4"/>
  <c r="T57" i="4"/>
  <c r="W56" i="4"/>
  <c r="V56" i="4"/>
  <c r="U56" i="4"/>
  <c r="T56" i="4"/>
  <c r="W55" i="4"/>
  <c r="V55" i="4"/>
  <c r="U55" i="4"/>
  <c r="T55" i="4"/>
  <c r="W54" i="4"/>
  <c r="V54" i="4"/>
  <c r="U54" i="4"/>
  <c r="T54" i="4"/>
  <c r="W53" i="4"/>
  <c r="V53" i="4"/>
  <c r="U53" i="4"/>
  <c r="T53" i="4"/>
  <c r="W52" i="4"/>
  <c r="V52" i="4"/>
  <c r="U52" i="4"/>
  <c r="T52" i="4"/>
  <c r="W51" i="4"/>
  <c r="V51" i="4"/>
  <c r="U51" i="4"/>
  <c r="T51" i="4"/>
  <c r="W50" i="4"/>
  <c r="V50" i="4"/>
  <c r="U50" i="4"/>
  <c r="T50" i="4"/>
  <c r="W49" i="4"/>
  <c r="V49" i="4"/>
  <c r="U49" i="4"/>
  <c r="T49" i="4"/>
  <c r="W48" i="4"/>
  <c r="V48" i="4"/>
  <c r="U48" i="4"/>
  <c r="T48" i="4"/>
  <c r="W47" i="4"/>
  <c r="V47" i="4"/>
  <c r="U47" i="4"/>
  <c r="T47" i="4"/>
  <c r="W46" i="4"/>
  <c r="V46" i="4"/>
  <c r="U46" i="4"/>
  <c r="T46" i="4"/>
  <c r="W45" i="4"/>
  <c r="V45" i="4"/>
  <c r="U45" i="4"/>
  <c r="T45" i="4"/>
  <c r="W44" i="4"/>
  <c r="V44" i="4"/>
  <c r="U44" i="4"/>
  <c r="T44" i="4"/>
  <c r="W43" i="4"/>
  <c r="V43" i="4"/>
  <c r="U43" i="4"/>
  <c r="T43" i="4"/>
  <c r="W42" i="4"/>
  <c r="V42" i="4"/>
  <c r="U42" i="4"/>
  <c r="T42" i="4"/>
  <c r="W41" i="4"/>
  <c r="V41" i="4"/>
  <c r="U41" i="4"/>
  <c r="T41" i="4"/>
  <c r="W40" i="4"/>
  <c r="V40" i="4"/>
  <c r="U40" i="4"/>
  <c r="T40" i="4"/>
  <c r="W39" i="4"/>
  <c r="V39" i="4"/>
  <c r="U39" i="4"/>
  <c r="T39" i="4"/>
  <c r="W38" i="4"/>
  <c r="V38" i="4"/>
  <c r="U38" i="4"/>
  <c r="T38" i="4"/>
  <c r="W37" i="4"/>
  <c r="V37" i="4"/>
  <c r="U37" i="4"/>
  <c r="T37" i="4"/>
  <c r="W36" i="4"/>
  <c r="V36" i="4"/>
  <c r="U36" i="4"/>
  <c r="T36" i="4"/>
  <c r="W35" i="4"/>
  <c r="V35" i="4"/>
  <c r="U35" i="4"/>
  <c r="T35" i="4"/>
  <c r="W34" i="4"/>
  <c r="V34" i="4"/>
  <c r="U34" i="4"/>
  <c r="T34" i="4"/>
  <c r="W33" i="4"/>
  <c r="V33" i="4"/>
  <c r="U33" i="4"/>
  <c r="T33" i="4"/>
  <c r="W32" i="4"/>
  <c r="V32" i="4"/>
  <c r="U32" i="4"/>
  <c r="T32" i="4"/>
  <c r="W31" i="4"/>
  <c r="V31" i="4"/>
  <c r="U31" i="4"/>
  <c r="T31" i="4"/>
  <c r="W30" i="4"/>
  <c r="V30" i="4"/>
  <c r="U30" i="4"/>
  <c r="T30" i="4"/>
  <c r="W29" i="4"/>
  <c r="V29" i="4"/>
  <c r="U29" i="4"/>
  <c r="T29" i="4"/>
  <c r="W28" i="4"/>
  <c r="V28" i="4"/>
  <c r="U28" i="4"/>
  <c r="T28" i="4"/>
  <c r="W27" i="4"/>
  <c r="V27" i="4"/>
  <c r="U27" i="4"/>
  <c r="T27" i="4"/>
  <c r="W26" i="4"/>
  <c r="V26" i="4"/>
  <c r="U26" i="4"/>
  <c r="T26" i="4"/>
  <c r="W25" i="4"/>
  <c r="V25" i="4"/>
  <c r="U25" i="4"/>
  <c r="T25" i="4"/>
  <c r="W24" i="4"/>
  <c r="V24" i="4"/>
  <c r="U24" i="4"/>
  <c r="T24" i="4"/>
  <c r="W23" i="4"/>
  <c r="V23" i="4"/>
  <c r="U23" i="4"/>
  <c r="T23" i="4"/>
  <c r="W22" i="4"/>
  <c r="V22" i="4"/>
  <c r="U22" i="4"/>
  <c r="T22" i="4"/>
  <c r="W21" i="4"/>
  <c r="V21" i="4"/>
  <c r="U21" i="4"/>
  <c r="T21" i="4"/>
  <c r="W20" i="4"/>
  <c r="V20" i="4"/>
  <c r="U20" i="4"/>
  <c r="T20" i="4"/>
  <c r="W19" i="4"/>
  <c r="V19" i="4"/>
  <c r="U19" i="4"/>
  <c r="T19" i="4"/>
  <c r="W18" i="4"/>
  <c r="V18" i="4"/>
  <c r="U18" i="4"/>
  <c r="T18" i="4"/>
  <c r="W17" i="4"/>
  <c r="V17" i="4"/>
  <c r="U17" i="4"/>
  <c r="T17" i="4"/>
  <c r="W16" i="4"/>
  <c r="V16" i="4"/>
  <c r="U16" i="4"/>
  <c r="T16" i="4"/>
  <c r="W15" i="4"/>
  <c r="V15" i="4"/>
  <c r="U15" i="4"/>
  <c r="T15" i="4"/>
  <c r="W14" i="4"/>
  <c r="V14" i="4"/>
  <c r="U14" i="4"/>
  <c r="T14" i="4"/>
  <c r="W13" i="4"/>
  <c r="V13" i="4"/>
  <c r="U13" i="4"/>
  <c r="T13" i="4"/>
  <c r="W12" i="4"/>
  <c r="V12" i="4"/>
  <c r="U12" i="4"/>
  <c r="T12" i="4"/>
  <c r="W11" i="4"/>
  <c r="V11" i="4"/>
  <c r="U11" i="4"/>
  <c r="T11" i="4"/>
  <c r="W10" i="4"/>
  <c r="V10" i="4"/>
  <c r="U10" i="4"/>
  <c r="T10" i="4"/>
  <c r="W9" i="4"/>
  <c r="V9" i="4"/>
  <c r="U9" i="4"/>
  <c r="T9" i="4"/>
  <c r="W8" i="4"/>
  <c r="V8" i="4"/>
  <c r="U8" i="4"/>
  <c r="T8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N58" i="4"/>
  <c r="M58" i="4"/>
  <c r="L58" i="4"/>
  <c r="K58" i="4"/>
  <c r="N57" i="4"/>
  <c r="M57" i="4"/>
  <c r="L57" i="4"/>
  <c r="K57" i="4"/>
  <c r="N56" i="4"/>
  <c r="M56" i="4"/>
  <c r="L56" i="4"/>
  <c r="K56" i="4"/>
  <c r="N55" i="4"/>
  <c r="M55" i="4"/>
  <c r="L55" i="4"/>
  <c r="K55" i="4"/>
  <c r="N54" i="4"/>
  <c r="M54" i="4"/>
  <c r="L54" i="4"/>
  <c r="K54" i="4"/>
  <c r="N53" i="4"/>
  <c r="M53" i="4"/>
  <c r="L53" i="4"/>
  <c r="K53" i="4"/>
  <c r="N52" i="4"/>
  <c r="M52" i="4"/>
  <c r="L52" i="4"/>
  <c r="K52" i="4"/>
  <c r="N51" i="4"/>
  <c r="M51" i="4"/>
  <c r="L51" i="4"/>
  <c r="K51" i="4"/>
  <c r="N50" i="4"/>
  <c r="M50" i="4"/>
  <c r="L50" i="4"/>
  <c r="K50" i="4"/>
  <c r="N49" i="4"/>
  <c r="M49" i="4"/>
  <c r="L49" i="4"/>
  <c r="K49" i="4"/>
  <c r="N48" i="4"/>
  <c r="M48" i="4"/>
  <c r="L48" i="4"/>
  <c r="K48" i="4"/>
  <c r="N47" i="4"/>
  <c r="M47" i="4"/>
  <c r="L47" i="4"/>
  <c r="K47" i="4"/>
  <c r="N46" i="4"/>
  <c r="M46" i="4"/>
  <c r="L46" i="4"/>
  <c r="K46" i="4"/>
  <c r="N45" i="4"/>
  <c r="M45" i="4"/>
  <c r="L45" i="4"/>
  <c r="K45" i="4"/>
  <c r="N44" i="4"/>
  <c r="M44" i="4"/>
  <c r="L44" i="4"/>
  <c r="K44" i="4"/>
  <c r="N43" i="4"/>
  <c r="M43" i="4"/>
  <c r="L43" i="4"/>
  <c r="K43" i="4"/>
  <c r="N42" i="4"/>
  <c r="M42" i="4"/>
  <c r="L42" i="4"/>
  <c r="K42" i="4"/>
  <c r="N41" i="4"/>
  <c r="M41" i="4"/>
  <c r="L41" i="4"/>
  <c r="K41" i="4"/>
  <c r="N40" i="4"/>
  <c r="M40" i="4"/>
  <c r="L40" i="4"/>
  <c r="K40" i="4"/>
  <c r="N39" i="4"/>
  <c r="M39" i="4"/>
  <c r="L39" i="4"/>
  <c r="K39" i="4"/>
  <c r="N38" i="4"/>
  <c r="M38" i="4"/>
  <c r="L38" i="4"/>
  <c r="K38" i="4"/>
  <c r="N37" i="4"/>
  <c r="M37" i="4"/>
  <c r="L37" i="4"/>
  <c r="K37" i="4"/>
  <c r="N36" i="4"/>
  <c r="M36" i="4"/>
  <c r="L36" i="4"/>
  <c r="K36" i="4"/>
  <c r="N35" i="4"/>
  <c r="M35" i="4"/>
  <c r="L35" i="4"/>
  <c r="K35" i="4"/>
  <c r="N34" i="4"/>
  <c r="M34" i="4"/>
  <c r="L34" i="4"/>
  <c r="K34" i="4"/>
  <c r="N33" i="4"/>
  <c r="M33" i="4"/>
  <c r="L33" i="4"/>
  <c r="K33" i="4"/>
  <c r="N32" i="4"/>
  <c r="M32" i="4"/>
  <c r="L32" i="4"/>
  <c r="K32" i="4"/>
  <c r="N31" i="4"/>
  <c r="M31" i="4"/>
  <c r="L31" i="4"/>
  <c r="K31" i="4"/>
  <c r="N30" i="4"/>
  <c r="M30" i="4"/>
  <c r="L30" i="4"/>
  <c r="K30" i="4"/>
  <c r="N29" i="4"/>
  <c r="M29" i="4"/>
  <c r="L29" i="4"/>
  <c r="K29" i="4"/>
  <c r="N28" i="4"/>
  <c r="M28" i="4"/>
  <c r="L28" i="4"/>
  <c r="K28" i="4"/>
  <c r="N27" i="4"/>
  <c r="M27" i="4"/>
  <c r="L27" i="4"/>
  <c r="K27" i="4"/>
  <c r="N26" i="4"/>
  <c r="M26" i="4"/>
  <c r="L26" i="4"/>
  <c r="K26" i="4"/>
  <c r="N25" i="4"/>
  <c r="M25" i="4"/>
  <c r="L25" i="4"/>
  <c r="K25" i="4"/>
  <c r="N24" i="4"/>
  <c r="M24" i="4"/>
  <c r="L24" i="4"/>
  <c r="K24" i="4"/>
  <c r="N23" i="4"/>
  <c r="M23" i="4"/>
  <c r="L23" i="4"/>
  <c r="K23" i="4"/>
  <c r="N22" i="4"/>
  <c r="M22" i="4"/>
  <c r="L22" i="4"/>
  <c r="K22" i="4"/>
  <c r="N21" i="4"/>
  <c r="M21" i="4"/>
  <c r="L21" i="4"/>
  <c r="K21" i="4"/>
  <c r="N20" i="4"/>
  <c r="M20" i="4"/>
  <c r="L20" i="4"/>
  <c r="K20" i="4"/>
  <c r="N19" i="4"/>
  <c r="M19" i="4"/>
  <c r="L19" i="4"/>
  <c r="K19" i="4"/>
  <c r="N18" i="4"/>
  <c r="M18" i="4"/>
  <c r="L18" i="4"/>
  <c r="K18" i="4"/>
  <c r="N17" i="4"/>
  <c r="M17" i="4"/>
  <c r="L17" i="4"/>
  <c r="K17" i="4"/>
  <c r="N16" i="4"/>
  <c r="M16" i="4"/>
  <c r="L16" i="4"/>
  <c r="K16" i="4"/>
  <c r="N15" i="4"/>
  <c r="M15" i="4"/>
  <c r="L15" i="4"/>
  <c r="K15" i="4"/>
  <c r="N14" i="4"/>
  <c r="M14" i="4"/>
  <c r="L14" i="4"/>
  <c r="K14" i="4"/>
  <c r="N13" i="4"/>
  <c r="M13" i="4"/>
  <c r="L13" i="4"/>
  <c r="K13" i="4"/>
  <c r="N12" i="4"/>
  <c r="M12" i="4"/>
  <c r="L12" i="4"/>
  <c r="K12" i="4"/>
  <c r="N11" i="4"/>
  <c r="M11" i="4"/>
  <c r="L11" i="4"/>
  <c r="K11" i="4"/>
  <c r="N10" i="4"/>
  <c r="M10" i="4"/>
  <c r="L10" i="4"/>
  <c r="K10" i="4"/>
  <c r="N9" i="4"/>
  <c r="M9" i="4"/>
  <c r="L9" i="4"/>
  <c r="K9" i="4"/>
  <c r="N8" i="4"/>
  <c r="M8" i="4"/>
  <c r="L8" i="4"/>
  <c r="K8" i="4"/>
  <c r="C28" i="4"/>
  <c r="D28" i="4"/>
  <c r="E28" i="4"/>
  <c r="F28" i="4"/>
  <c r="G28" i="4"/>
  <c r="C29" i="4"/>
  <c r="D29" i="4"/>
  <c r="E29" i="4"/>
  <c r="F29" i="4"/>
  <c r="G29" i="4"/>
  <c r="C30" i="4"/>
  <c r="D30" i="4"/>
  <c r="E30" i="4"/>
  <c r="F30" i="4"/>
  <c r="G30" i="4"/>
  <c r="C31" i="4"/>
  <c r="D31" i="4"/>
  <c r="E31" i="4"/>
  <c r="F31" i="4"/>
  <c r="G31" i="4"/>
  <c r="C32" i="4"/>
  <c r="D32" i="4"/>
  <c r="E32" i="4"/>
  <c r="F32" i="4"/>
  <c r="G32" i="4"/>
  <c r="C33" i="4"/>
  <c r="D33" i="4"/>
  <c r="E33" i="4"/>
  <c r="F33" i="4"/>
  <c r="G33" i="4"/>
  <c r="C34" i="4"/>
  <c r="D34" i="4"/>
  <c r="E34" i="4"/>
  <c r="F34" i="4"/>
  <c r="G34" i="4"/>
  <c r="C35" i="4"/>
  <c r="D35" i="4"/>
  <c r="E35" i="4"/>
  <c r="F35" i="4"/>
  <c r="G35" i="4"/>
  <c r="C36" i="4"/>
  <c r="D36" i="4"/>
  <c r="E36" i="4"/>
  <c r="F36" i="4"/>
  <c r="G36" i="4"/>
  <c r="C37" i="4"/>
  <c r="D37" i="4"/>
  <c r="E37" i="4"/>
  <c r="F37" i="4"/>
  <c r="G37" i="4"/>
  <c r="C38" i="4"/>
  <c r="D38" i="4"/>
  <c r="E38" i="4"/>
  <c r="F38" i="4"/>
  <c r="G38" i="4"/>
  <c r="C39" i="4"/>
  <c r="D39" i="4"/>
  <c r="E39" i="4"/>
  <c r="F39" i="4"/>
  <c r="G39" i="4"/>
  <c r="C40" i="4"/>
  <c r="D40" i="4"/>
  <c r="E40" i="4"/>
  <c r="F40" i="4"/>
  <c r="G40" i="4"/>
  <c r="C41" i="4"/>
  <c r="D41" i="4"/>
  <c r="E41" i="4"/>
  <c r="F41" i="4"/>
  <c r="G41" i="4"/>
  <c r="C42" i="4"/>
  <c r="D42" i="4"/>
  <c r="E42" i="4"/>
  <c r="F42" i="4"/>
  <c r="G42" i="4"/>
  <c r="C43" i="4"/>
  <c r="D43" i="4"/>
  <c r="E43" i="4"/>
  <c r="F43" i="4"/>
  <c r="G43" i="4"/>
  <c r="C44" i="4"/>
  <c r="D44" i="4"/>
  <c r="E44" i="4"/>
  <c r="F44" i="4"/>
  <c r="G44" i="4"/>
  <c r="C45" i="4"/>
  <c r="D45" i="4"/>
  <c r="E45" i="4"/>
  <c r="F45" i="4"/>
  <c r="G45" i="4"/>
  <c r="C46" i="4"/>
  <c r="D46" i="4"/>
  <c r="E46" i="4"/>
  <c r="F46" i="4"/>
  <c r="G46" i="4"/>
  <c r="C47" i="4"/>
  <c r="D47" i="4"/>
  <c r="E47" i="4"/>
  <c r="F47" i="4"/>
  <c r="G47" i="4"/>
  <c r="C48" i="4"/>
  <c r="D48" i="4"/>
  <c r="E48" i="4"/>
  <c r="F48" i="4"/>
  <c r="G48" i="4"/>
  <c r="C49" i="4"/>
  <c r="D49" i="4"/>
  <c r="E49" i="4"/>
  <c r="F49" i="4"/>
  <c r="G49" i="4"/>
  <c r="C50" i="4"/>
  <c r="D50" i="4"/>
  <c r="E50" i="4"/>
  <c r="F50" i="4"/>
  <c r="G50" i="4"/>
  <c r="C51" i="4"/>
  <c r="D51" i="4"/>
  <c r="E51" i="4"/>
  <c r="F51" i="4"/>
  <c r="G51" i="4"/>
  <c r="C52" i="4"/>
  <c r="D52" i="4"/>
  <c r="E52" i="4"/>
  <c r="F52" i="4"/>
  <c r="G52" i="4"/>
  <c r="C53" i="4"/>
  <c r="D53" i="4"/>
  <c r="E53" i="4"/>
  <c r="F53" i="4"/>
  <c r="G53" i="4"/>
  <c r="C54" i="4"/>
  <c r="D54" i="4"/>
  <c r="E54" i="4"/>
  <c r="F54" i="4"/>
  <c r="G54" i="4"/>
  <c r="C55" i="4"/>
  <c r="D55" i="4"/>
  <c r="E55" i="4"/>
  <c r="F55" i="4"/>
  <c r="G55" i="4"/>
  <c r="C56" i="4"/>
  <c r="D56" i="4"/>
  <c r="E56" i="4"/>
  <c r="F56" i="4"/>
  <c r="G56" i="4"/>
  <c r="C57" i="4"/>
  <c r="D57" i="4"/>
  <c r="E57" i="4"/>
  <c r="F57" i="4"/>
  <c r="G57" i="4"/>
  <c r="C58" i="4"/>
  <c r="D58" i="4"/>
  <c r="E58" i="4"/>
  <c r="F58" i="4"/>
  <c r="G58" i="4"/>
  <c r="C9" i="4"/>
  <c r="D9" i="4"/>
  <c r="E9" i="4"/>
  <c r="F9" i="4"/>
  <c r="G9" i="4"/>
  <c r="C10" i="4"/>
  <c r="D10" i="4"/>
  <c r="E10" i="4"/>
  <c r="F10" i="4"/>
  <c r="G10" i="4"/>
  <c r="C11" i="4"/>
  <c r="D11" i="4"/>
  <c r="E11" i="4"/>
  <c r="F11" i="4"/>
  <c r="G11" i="4"/>
  <c r="C12" i="4"/>
  <c r="D12" i="4"/>
  <c r="E12" i="4"/>
  <c r="F12" i="4"/>
  <c r="G12" i="4"/>
  <c r="C13" i="4"/>
  <c r="D13" i="4"/>
  <c r="E13" i="4"/>
  <c r="F13" i="4"/>
  <c r="G13" i="4"/>
  <c r="C14" i="4"/>
  <c r="D14" i="4"/>
  <c r="E14" i="4"/>
  <c r="F14" i="4"/>
  <c r="G14" i="4"/>
  <c r="C15" i="4"/>
  <c r="D15" i="4"/>
  <c r="E15" i="4"/>
  <c r="F15" i="4"/>
  <c r="G15" i="4"/>
  <c r="C16" i="4"/>
  <c r="D16" i="4"/>
  <c r="E16" i="4"/>
  <c r="F16" i="4"/>
  <c r="G16" i="4"/>
  <c r="C17" i="4"/>
  <c r="D17" i="4"/>
  <c r="E17" i="4"/>
  <c r="F17" i="4"/>
  <c r="G17" i="4"/>
  <c r="C18" i="4"/>
  <c r="D18" i="4"/>
  <c r="E18" i="4"/>
  <c r="F18" i="4"/>
  <c r="G18" i="4"/>
  <c r="C19" i="4"/>
  <c r="D19" i="4"/>
  <c r="E19" i="4"/>
  <c r="F19" i="4"/>
  <c r="G19" i="4"/>
  <c r="C20" i="4"/>
  <c r="D20" i="4"/>
  <c r="E20" i="4"/>
  <c r="F20" i="4"/>
  <c r="G20" i="4"/>
  <c r="C21" i="4"/>
  <c r="D21" i="4"/>
  <c r="E21" i="4"/>
  <c r="F21" i="4"/>
  <c r="G21" i="4"/>
  <c r="C22" i="4"/>
  <c r="D22" i="4"/>
  <c r="E22" i="4"/>
  <c r="F22" i="4"/>
  <c r="G22" i="4"/>
  <c r="C23" i="4"/>
  <c r="D23" i="4"/>
  <c r="E23" i="4"/>
  <c r="F23" i="4"/>
  <c r="G23" i="4"/>
  <c r="C24" i="4"/>
  <c r="D24" i="4"/>
  <c r="E24" i="4"/>
  <c r="F24" i="4"/>
  <c r="G24" i="4"/>
  <c r="C25" i="4"/>
  <c r="D25" i="4"/>
  <c r="E25" i="4"/>
  <c r="F25" i="4"/>
  <c r="G25" i="4"/>
  <c r="C26" i="4"/>
  <c r="D26" i="4"/>
  <c r="E26" i="4"/>
  <c r="F26" i="4"/>
  <c r="G26" i="4"/>
  <c r="C27" i="4"/>
  <c r="D27" i="4"/>
  <c r="E27" i="4"/>
  <c r="F27" i="4"/>
  <c r="G27" i="4"/>
  <c r="D8" i="4"/>
  <c r="E8" i="4"/>
  <c r="F8" i="4"/>
  <c r="G8" i="4"/>
  <c r="C8" i="4"/>
  <c r="B18" i="1"/>
  <c r="A18" i="1" s="1"/>
  <c r="E23" i="1"/>
  <c r="J8" i="1"/>
  <c r="K18" i="1" l="1"/>
  <c r="A8" i="1"/>
  <c r="D35" i="3"/>
  <c r="E27" i="1" s="1"/>
  <c r="D32" i="3"/>
  <c r="B26" i="1"/>
  <c r="D14" i="3"/>
  <c r="B22" i="1" s="1"/>
  <c r="E15" i="3"/>
  <c r="E14" i="3"/>
  <c r="E18" i="3"/>
  <c r="J26" i="1" s="1"/>
  <c r="E16" i="3"/>
  <c r="K8" i="1"/>
  <c r="E24" i="1" l="1"/>
  <c r="E32" i="3"/>
  <c r="G24" i="1" s="1"/>
  <c r="D10" i="3"/>
  <c r="B24" i="1"/>
  <c r="B25" i="1"/>
  <c r="B23" i="1"/>
  <c r="J23" i="1"/>
  <c r="E23" i="3"/>
  <c r="E17" i="3"/>
  <c r="J25" i="1" s="1"/>
  <c r="J24" i="1"/>
  <c r="E22" i="3"/>
  <c r="E10" i="3"/>
  <c r="J22" i="1"/>
  <c r="D19" i="1" l="1"/>
  <c r="E24" i="3"/>
  <c r="E25" i="3" s="1"/>
  <c r="D30" i="3"/>
  <c r="D12" i="3"/>
  <c r="E6" i="1" s="1"/>
  <c r="E5" i="1"/>
  <c r="H19" i="1"/>
  <c r="E19" i="3"/>
  <c r="E30" i="3" l="1"/>
  <c r="C26" i="2" s="1"/>
  <c r="C25" i="2"/>
  <c r="E22" i="1"/>
  <c r="E11" i="3"/>
  <c r="D34" i="3"/>
  <c r="D33" i="3" l="1"/>
  <c r="E33" i="3" s="1"/>
  <c r="G25" i="1" s="1"/>
  <c r="G22" i="1"/>
  <c r="E26" i="1"/>
  <c r="E34" i="3"/>
  <c r="G5" i="1"/>
  <c r="E12" i="3"/>
  <c r="G6" i="1" s="1"/>
  <c r="E25" i="1" l="1"/>
  <c r="E35" i="3"/>
  <c r="G27" i="1" s="1"/>
  <c r="G26" i="1"/>
</calcChain>
</file>

<file path=xl/comments1.xml><?xml version="1.0" encoding="utf-8"?>
<comments xmlns="http://schemas.openxmlformats.org/spreadsheetml/2006/main">
  <authors>
    <author>Un utilisateur satisfait de Microsoft Office</author>
  </authors>
  <commentList>
    <comment ref="B22" authorId="0" shapeId="0">
      <text>
        <r>
          <rPr>
            <sz val="8"/>
            <color indexed="81"/>
            <rFont val="Tahoma"/>
            <family val="2"/>
          </rPr>
          <t>=SI(tpm&gt;=10;1004-0,4*tpm;1000)</t>
        </r>
      </text>
    </comment>
    <comment ref="J22" authorId="0" shapeId="0">
      <text>
        <r>
          <rPr>
            <sz val="8"/>
            <color indexed="81"/>
            <rFont val="Tahoma"/>
            <family val="2"/>
          </rPr>
          <t>=SI(tsm&gt;=10;1004-0,4*tsm;1000)</t>
        </r>
      </text>
    </comment>
    <comment ref="B23" authorId="0" shapeId="0">
      <text>
        <r>
          <rPr>
            <sz val="8"/>
            <color indexed="81"/>
            <rFont val="Tahoma"/>
            <family val="2"/>
          </rPr>
          <t>=1000*(0,000000001413889*(tpm)^4-0,0000004945278*(tpm)^3+0,00006343611*(tpm)^2-0,002832222*tpm+4,217)</t>
        </r>
      </text>
    </comment>
    <comment ref="J23" authorId="0" shapeId="0">
      <text>
        <r>
          <rPr>
            <sz val="8"/>
            <color indexed="81"/>
            <rFont val="Tahoma"/>
            <family val="2"/>
          </rPr>
          <t>=1000*(0,000000001413889*(tsm)^4-0,0000004945278*(tsm)^3+0,00006343611*(tsm)^2-0,002832222*tsm+4,217)</t>
        </r>
      </text>
    </comment>
    <comment ref="B24" authorId="0" shapeId="0">
      <text>
        <r>
          <rPr>
            <sz val="8"/>
            <color indexed="81"/>
            <rFont val="Tahoma"/>
            <family val="2"/>
          </rPr>
          <t>=((178,02-(4,591*tpm)-(1,17136*10^-3*tpm^2)+(2,65*10^-3*tpm^3)-(4,839*10^-5*tpm^4)+(2,615*10^-7*tpm^5))*10^-5)/rhop</t>
        </r>
      </text>
    </comment>
    <comment ref="J24" authorId="0" shapeId="0">
      <text>
        <r>
          <rPr>
            <sz val="8"/>
            <color indexed="81"/>
            <rFont val="Tahoma"/>
            <family val="2"/>
          </rPr>
          <t>=((178,02-(4,591*tsm)-(1,17136*10^-3*tsm^2)+(2,65*10^-3*tsm^3)-(4,839*10^-5*tsm^4)+(2,615*10^-7*tsm^5))*10^-5)/rhos</t>
        </r>
      </text>
    </comment>
    <comment ref="B25" authorId="0" shapeId="0">
      <text>
        <r>
          <rPr>
            <sz val="8"/>
            <color indexed="81"/>
            <rFont val="Tahoma"/>
            <family val="2"/>
          </rPr>
          <t>=((178,02-(4,591*tpm)-(1,17136*10^-3*tpm^2)+(2,65*10^-3*tpm^3)-(4,839*10^-5*tpm^4)+(2,615*10^-7*tpm^5))*10^-5)/rhop</t>
        </r>
      </text>
    </comment>
    <comment ref="J25" authorId="0" shapeId="0">
      <text>
        <r>
          <rPr>
            <sz val="8"/>
            <color indexed="81"/>
            <rFont val="Tahoma"/>
            <family val="2"/>
          </rPr>
          <t>=((178,02-(4,591*tsm)-(1,17136*10^-3*tsm^2)+(2,65*10^-3*tsm^3)-(4,839*10^-5*tsm^4)+(2,615*10^-7*tsm^5))*10^-5)/rhos</t>
        </r>
      </text>
    </comment>
    <comment ref="B26" authorId="0" shapeId="0">
      <text>
        <r>
          <rPr>
            <sz val="8"/>
            <color indexed="81"/>
            <rFont val="Tahoma"/>
            <family val="2"/>
          </rPr>
          <t>=-0,00002*(tpm)^2+0,003*tpm+0,5451</t>
        </r>
      </text>
    </comment>
    <comment ref="J26" authorId="0" shapeId="0">
      <text>
        <r>
          <rPr>
            <sz val="8"/>
            <color indexed="81"/>
            <rFont val="Tahoma"/>
            <family val="2"/>
          </rPr>
          <t>=-0,00002*(tps)^2+0,003*tps+0,5451</t>
        </r>
      </text>
    </comment>
  </commentList>
</comments>
</file>

<file path=xl/comments2.xml><?xml version="1.0" encoding="utf-8"?>
<comments xmlns="http://schemas.openxmlformats.org/spreadsheetml/2006/main">
  <authors>
    <author>Un utilisateur satisfait de Microsoft Office</author>
  </authors>
  <commentList>
    <comment ref="C13" authorId="0" shapeId="0">
      <text>
        <r>
          <rPr>
            <sz val="8"/>
            <color indexed="81"/>
            <rFont val="Tahoma"/>
            <family val="2"/>
          </rPr>
          <t>=RECHERCHEV(C11;metal;2;FAUX)</t>
        </r>
      </text>
    </comment>
    <comment ref="C25" authorId="0" shapeId="0">
      <text>
        <r>
          <rPr>
            <sz val="8"/>
            <color indexed="81"/>
            <rFont val="Tahoma"/>
            <family val="2"/>
          </rPr>
          <t>=RECHERCHEV(C11;metal;2;FAUX)</t>
        </r>
      </text>
    </comment>
    <comment ref="C26" authorId="0" shapeId="0">
      <text>
        <r>
          <rPr>
            <sz val="8"/>
            <color indexed="81"/>
            <rFont val="Tahoma"/>
            <family val="2"/>
          </rPr>
          <t>=RECHERCHEV(C11;metal;2;FAUX)</t>
        </r>
      </text>
    </comment>
  </commentList>
</comments>
</file>

<file path=xl/sharedStrings.xml><?xml version="1.0" encoding="utf-8"?>
<sst xmlns="http://schemas.openxmlformats.org/spreadsheetml/2006/main" count="210" uniqueCount="133">
  <si>
    <r>
      <t xml:space="preserve">Pour </t>
    </r>
    <r>
      <rPr>
        <sz val="10"/>
        <rFont val="Symbol"/>
        <family val="1"/>
        <charset val="2"/>
      </rPr>
      <t>q</t>
    </r>
    <r>
      <rPr>
        <sz val="10"/>
        <rFont val="Arial"/>
      </rPr>
      <t xml:space="preserve"> moyen :</t>
    </r>
  </si>
  <si>
    <t>Théorique :</t>
  </si>
  <si>
    <t>Réel :</t>
  </si>
  <si>
    <r>
      <t>r</t>
    </r>
    <r>
      <rPr>
        <sz val="10"/>
        <rFont val="Arial"/>
      </rPr>
      <t xml:space="preserve"> :</t>
    </r>
  </si>
  <si>
    <r>
      <t>kg/m</t>
    </r>
    <r>
      <rPr>
        <vertAlign val="superscript"/>
        <sz val="10"/>
        <rFont val="Arial"/>
        <family val="2"/>
      </rPr>
      <t>3</t>
    </r>
  </si>
  <si>
    <t>K :</t>
  </si>
  <si>
    <t>-</t>
  </si>
  <si>
    <t>Cp :</t>
  </si>
  <si>
    <t>S :</t>
  </si>
  <si>
    <r>
      <t>m</t>
    </r>
    <r>
      <rPr>
        <vertAlign val="superscript"/>
        <sz val="10"/>
        <rFont val="Arial"/>
        <family val="2"/>
      </rPr>
      <t>2</t>
    </r>
  </si>
  <si>
    <r>
      <t>g</t>
    </r>
    <r>
      <rPr>
        <sz val="10"/>
        <rFont val="Arial"/>
      </rPr>
      <t xml:space="preserve"> :</t>
    </r>
  </si>
  <si>
    <r>
      <t>Dq</t>
    </r>
    <r>
      <rPr>
        <sz val="10"/>
        <rFont val="Arial"/>
      </rPr>
      <t>ml :</t>
    </r>
  </si>
  <si>
    <r>
      <t>l</t>
    </r>
    <r>
      <rPr>
        <sz val="10"/>
        <rFont val="Arial"/>
      </rPr>
      <t xml:space="preserve"> :</t>
    </r>
  </si>
  <si>
    <t>%</t>
  </si>
  <si>
    <t>Type :</t>
  </si>
  <si>
    <t>Convection :</t>
  </si>
  <si>
    <t>Surface d'échange :</t>
  </si>
  <si>
    <t>Nature :</t>
  </si>
  <si>
    <t>Epaisseur :</t>
  </si>
  <si>
    <t>m</t>
  </si>
  <si>
    <t>Conductivité thermique :</t>
  </si>
  <si>
    <t>Diamètre hydraulique :</t>
  </si>
  <si>
    <t>Métal</t>
  </si>
  <si>
    <t>Fer pur</t>
  </si>
  <si>
    <t>Acier</t>
  </si>
  <si>
    <t>Fonte</t>
  </si>
  <si>
    <t>Aluminium</t>
  </si>
  <si>
    <t>Duralumine</t>
  </si>
  <si>
    <t>Cuivre</t>
  </si>
  <si>
    <t>Laiton</t>
  </si>
  <si>
    <t>Plomb</t>
  </si>
  <si>
    <t>Zinc</t>
  </si>
  <si>
    <t>Grandeur</t>
  </si>
  <si>
    <t>Désignation</t>
  </si>
  <si>
    <t>Unité</t>
  </si>
  <si>
    <r>
      <t>q</t>
    </r>
    <r>
      <rPr>
        <sz val="10"/>
        <rFont val="Arial"/>
      </rPr>
      <t>e :</t>
    </r>
  </si>
  <si>
    <t>Température d'entrée</t>
  </si>
  <si>
    <t>°C</t>
  </si>
  <si>
    <r>
      <t>q</t>
    </r>
    <r>
      <rPr>
        <sz val="10"/>
        <rFont val="Arial"/>
      </rPr>
      <t>s :</t>
    </r>
  </si>
  <si>
    <t>Température de sortie</t>
  </si>
  <si>
    <t>Qv :</t>
  </si>
  <si>
    <t>Débit volumique</t>
  </si>
  <si>
    <r>
      <t>m</t>
    </r>
    <r>
      <rPr>
        <vertAlign val="superscript"/>
        <sz val="10"/>
        <rFont val="Arial"/>
        <family val="2"/>
      </rPr>
      <t>3</t>
    </r>
    <r>
      <rPr>
        <sz val="10"/>
        <rFont val="Arial"/>
      </rPr>
      <t>/h</t>
    </r>
  </si>
  <si>
    <r>
      <t>F</t>
    </r>
    <r>
      <rPr>
        <sz val="10"/>
        <rFont val="Arial"/>
      </rPr>
      <t xml:space="preserve"> :</t>
    </r>
  </si>
  <si>
    <t>Puissance véhiculée</t>
  </si>
  <si>
    <t>kW</t>
  </si>
  <si>
    <t>v :</t>
  </si>
  <si>
    <t>Vitesse moyenne</t>
  </si>
  <si>
    <t>Re :</t>
  </si>
  <si>
    <t>Nombre de Reynolds</t>
  </si>
  <si>
    <t>/////</t>
  </si>
  <si>
    <t>Pr :</t>
  </si>
  <si>
    <t>Nombre de Prandtl</t>
  </si>
  <si>
    <t>Nu :</t>
  </si>
  <si>
    <t>Nombre de Nusselt</t>
  </si>
  <si>
    <r>
      <t>a</t>
    </r>
    <r>
      <rPr>
        <sz val="10"/>
        <rFont val="Arial"/>
      </rPr>
      <t xml:space="preserve"> :</t>
    </r>
  </si>
  <si>
    <t>Théorique</t>
  </si>
  <si>
    <t>Réel</t>
  </si>
  <si>
    <t>Coefficient de transfert</t>
  </si>
  <si>
    <t>Surface d'échange</t>
  </si>
  <si>
    <t>Ecart moyen logarithmique</t>
  </si>
  <si>
    <t>Efficacité</t>
  </si>
  <si>
    <t>Qm :</t>
  </si>
  <si>
    <t>Débit massique</t>
  </si>
  <si>
    <t>kg/h</t>
  </si>
  <si>
    <t>Th/h</t>
  </si>
  <si>
    <t>Masse volumique du fluide</t>
  </si>
  <si>
    <t>Chaleur spécifique du fluide</t>
  </si>
  <si>
    <t>Viscosité cinématique du fluide</t>
  </si>
  <si>
    <t>Conductivité thermique du fluide</t>
  </si>
  <si>
    <r>
      <t>m</t>
    </r>
    <r>
      <rPr>
        <sz val="10"/>
        <rFont val="Arial"/>
      </rPr>
      <t xml:space="preserve"> :</t>
    </r>
  </si>
  <si>
    <t>Viscosité dynamique du fluide</t>
  </si>
  <si>
    <t>Pa.sec</t>
  </si>
  <si>
    <r>
      <t>m</t>
    </r>
    <r>
      <rPr>
        <vertAlign val="superscript"/>
        <sz val="10"/>
        <rFont val="Arial"/>
        <family val="2"/>
      </rPr>
      <t>2</t>
    </r>
    <r>
      <rPr>
        <sz val="10"/>
        <rFont val="Arial"/>
      </rPr>
      <t>/sec</t>
    </r>
  </si>
  <si>
    <t>m/sec</t>
  </si>
  <si>
    <t>°K</t>
  </si>
  <si>
    <t>Contre-courant</t>
  </si>
  <si>
    <t>Forcée</t>
  </si>
  <si>
    <t>Coefficient d'échange convectif</t>
  </si>
  <si>
    <t>Co-courant</t>
  </si>
  <si>
    <r>
      <t xml:space="preserve">Coef. </t>
    </r>
    <r>
      <rPr>
        <b/>
        <sz val="10"/>
        <color indexed="9"/>
        <rFont val="Symbol"/>
        <family val="1"/>
        <charset val="2"/>
      </rPr>
      <t>l</t>
    </r>
  </si>
  <si>
    <t>Qm.Cp :</t>
  </si>
  <si>
    <t>Débit de capacité thermique</t>
  </si>
  <si>
    <t>W/°K</t>
  </si>
  <si>
    <r>
      <t>W/m</t>
    </r>
    <r>
      <rPr>
        <vertAlign val="superscript"/>
        <sz val="10"/>
        <rFont val="Arial"/>
        <family val="2"/>
      </rPr>
      <t>2</t>
    </r>
    <r>
      <rPr>
        <sz val="10"/>
        <rFont val="Arial"/>
      </rPr>
      <t>.°K</t>
    </r>
  </si>
  <si>
    <t>W/m.°K</t>
  </si>
  <si>
    <t>j/kg.°K</t>
  </si>
  <si>
    <t>NUT :</t>
  </si>
  <si>
    <t>R :</t>
  </si>
  <si>
    <t>Rapport des Qm.Cp</t>
  </si>
  <si>
    <t>Nombre d'unités de transfert</t>
  </si>
  <si>
    <t>Courants croisés</t>
  </si>
  <si>
    <r>
      <t>e</t>
    </r>
    <r>
      <rPr>
        <sz val="10"/>
        <rFont val="Arial"/>
      </rPr>
      <t xml:space="preserve"> :</t>
    </r>
  </si>
  <si>
    <t>= valeurs à saisir</t>
  </si>
  <si>
    <t>= résultats</t>
  </si>
  <si>
    <t>XXX</t>
  </si>
  <si>
    <t xml:space="preserve"> Simulation d'échange thermique sur un échangeur eau-eau</t>
  </si>
  <si>
    <r>
      <t>q</t>
    </r>
    <r>
      <rPr>
        <sz val="10"/>
        <rFont val="Arial"/>
      </rPr>
      <t>m :</t>
    </r>
  </si>
  <si>
    <t>Température moyenne</t>
  </si>
  <si>
    <t>W/m².°K</t>
  </si>
  <si>
    <t>Coef. de transfert théorique :</t>
  </si>
  <si>
    <t>Coef. de transfert réel :</t>
  </si>
  <si>
    <r>
      <t>W/m</t>
    </r>
    <r>
      <rPr>
        <vertAlign val="superscript"/>
        <sz val="10"/>
        <rFont val="Arial"/>
        <family val="2"/>
      </rPr>
      <t>2</t>
    </r>
    <r>
      <rPr>
        <sz val="10"/>
        <rFont val="Arial"/>
      </rPr>
      <t>.K</t>
    </r>
  </si>
  <si>
    <t>e</t>
  </si>
  <si>
    <t>NUT = Nombre d'unités de transfert</t>
  </si>
  <si>
    <t>Calcul de l'efficacité sur un échangeur à courants croisés :</t>
  </si>
  <si>
    <t>R = Rapport des Qm.Cp</t>
  </si>
  <si>
    <t>Calcul de l'efficacité sur un échangeur à co-courant :</t>
  </si>
  <si>
    <t>Calcul de l'efficacité sur un échangeur à contre-courant :</t>
  </si>
  <si>
    <t>Inox</t>
  </si>
  <si>
    <t>BPTO 2380 Estimated Design Data</t>
  </si>
  <si>
    <t>Temperature</t>
  </si>
  <si>
    <t>Kinematic Viscosity</t>
  </si>
  <si>
    <t>Dynamic (absolute) Viscosity</t>
  </si>
  <si>
    <t>Density</t>
  </si>
  <si>
    <t>Heat Capacity</t>
  </si>
  <si>
    <t>Density x Heat Capacity</t>
  </si>
  <si>
    <t>Thermal Condictivity</t>
  </si>
  <si>
    <t>Vapor Pressure</t>
  </si>
  <si>
    <t>cStoke</t>
  </si>
  <si>
    <t>cPoise</t>
  </si>
  <si>
    <t>g/cm3</t>
  </si>
  <si>
    <t>J/(g*K)</t>
  </si>
  <si>
    <t>(J*cm3)/K</t>
  </si>
  <si>
    <t>W/(m*K)</t>
  </si>
  <si>
    <t>mm Hg</t>
  </si>
  <si>
    <t>EAU</t>
  </si>
  <si>
    <t>kg/m.s</t>
  </si>
  <si>
    <t>kg/m3</t>
  </si>
  <si>
    <t>kj/kg * K</t>
  </si>
  <si>
    <t>Pa</t>
  </si>
  <si>
    <t>Primaire
(huile)</t>
  </si>
  <si>
    <t>Secondaire
(eau)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</si>
</sst>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-* #,##0.00\ _F_-;\-* #,##0.00\ _F_-;_-* &quot;-&quot;??\ _F_-;_-@_-"/>
    <numFmt numFmtId="165" formatCode="#,##0.0\ &quot;°C&quot;;\-#,##0.0\ &quot;°C&quot;"/>
    <numFmt numFmtId="166" formatCode="#,##0\ &quot;kW&quot;;\-#,##0\ &quot;kW&quot;"/>
    <numFmt numFmtId="167" formatCode="0.0"/>
    <numFmt numFmtId="168" formatCode="0.000"/>
    <numFmt numFmtId="169" formatCode="#,##0.000\ &quot;m³/h&quot;;\-#,##0.000\ &quot;m³/h&quot;"/>
    <numFmt numFmtId="170" formatCode="0.000E+00"/>
    <numFmt numFmtId="171" formatCode="_-* #,##0\ _F_-;\-* #,##0\ _F_-;_-* &quot;-&quot;??\ _F_-;_-@_-"/>
    <numFmt numFmtId="172" formatCode="#,##0\ &quot;kg/h&quot;;\-#,##0\ &quot;kg/h&quot;"/>
    <numFmt numFmtId="173" formatCode="#,##0\ &quot;Th/h&quot;;\-#,##0\ &quot;kW&quot;"/>
    <numFmt numFmtId="174" formatCode="_-* #,##0.000\ _€_-;\-* #,##0.000\ _€_-;_-* &quot;-&quot;???\ _€_-;_-@_-"/>
    <numFmt numFmtId="175" formatCode="#,##0.0"/>
  </numFmts>
  <fonts count="19" x14ac:knownFonts="1">
    <font>
      <sz val="10"/>
      <name val="Arial"/>
    </font>
    <font>
      <b/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Symbol"/>
      <family val="1"/>
      <charset val="2"/>
    </font>
    <font>
      <vertAlign val="superscript"/>
      <sz val="10"/>
      <name val="Arial"/>
      <family val="2"/>
    </font>
    <font>
      <sz val="10"/>
      <color indexed="21"/>
      <name val="Arial"/>
      <family val="2"/>
    </font>
    <font>
      <sz val="10"/>
      <name val="Arial"/>
      <family val="2"/>
    </font>
    <font>
      <b/>
      <i/>
      <sz val="10"/>
      <color indexed="9"/>
      <name val="Arial"/>
    </font>
    <font>
      <b/>
      <sz val="10"/>
      <color indexed="16"/>
      <name val="Wingdings"/>
      <charset val="2"/>
    </font>
    <font>
      <sz val="8"/>
      <name val="Arial"/>
    </font>
    <font>
      <b/>
      <sz val="10"/>
      <color indexed="9"/>
      <name val="Arial"/>
    </font>
    <font>
      <b/>
      <sz val="10"/>
      <color indexed="9"/>
      <name val="Symbol"/>
      <family val="1"/>
      <charset val="2"/>
    </font>
    <font>
      <sz val="10"/>
      <color indexed="9"/>
      <name val="Arial"/>
    </font>
    <font>
      <b/>
      <u/>
      <sz val="10"/>
      <name val="Arial"/>
      <family val="2"/>
    </font>
    <font>
      <sz val="8"/>
      <color indexed="81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3"/>
      </left>
      <right style="thin">
        <color indexed="13"/>
      </right>
      <top/>
      <bottom style="thin">
        <color indexed="13"/>
      </bottom>
      <diagonal/>
    </border>
    <border>
      <left/>
      <right style="thin">
        <color indexed="1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15">
    <xf numFmtId="0" fontId="0" fillId="0" borderId="0" xfId="0"/>
    <xf numFmtId="0" fontId="4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8" fillId="2" borderId="0" xfId="0" applyFont="1" applyFill="1" applyAlignment="1"/>
    <xf numFmtId="0" fontId="0" fillId="2" borderId="0" xfId="0" applyFill="1" applyAlignment="1"/>
    <xf numFmtId="0" fontId="7" fillId="2" borderId="0" xfId="0" applyFont="1" applyFill="1" applyAlignment="1"/>
    <xf numFmtId="0" fontId="0" fillId="3" borderId="1" xfId="0" applyFill="1" applyBorder="1" applyAlignment="1">
      <alignment horizontal="right"/>
    </xf>
    <xf numFmtId="0" fontId="7" fillId="3" borderId="1" xfId="0" applyFont="1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0" borderId="2" xfId="0" applyFill="1" applyBorder="1" applyAlignment="1">
      <alignment horizontal="right"/>
    </xf>
    <xf numFmtId="0" fontId="7" fillId="0" borderId="2" xfId="0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4" fillId="0" borderId="2" xfId="0" applyFont="1" applyFill="1" applyBorder="1" applyAlignment="1">
      <alignment horizontal="right"/>
    </xf>
    <xf numFmtId="168" fontId="0" fillId="0" borderId="2" xfId="0" applyNumberFormat="1" applyFill="1" applyBorder="1" applyAlignment="1">
      <alignment horizontal="center"/>
    </xf>
    <xf numFmtId="167" fontId="0" fillId="0" borderId="2" xfId="0" applyNumberFormat="1" applyFill="1" applyBorder="1" applyAlignment="1">
      <alignment horizontal="center"/>
    </xf>
    <xf numFmtId="170" fontId="0" fillId="0" borderId="2" xfId="0" applyNumberFormat="1" applyFill="1" applyBorder="1" applyAlignment="1">
      <alignment horizontal="center"/>
    </xf>
    <xf numFmtId="0" fontId="0" fillId="0" borderId="2" xfId="0" quotePrefix="1" applyFill="1" applyBorder="1" applyAlignment="1">
      <alignment horizontal="center"/>
    </xf>
    <xf numFmtId="0" fontId="4" fillId="0" borderId="3" xfId="0" applyFont="1" applyFill="1" applyBorder="1" applyAlignment="1">
      <alignment horizontal="right"/>
    </xf>
    <xf numFmtId="0" fontId="7" fillId="0" borderId="3" xfId="0" applyFont="1" applyFill="1" applyBorder="1" applyAlignment="1">
      <alignment horizontal="left"/>
    </xf>
    <xf numFmtId="167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8" fontId="0" fillId="0" borderId="2" xfId="1" applyNumberFormat="1" applyFont="1" applyFill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2" fontId="0" fillId="0" borderId="2" xfId="2" applyNumberFormat="1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Protection="1"/>
    <xf numFmtId="0" fontId="0" fillId="0" borderId="0" xfId="0" applyFill="1" applyAlignment="1" applyProtection="1"/>
    <xf numFmtId="0" fontId="11" fillId="0" borderId="0" xfId="0" applyFont="1" applyFill="1" applyAlignment="1">
      <alignment horizontal="right"/>
    </xf>
    <xf numFmtId="0" fontId="11" fillId="0" borderId="0" xfId="0" applyFont="1" applyFill="1" applyAlignment="1">
      <alignment horizontal="center"/>
    </xf>
    <xf numFmtId="0" fontId="13" fillId="0" borderId="0" xfId="0" applyFont="1" applyFill="1" applyAlignment="1"/>
    <xf numFmtId="0" fontId="13" fillId="0" borderId="0" xfId="0" applyFont="1" applyFill="1" applyAlignment="1">
      <alignment horizontal="right"/>
    </xf>
    <xf numFmtId="0" fontId="13" fillId="0" borderId="0" xfId="0" applyFont="1" applyFill="1" applyAlignment="1">
      <alignment horizontal="center"/>
    </xf>
    <xf numFmtId="0" fontId="13" fillId="0" borderId="0" xfId="0" applyFont="1" applyFill="1" applyProtection="1"/>
    <xf numFmtId="174" fontId="0" fillId="0" borderId="0" xfId="0" applyNumberFormat="1" applyFill="1" applyAlignment="1">
      <alignment horizontal="center"/>
    </xf>
    <xf numFmtId="175" fontId="0" fillId="0" borderId="2" xfId="0" applyNumberFormat="1" applyFill="1" applyBorder="1" applyAlignment="1">
      <alignment horizontal="center"/>
    </xf>
    <xf numFmtId="3" fontId="0" fillId="0" borderId="2" xfId="1" applyNumberFormat="1" applyFont="1" applyFill="1" applyBorder="1" applyAlignment="1">
      <alignment horizontal="center"/>
    </xf>
    <xf numFmtId="165" fontId="1" fillId="5" borderId="5" xfId="0" applyNumberFormat="1" applyFont="1" applyFill="1" applyBorder="1" applyAlignment="1" applyProtection="1">
      <alignment horizontal="center"/>
      <protection locked="0"/>
    </xf>
    <xf numFmtId="169" fontId="1" fillId="5" borderId="5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Protection="1"/>
    <xf numFmtId="166" fontId="3" fillId="6" borderId="6" xfId="0" applyNumberFormat="1" applyFont="1" applyFill="1" applyBorder="1" applyAlignment="1" applyProtection="1">
      <alignment horizontal="center"/>
    </xf>
    <xf numFmtId="1" fontId="0" fillId="0" borderId="0" xfId="0" applyNumberFormat="1" applyFill="1" applyProtection="1"/>
    <xf numFmtId="173" fontId="3" fillId="6" borderId="6" xfId="0" applyNumberFormat="1" applyFont="1" applyFill="1" applyBorder="1" applyAlignment="1" applyProtection="1">
      <alignment horizontal="center"/>
    </xf>
    <xf numFmtId="0" fontId="9" fillId="0" borderId="0" xfId="0" applyFont="1" applyFill="1" applyAlignment="1" applyProtection="1">
      <alignment horizontal="center"/>
    </xf>
    <xf numFmtId="165" fontId="1" fillId="5" borderId="5" xfId="0" applyNumberFormat="1" applyFont="1" applyFill="1" applyBorder="1" applyAlignment="1" applyProtection="1">
      <alignment horizontal="center"/>
    </xf>
    <xf numFmtId="165" fontId="1" fillId="6" borderId="6" xfId="0" applyNumberFormat="1" applyFont="1" applyFill="1" applyBorder="1" applyAlignment="1" applyProtection="1">
      <alignment horizontal="center"/>
    </xf>
    <xf numFmtId="172" fontId="1" fillId="6" borderId="7" xfId="0" applyNumberFormat="1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167" fontId="1" fillId="6" borderId="6" xfId="0" applyNumberFormat="1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right"/>
    </xf>
    <xf numFmtId="0" fontId="0" fillId="0" borderId="0" xfId="0" quotePrefix="1" applyFill="1" applyAlignment="1" applyProtection="1">
      <alignment horizontal="center"/>
    </xf>
    <xf numFmtId="171" fontId="1" fillId="6" borderId="6" xfId="1" applyNumberFormat="1" applyFont="1" applyFill="1" applyBorder="1" applyAlignment="1" applyProtection="1">
      <alignment horizontal="center"/>
    </xf>
    <xf numFmtId="0" fontId="1" fillId="6" borderId="6" xfId="0" applyNumberFormat="1" applyFont="1" applyFill="1" applyBorder="1" applyAlignment="1" applyProtection="1">
      <alignment horizontal="center"/>
    </xf>
    <xf numFmtId="0" fontId="1" fillId="6" borderId="6" xfId="1" applyNumberFormat="1" applyFont="1" applyFill="1" applyBorder="1" applyAlignment="1" applyProtection="1">
      <alignment horizontal="center"/>
    </xf>
    <xf numFmtId="2" fontId="1" fillId="6" borderId="6" xfId="0" applyNumberFormat="1" applyFont="1" applyFill="1" applyBorder="1" applyAlignment="1" applyProtection="1">
      <alignment horizontal="center"/>
    </xf>
    <xf numFmtId="2" fontId="1" fillId="6" borderId="6" xfId="1" applyNumberFormat="1" applyFont="1" applyFill="1" applyBorder="1" applyAlignment="1" applyProtection="1">
      <alignment horizontal="center"/>
    </xf>
    <xf numFmtId="168" fontId="1" fillId="6" borderId="6" xfId="0" applyNumberFormat="1" applyFont="1" applyFill="1" applyBorder="1" applyAlignment="1" applyProtection="1">
      <alignment horizontal="center"/>
    </xf>
    <xf numFmtId="0" fontId="0" fillId="0" borderId="0" xfId="0" quotePrefix="1" applyFill="1" applyProtection="1"/>
    <xf numFmtId="165" fontId="1" fillId="6" borderId="7" xfId="0" applyNumberFormat="1" applyFont="1" applyFill="1" applyBorder="1" applyAlignment="1" applyProtection="1">
      <alignment horizontal="center"/>
    </xf>
    <xf numFmtId="11" fontId="1" fillId="6" borderId="6" xfId="0" applyNumberFormat="1" applyFont="1" applyFill="1" applyBorder="1" applyAlignment="1" applyProtection="1">
      <alignment horizontal="center"/>
    </xf>
    <xf numFmtId="2" fontId="0" fillId="0" borderId="3" xfId="0" applyNumberFormat="1" applyFill="1" applyBorder="1" applyAlignment="1">
      <alignment horizontal="center"/>
    </xf>
    <xf numFmtId="2" fontId="0" fillId="0" borderId="0" xfId="0" applyNumberFormat="1" applyFill="1" applyAlignment="1">
      <alignment horizontal="center"/>
    </xf>
    <xf numFmtId="2" fontId="0" fillId="0" borderId="2" xfId="0" applyNumberFormat="1" applyFill="1" applyBorder="1" applyAlignment="1" applyProtection="1">
      <alignment horizontal="center"/>
      <protection locked="0"/>
    </xf>
    <xf numFmtId="0" fontId="1" fillId="5" borderId="5" xfId="0" applyFont="1" applyFill="1" applyBorder="1" applyAlignment="1" applyProtection="1">
      <alignment horizontal="center"/>
      <protection locked="0"/>
    </xf>
    <xf numFmtId="1" fontId="1" fillId="6" borderId="7" xfId="1" applyNumberFormat="1" applyFont="1" applyFill="1" applyBorder="1" applyAlignment="1" applyProtection="1">
      <alignment horizontal="center"/>
    </xf>
    <xf numFmtId="167" fontId="1" fillId="6" borderId="6" xfId="1" applyNumberFormat="1" applyFont="1" applyFill="1" applyBorder="1" applyAlignment="1" applyProtection="1">
      <alignment horizontal="center"/>
    </xf>
    <xf numFmtId="0" fontId="7" fillId="0" borderId="8" xfId="0" applyFont="1" applyFill="1" applyBorder="1" applyAlignment="1">
      <alignment horizontal="left"/>
    </xf>
    <xf numFmtId="0" fontId="14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5" borderId="23" xfId="0" applyFont="1" applyFill="1" applyBorder="1" applyAlignment="1" applyProtection="1">
      <alignment horizontal="center"/>
      <protection locked="0"/>
    </xf>
    <xf numFmtId="0" fontId="1" fillId="5" borderId="24" xfId="0" applyFont="1" applyFill="1" applyBorder="1" applyAlignment="1" applyProtection="1">
      <alignment horizontal="center"/>
      <protection locked="0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 textRotation="90"/>
    </xf>
    <xf numFmtId="0" fontId="3" fillId="0" borderId="28" xfId="0" applyFont="1" applyBorder="1" applyAlignment="1">
      <alignment horizontal="center" vertical="center" textRotation="90"/>
    </xf>
    <xf numFmtId="0" fontId="3" fillId="0" borderId="29" xfId="0" applyFont="1" applyBorder="1" applyAlignment="1">
      <alignment horizontal="center" vertical="center" textRotation="90"/>
    </xf>
    <xf numFmtId="0" fontId="18" fillId="0" borderId="30" xfId="0" applyFont="1" applyBorder="1" applyAlignment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2.xml"/><Relationship Id="rId11" Type="http://schemas.openxmlformats.org/officeDocument/2006/relationships/styles" Target="styles.xml"/><Relationship Id="rId5" Type="http://schemas.openxmlformats.org/officeDocument/2006/relationships/chartsheet" Target="chartsheets/sheet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6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Efficacité d'un échangeur à co-courant :</a:t>
            </a:r>
          </a:p>
        </c:rich>
      </c:tx>
      <c:layout>
        <c:manualLayout>
          <c:xMode val="edge"/>
          <c:yMode val="edge"/>
          <c:x val="0.33854166666666669"/>
          <c:y val="2.020202020202020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958333333333334E-2"/>
          <c:y val="0.17171717171717171"/>
          <c:w val="0.90416666666666667"/>
          <c:h val="0.71885521885521886"/>
        </c:manualLayout>
      </c:layout>
      <c:scatterChart>
        <c:scatterStyle val="smoothMarker"/>
        <c:varyColors val="0"/>
        <c:ser>
          <c:idx val="0"/>
          <c:order val="0"/>
          <c:tx>
            <c:v>R = 0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Efficacité!$B$8:$B$58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Efficacité!$C$8:$C$58</c:f>
              <c:numCache>
                <c:formatCode>0.00</c:formatCode>
                <c:ptCount val="51"/>
                <c:pt idx="0">
                  <c:v>0</c:v>
                </c:pt>
                <c:pt idx="1">
                  <c:v>9.5162581964040482E-2</c:v>
                </c:pt>
                <c:pt idx="2">
                  <c:v>0.18126924692201818</c:v>
                </c:pt>
                <c:pt idx="3">
                  <c:v>0.25918177931828212</c:v>
                </c:pt>
                <c:pt idx="4">
                  <c:v>0.32967995396436067</c:v>
                </c:pt>
                <c:pt idx="5">
                  <c:v>0.39346934028736658</c:v>
                </c:pt>
                <c:pt idx="6">
                  <c:v>0.45118836390597361</c:v>
                </c:pt>
                <c:pt idx="7">
                  <c:v>0.50341469620859047</c:v>
                </c:pt>
                <c:pt idx="8">
                  <c:v>0.55067103588277844</c:v>
                </c:pt>
                <c:pt idx="9">
                  <c:v>0.59343034025940089</c:v>
                </c:pt>
                <c:pt idx="10">
                  <c:v>0.63212055882855767</c:v>
                </c:pt>
                <c:pt idx="11">
                  <c:v>0.6671289163019205</c:v>
                </c:pt>
                <c:pt idx="12">
                  <c:v>0.69880578808779781</c:v>
                </c:pt>
                <c:pt idx="13">
                  <c:v>0.72746820696598746</c:v>
                </c:pt>
                <c:pt idx="14">
                  <c:v>0.75340303605839354</c:v>
                </c:pt>
                <c:pt idx="15">
                  <c:v>0.77686983985157021</c:v>
                </c:pt>
                <c:pt idx="16">
                  <c:v>0.79810348200534464</c:v>
                </c:pt>
                <c:pt idx="17">
                  <c:v>0.81731647594726531</c:v>
                </c:pt>
                <c:pt idx="18">
                  <c:v>0.83470111177841344</c:v>
                </c:pt>
                <c:pt idx="19">
                  <c:v>0.85043138077736491</c:v>
                </c:pt>
                <c:pt idx="20">
                  <c:v>0.8646647167633873</c:v>
                </c:pt>
                <c:pt idx="21">
                  <c:v>0.87754357174701814</c:v>
                </c:pt>
                <c:pt idx="22">
                  <c:v>0.8891968416376661</c:v>
                </c:pt>
                <c:pt idx="23">
                  <c:v>0.8997411562771962</c:v>
                </c:pt>
                <c:pt idx="24">
                  <c:v>0.90928204671058754</c:v>
                </c:pt>
                <c:pt idx="25">
                  <c:v>0.91791500137610116</c:v>
                </c:pt>
                <c:pt idx="26">
                  <c:v>0.92572642178566611</c:v>
                </c:pt>
                <c:pt idx="27">
                  <c:v>0.93279448726025027</c:v>
                </c:pt>
                <c:pt idx="28">
                  <c:v>0.93918993737478207</c:v>
                </c:pt>
                <c:pt idx="29">
                  <c:v>0.94497677994359275</c:v>
                </c:pt>
                <c:pt idx="30">
                  <c:v>0.95021293163213605</c:v>
                </c:pt>
                <c:pt idx="31">
                  <c:v>0.95495079760644219</c:v>
                </c:pt>
                <c:pt idx="32">
                  <c:v>0.95923779602163384</c:v>
                </c:pt>
                <c:pt idx="33">
                  <c:v>0.96311683259876002</c:v>
                </c:pt>
                <c:pt idx="34">
                  <c:v>0.96662673003967392</c:v>
                </c:pt>
                <c:pt idx="35">
                  <c:v>0.96980261657768152</c:v>
                </c:pt>
                <c:pt idx="36">
                  <c:v>0.97267627755270747</c:v>
                </c:pt>
                <c:pt idx="37">
                  <c:v>0.97527647352966063</c:v>
                </c:pt>
                <c:pt idx="38">
                  <c:v>0.97762922814383435</c:v>
                </c:pt>
                <c:pt idx="39">
                  <c:v>0.97975808855419566</c:v>
                </c:pt>
                <c:pt idx="40">
                  <c:v>0.98168436111126578</c:v>
                </c:pt>
                <c:pt idx="41">
                  <c:v>0.98342732459823878</c:v>
                </c:pt>
                <c:pt idx="42">
                  <c:v>0.9850044231795223</c:v>
                </c:pt>
                <c:pt idx="43">
                  <c:v>0.98643144098779911</c:v>
                </c:pt>
                <c:pt idx="44">
                  <c:v>0.98772266009693155</c:v>
                </c:pt>
                <c:pt idx="45">
                  <c:v>0.98889100346175773</c:v>
                </c:pt>
                <c:pt idx="46">
                  <c:v>0.98994816425536647</c:v>
                </c:pt>
                <c:pt idx="47">
                  <c:v>0.99090472289830422</c:v>
                </c:pt>
                <c:pt idx="48">
                  <c:v>0.99177025295097998</c:v>
                </c:pt>
                <c:pt idx="49">
                  <c:v>0.99255341692907562</c:v>
                </c:pt>
                <c:pt idx="50">
                  <c:v>0.99326205300091452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3A9-4D1A-839C-F4B8FECE042E}"/>
            </c:ext>
          </c:extLst>
        </c:ser>
        <c:ser>
          <c:idx val="1"/>
          <c:order val="1"/>
          <c:tx>
            <c:v>R = 0,25</c:v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Efficacité!$B$8:$B$58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Efficacité!$D$8:$D$58</c:f>
              <c:numCache>
                <c:formatCode>0.00</c:formatCode>
                <c:ptCount val="51"/>
                <c:pt idx="0">
                  <c:v>0</c:v>
                </c:pt>
                <c:pt idx="1">
                  <c:v>9.4002477932323636E-2</c:v>
                </c:pt>
                <c:pt idx="2">
                  <c:v>0.17695937354287611</c:v>
                </c:pt>
                <c:pt idx="3">
                  <c:v>0.25016857696722222</c:v>
                </c:pt>
                <c:pt idx="4">
                  <c:v>0.31477547222989327</c:v>
                </c:pt>
                <c:pt idx="5">
                  <c:v>0.37179085718480775</c:v>
                </c:pt>
                <c:pt idx="6">
                  <c:v>0.42210675780718826</c:v>
                </c:pt>
                <c:pt idx="7">
                  <c:v>0.46651038425719327</c:v>
                </c:pt>
                <c:pt idx="8">
                  <c:v>0.50569644706284611</c:v>
                </c:pt>
                <c:pt idx="9">
                  <c:v>0.54027802611332021</c:v>
                </c:pt>
                <c:pt idx="10">
                  <c:v>0.57079616251184784</c:v>
                </c:pt>
                <c:pt idx="11">
                  <c:v>0.59772832335620285</c:v>
                </c:pt>
                <c:pt idx="12">
                  <c:v>0.62149587188125621</c:v>
                </c:pt>
                <c:pt idx="13">
                  <c:v>0.64247065983664475</c:v>
                </c:pt>
                <c:pt idx="14">
                  <c:v>0.66098084523964384</c:v>
                </c:pt>
                <c:pt idx="15">
                  <c:v>0.6773160265240572</c:v>
                </c:pt>
                <c:pt idx="16">
                  <c:v>0.69173177341070979</c:v>
                </c:pt>
                <c:pt idx="17">
                  <c:v>0.70445362538662426</c:v>
                </c:pt>
                <c:pt idx="18">
                  <c:v>0.7156806203505085</c:v>
                </c:pt>
                <c:pt idx="19">
                  <c:v>0.72558840863146923</c:v>
                </c:pt>
                <c:pt idx="20">
                  <c:v>0.73433200110088093</c:v>
                </c:pt>
                <c:pt idx="21">
                  <c:v>0.74204819437259883</c:v>
                </c:pt>
                <c:pt idx="22">
                  <c:v>0.74885771103463394</c:v>
                </c:pt>
                <c:pt idx="23">
                  <c:v>0.75486708839697814</c:v>
                </c:pt>
                <c:pt idx="24">
                  <c:v>0.76017034530570882</c:v>
                </c:pt>
                <c:pt idx="25">
                  <c:v>0.76485045310127409</c:v>
                </c:pt>
                <c:pt idx="26">
                  <c:v>0.76898063373462233</c:v>
                </c:pt>
                <c:pt idx="27">
                  <c:v>0.77262550535066721</c:v>
                </c:pt>
                <c:pt idx="28">
                  <c:v>0.77584209326214526</c:v>
                </c:pt>
                <c:pt idx="29">
                  <c:v>0.77868072213091566</c:v>
                </c:pt>
                <c:pt idx="30">
                  <c:v>0.78118580331519272</c:v>
                </c:pt>
                <c:pt idx="31">
                  <c:v>0.78339652970104023</c:v>
                </c:pt>
                <c:pt idx="32">
                  <c:v>0.78534748888901262</c:v>
                </c:pt>
                <c:pt idx="33">
                  <c:v>0.78706920432946725</c:v>
                </c:pt>
                <c:pt idx="34">
                  <c:v>0.78858861287280058</c:v>
                </c:pt>
                <c:pt idx="35">
                  <c:v>0.78992948620605286</c:v>
                </c:pt>
                <c:pt idx="36">
                  <c:v>0.79111280276940621</c:v>
                </c:pt>
                <c:pt idx="37">
                  <c:v>0.79215707597134255</c:v>
                </c:pt>
                <c:pt idx="38">
                  <c:v>0.79307864383750348</c:v>
                </c:pt>
                <c:pt idx="39">
                  <c:v>0.79389192462491198</c:v>
                </c:pt>
                <c:pt idx="40">
                  <c:v>0.79460964240073162</c:v>
                </c:pt>
                <c:pt idx="41">
                  <c:v>0.79524302611482234</c:v>
                </c:pt>
                <c:pt idx="42">
                  <c:v>0.79580198528065493</c:v>
                </c:pt>
                <c:pt idx="43">
                  <c:v>0.79629526501317338</c:v>
                </c:pt>
                <c:pt idx="44">
                  <c:v>0.79673058284922882</c:v>
                </c:pt>
                <c:pt idx="45">
                  <c:v>0.79711474949118744</c:v>
                </c:pt>
                <c:pt idx="46">
                  <c:v>0.79745377536279227</c:v>
                </c:pt>
                <c:pt idx="47">
                  <c:v>0.79775296464437961</c:v>
                </c:pt>
                <c:pt idx="48">
                  <c:v>0.7980169982586669</c:v>
                </c:pt>
                <c:pt idx="49">
                  <c:v>0.79825000710545368</c:v>
                </c:pt>
                <c:pt idx="50">
                  <c:v>0.79845563669101782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3A9-4D1A-839C-F4B8FECE042E}"/>
            </c:ext>
          </c:extLst>
        </c:ser>
        <c:ser>
          <c:idx val="2"/>
          <c:order val="2"/>
          <c:tx>
            <c:v>R = 0,50</c:v>
          </c:tx>
          <c:spPr>
            <a:ln w="2222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Efficacité!$B$8:$B$58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Efficacité!$E$8:$E$58</c:f>
              <c:numCache>
                <c:formatCode>0.00</c:formatCode>
                <c:ptCount val="51"/>
                <c:pt idx="0">
                  <c:v>0</c:v>
                </c:pt>
                <c:pt idx="1">
                  <c:v>9.2861349049961461E-2</c:v>
                </c:pt>
                <c:pt idx="2">
                  <c:v>0.17278785287885476</c:v>
                </c:pt>
                <c:pt idx="3">
                  <c:v>0.24158123225215111</c:v>
                </c:pt>
                <c:pt idx="4">
                  <c:v>0.30079224260398241</c:v>
                </c:pt>
                <c:pt idx="5">
                  <c:v>0.35175563150599021</c:v>
                </c:pt>
                <c:pt idx="6">
                  <c:v>0.39562022683960052</c:v>
                </c:pt>
                <c:pt idx="7">
                  <c:v>0.43337483392589632</c:v>
                </c:pt>
                <c:pt idx="8">
                  <c:v>0.46587052539186535</c:v>
                </c:pt>
                <c:pt idx="9">
                  <c:v>0.49383982623607237</c:v>
                </c:pt>
                <c:pt idx="10">
                  <c:v>0.51791322656771344</c:v>
                </c:pt>
                <c:pt idx="11">
                  <c:v>0.53863339425283063</c:v>
                </c:pt>
                <c:pt idx="12">
                  <c:v>0.55646740785227566</c:v>
                </c:pt>
                <c:pt idx="13">
                  <c:v>0.57181728560899103</c:v>
                </c:pt>
                <c:pt idx="14">
                  <c:v>0.58502904783134535</c:v>
                </c:pt>
                <c:pt idx="15">
                  <c:v>0.59640051695875707</c:v>
                </c:pt>
                <c:pt idx="16">
                  <c:v>0.60618803114039166</c:v>
                </c:pt>
                <c:pt idx="17">
                  <c:v>0.61461222266589788</c:v>
                </c:pt>
                <c:pt idx="18">
                  <c:v>0.62186299150683355</c:v>
                </c:pt>
                <c:pt idx="19">
                  <c:v>0.62810378608344097</c:v>
                </c:pt>
                <c:pt idx="20">
                  <c:v>0.63347528775475737</c:v>
                </c:pt>
                <c:pt idx="21">
                  <c:v>0.6380985820886399</c:v>
                </c:pt>
                <c:pt idx="22">
                  <c:v>0.64207788839917335</c:v>
                </c:pt>
                <c:pt idx="23">
                  <c:v>0.64550290908128805</c:v>
                </c:pt>
                <c:pt idx="24">
                  <c:v>0.64845085170180494</c:v>
                </c:pt>
                <c:pt idx="25">
                  <c:v>0.65098816942932725</c:v>
                </c:pt>
                <c:pt idx="26">
                  <c:v>0.6531720590361304</c:v>
                </c:pt>
                <c:pt idx="27">
                  <c:v>0.65505175024033768</c:v>
                </c:pt>
                <c:pt idx="28">
                  <c:v>0.65666961545301483</c:v>
                </c:pt>
                <c:pt idx="29">
                  <c:v>0.65806212494634675</c:v>
                </c:pt>
                <c:pt idx="30">
                  <c:v>0.65926066897450519</c:v>
                </c:pt>
                <c:pt idx="31">
                  <c:v>0.6602922653796377</c:v>
                </c:pt>
                <c:pt idx="32">
                  <c:v>0.66118016863398665</c:v>
                </c:pt>
                <c:pt idx="33">
                  <c:v>0.66194439404729855</c:v>
                </c:pt>
                <c:pt idx="34">
                  <c:v>0.66260216895632296</c:v>
                </c:pt>
                <c:pt idx="35">
                  <c:v>0.66316832106721246</c:v>
                </c:pt>
                <c:pt idx="36">
                  <c:v>0.6636556127049249</c:v>
                </c:pt>
                <c:pt idx="37">
                  <c:v>0.66407502850434919</c:v>
                </c:pt>
                <c:pt idx="38">
                  <c:v>0.66443602302835247</c:v>
                </c:pt>
                <c:pt idx="39">
                  <c:v>0.66474673389460781</c:v>
                </c:pt>
                <c:pt idx="40">
                  <c:v>0.66501416521555579</c:v>
                </c:pt>
                <c:pt idx="41">
                  <c:v>0.66524434548664158</c:v>
                </c:pt>
                <c:pt idx="42">
                  <c:v>0.66544246348198077</c:v>
                </c:pt>
                <c:pt idx="43">
                  <c:v>0.66561298522084256</c:v>
                </c:pt>
                <c:pt idx="44">
                  <c:v>0.66575975464163473</c:v>
                </c:pt>
                <c:pt idx="45">
                  <c:v>0.66588608025280582</c:v>
                </c:pt>
                <c:pt idx="46">
                  <c:v>0.66599480971396763</c:v>
                </c:pt>
                <c:pt idx="47">
                  <c:v>0.66608839402846198</c:v>
                </c:pt>
                <c:pt idx="48">
                  <c:v>0.66616894279441552</c:v>
                </c:pt>
                <c:pt idx="49">
                  <c:v>0.66623827175976291</c:v>
                </c:pt>
                <c:pt idx="50">
                  <c:v>0.66629794375323481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3A9-4D1A-839C-F4B8FECE042E}"/>
            </c:ext>
          </c:extLst>
        </c:ser>
        <c:ser>
          <c:idx val="3"/>
          <c:order val="3"/>
          <c:tx>
            <c:v>R = 0,75</c:v>
          </c:tx>
          <c:spPr>
            <a:ln w="222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Efficacité!$B$8:$B$58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Efficacité!$F$8:$F$58</c:f>
              <c:numCache>
                <c:formatCode>0.00</c:formatCode>
                <c:ptCount val="51"/>
                <c:pt idx="0">
                  <c:v>0</c:v>
                </c:pt>
                <c:pt idx="1">
                  <c:v>9.1738845274738648E-2</c:v>
                </c:pt>
                <c:pt idx="2">
                  <c:v>0.16874966301787803</c:v>
                </c:pt>
                <c:pt idx="3">
                  <c:v>0.23339693464753422</c:v>
                </c:pt>
                <c:pt idx="4">
                  <c:v>0.28766554069062317</c:v>
                </c:pt>
                <c:pt idx="5">
                  <c:v>0.3332217030408523</c:v>
                </c:pt>
                <c:pt idx="6">
                  <c:v>0.37146414336505412</c:v>
                </c:pt>
                <c:pt idx="7">
                  <c:v>0.40356702838655262</c:v>
                </c:pt>
                <c:pt idx="8">
                  <c:v>0.43051602060479632</c:v>
                </c:pt>
                <c:pt idx="9">
                  <c:v>0.4531385413250556</c:v>
                </c:pt>
                <c:pt idx="10">
                  <c:v>0.4721291751711742</c:v>
                </c:pt>
                <c:pt idx="11">
                  <c:v>0.48807099608215582</c:v>
                </c:pt>
                <c:pt idx="12">
                  <c:v>0.5014534695697247</c:v>
                </c:pt>
                <c:pt idx="13">
                  <c:v>0.51268748089412208</c:v>
                </c:pt>
                <c:pt idx="14">
                  <c:v>0.52211795057178823</c:v>
                </c:pt>
                <c:pt idx="15">
                  <c:v>0.53003442455185634</c:v>
                </c:pt>
                <c:pt idx="16">
                  <c:v>0.5366799642141612</c:v>
                </c:pt>
                <c:pt idx="17">
                  <c:v>0.54225860914048318</c:v>
                </c:pt>
                <c:pt idx="18">
                  <c:v>0.54694164179026272</c:v>
                </c:pt>
                <c:pt idx="19">
                  <c:v>0.55087284642661161</c:v>
                </c:pt>
                <c:pt idx="20">
                  <c:v>0.55417292375867511</c:v>
                </c:pt>
                <c:pt idx="21">
                  <c:v>0.55694319684415716</c:v>
                </c:pt>
                <c:pt idx="22">
                  <c:v>0.55926872203521305</c:v>
                </c:pt>
                <c:pt idx="23">
                  <c:v>0.56122090048382056</c:v>
                </c:pt>
                <c:pt idx="24">
                  <c:v>0.56285967038829843</c:v>
                </c:pt>
                <c:pt idx="25">
                  <c:v>0.56423534729003777</c:v>
                </c:pt>
                <c:pt idx="26">
                  <c:v>0.56539016892351279</c:v>
                </c:pt>
                <c:pt idx="27">
                  <c:v>0.56635959205146957</c:v>
                </c:pt>
                <c:pt idx="28">
                  <c:v>0.56717338110232896</c:v>
                </c:pt>
                <c:pt idx="29">
                  <c:v>0.56785652203449799</c:v>
                </c:pt>
                <c:pt idx="30">
                  <c:v>0.56842998948618206</c:v>
                </c:pt>
                <c:pt idx="31">
                  <c:v>0.56891139076468089</c:v>
                </c:pt>
                <c:pt idx="32">
                  <c:v>0.569315506447724</c:v>
                </c:pt>
                <c:pt idx="33">
                  <c:v>0.56965474419505757</c:v>
                </c:pt>
                <c:pt idx="34">
                  <c:v>0.56993951970376655</c:v>
                </c:pt>
                <c:pt idx="35">
                  <c:v>0.57017857650389547</c:v>
                </c:pt>
                <c:pt idx="36">
                  <c:v>0.57037925441312631</c:v>
                </c:pt>
                <c:pt idx="37">
                  <c:v>0.57054771489294354</c:v>
                </c:pt>
                <c:pt idx="38">
                  <c:v>0.57068913022544809</c:v>
                </c:pt>
                <c:pt idx="39">
                  <c:v>0.57080784231916348</c:v>
                </c:pt>
                <c:pt idx="40">
                  <c:v>0.57090749601968316</c:v>
                </c:pt>
                <c:pt idx="41">
                  <c:v>0.57099115101822995</c:v>
                </c:pt>
                <c:pt idx="42">
                  <c:v>0.57106137579408256</c:v>
                </c:pt>
                <c:pt idx="43">
                  <c:v>0.57112032647520394</c:v>
                </c:pt>
                <c:pt idx="44">
                  <c:v>0.57116981303835046</c:v>
                </c:pt>
                <c:pt idx="45">
                  <c:v>0.57121135488121744</c:v>
                </c:pt>
                <c:pt idx="46">
                  <c:v>0.57124622747286791</c:v>
                </c:pt>
                <c:pt idx="47">
                  <c:v>0.57127550151476125</c:v>
                </c:pt>
                <c:pt idx="48">
                  <c:v>0.57130007581475495</c:v>
                </c:pt>
                <c:pt idx="49">
                  <c:v>0.57132070488341513</c:v>
                </c:pt>
                <c:pt idx="50">
                  <c:v>0.5713380220999339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3A9-4D1A-839C-F4B8FECE042E}"/>
            </c:ext>
          </c:extLst>
        </c:ser>
        <c:ser>
          <c:idx val="4"/>
          <c:order val="4"/>
          <c:tx>
            <c:v>R = 1</c:v>
          </c:tx>
          <c:spPr>
            <a:ln w="2222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Efficacité!$B$8:$B$58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Efficacité!$G$8:$G$58</c:f>
              <c:numCache>
                <c:formatCode>0.00</c:formatCode>
                <c:ptCount val="51"/>
                <c:pt idx="0">
                  <c:v>0</c:v>
                </c:pt>
                <c:pt idx="1">
                  <c:v>9.063462346100909E-2</c:v>
                </c:pt>
                <c:pt idx="2">
                  <c:v>0.16483997698218034</c:v>
                </c:pt>
                <c:pt idx="3">
                  <c:v>0.22559418195298681</c:v>
                </c:pt>
                <c:pt idx="4">
                  <c:v>0.27533551794138922</c:v>
                </c:pt>
                <c:pt idx="5">
                  <c:v>0.31606027941427883</c:v>
                </c:pt>
                <c:pt idx="6">
                  <c:v>0.3494028940438989</c:v>
                </c:pt>
                <c:pt idx="7">
                  <c:v>0.37670151802919677</c:v>
                </c:pt>
                <c:pt idx="8">
                  <c:v>0.39905174100267232</c:v>
                </c:pt>
                <c:pt idx="9">
                  <c:v>0.41735055588920672</c:v>
                </c:pt>
                <c:pt idx="10">
                  <c:v>0.43233235838169365</c:v>
                </c:pt>
                <c:pt idx="11">
                  <c:v>0.44459842081883305</c:v>
                </c:pt>
                <c:pt idx="12">
                  <c:v>0.45464102335529377</c:v>
                </c:pt>
                <c:pt idx="13">
                  <c:v>0.46286321089283305</c:v>
                </c:pt>
                <c:pt idx="14">
                  <c:v>0.46959496868739103</c:v>
                </c:pt>
                <c:pt idx="15">
                  <c:v>0.47510646581606802</c:v>
                </c:pt>
                <c:pt idx="16">
                  <c:v>0.47961889801081692</c:v>
                </c:pt>
                <c:pt idx="17">
                  <c:v>0.48331336501983696</c:v>
                </c:pt>
                <c:pt idx="18">
                  <c:v>0.48633813877635373</c:v>
                </c:pt>
                <c:pt idx="19">
                  <c:v>0.48881461407191718</c:v>
                </c:pt>
                <c:pt idx="20">
                  <c:v>0.49084218055563289</c:v>
                </c:pt>
                <c:pt idx="21">
                  <c:v>0.49250221158976115</c:v>
                </c:pt>
                <c:pt idx="22">
                  <c:v>0.49386133004846577</c:v>
                </c:pt>
                <c:pt idx="23">
                  <c:v>0.49497408212768323</c:v>
                </c:pt>
                <c:pt idx="24">
                  <c:v>0.49588512647548999</c:v>
                </c:pt>
                <c:pt idx="25">
                  <c:v>0.49663102650045726</c:v>
                </c:pt>
                <c:pt idx="26">
                  <c:v>0.49724171778961962</c:v>
                </c:pt>
                <c:pt idx="27">
                  <c:v>0.49774170952869368</c:v>
                </c:pt>
                <c:pt idx="28">
                  <c:v>0.49815106814175852</c:v>
                </c:pt>
                <c:pt idx="29">
                  <c:v>0.49848622262731207</c:v>
                </c:pt>
                <c:pt idx="30">
                  <c:v>0.49876062391166681</c:v>
                </c:pt>
                <c:pt idx="31">
                  <c:v>0.49898528468185216</c:v>
                </c:pt>
                <c:pt idx="32">
                  <c:v>0.49916922136341302</c:v>
                </c:pt>
                <c:pt idx="33">
                  <c:v>0.49931981598122605</c:v>
                </c:pt>
                <c:pt idx="34">
                  <c:v>0.49944311242607758</c:v>
                </c:pt>
                <c:pt idx="35">
                  <c:v>0.49954405901722276</c:v>
                </c:pt>
                <c:pt idx="36">
                  <c:v>0.49962670709581164</c:v>
                </c:pt>
                <c:pt idx="37">
                  <c:v>0.49969437361943519</c:v>
                </c:pt>
                <c:pt idx="38">
                  <c:v>0.49974977428327971</c:v>
                </c:pt>
                <c:pt idx="39">
                  <c:v>0.49979513251051011</c:v>
                </c:pt>
                <c:pt idx="40">
                  <c:v>0.49983226868604874</c:v>
                </c:pt>
                <c:pt idx="41">
                  <c:v>0.49986267321501393</c:v>
                </c:pt>
                <c:pt idx="42">
                  <c:v>0.49988756633791059</c:v>
                </c:pt>
                <c:pt idx="43">
                  <c:v>0.49990794710316622</c:v>
                </c:pt>
                <c:pt idx="44">
                  <c:v>0.49992463346245225</c:v>
                </c:pt>
                <c:pt idx="45">
                  <c:v>0.49993829509795668</c:v>
                </c:pt>
                <c:pt idx="46">
                  <c:v>0.49994948029908143</c:v>
                </c:pt>
                <c:pt idx="47">
                  <c:v>0.49995863796722168</c:v>
                </c:pt>
                <c:pt idx="48">
                  <c:v>0.49996613563175457</c:v>
                </c:pt>
                <c:pt idx="49">
                  <c:v>0.49997227420028389</c:v>
                </c:pt>
                <c:pt idx="50">
                  <c:v>0.49997730003511875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43A9-4D1A-839C-F4B8FECE04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2820720"/>
        <c:axId val="262726608"/>
      </c:scatterChart>
      <c:valAx>
        <c:axId val="262820720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d'Unités de Transfert</a:t>
                </a:r>
              </a:p>
            </c:rich>
          </c:tx>
          <c:layout>
            <c:manualLayout>
              <c:xMode val="edge"/>
              <c:yMode val="edge"/>
              <c:x val="0.42812499999999998"/>
              <c:y val="0.942760942760942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726608"/>
        <c:crosses val="autoZero"/>
        <c:crossBetween val="midCat"/>
      </c:valAx>
      <c:valAx>
        <c:axId val="26272660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Efficacité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7811447811447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82072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Efficacité d'un échangeur à contre-courant :</a:t>
            </a:r>
          </a:p>
        </c:rich>
      </c:tx>
      <c:layout>
        <c:manualLayout>
          <c:xMode val="edge"/>
          <c:yMode val="edge"/>
          <c:x val="0.32291666666666669"/>
          <c:y val="2.020202020202020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958333333333334E-2"/>
          <c:y val="0.17171717171717171"/>
          <c:w val="0.90416666666666667"/>
          <c:h val="0.71885521885521886"/>
        </c:manualLayout>
      </c:layout>
      <c:scatterChart>
        <c:scatterStyle val="smoothMarker"/>
        <c:varyColors val="0"/>
        <c:ser>
          <c:idx val="0"/>
          <c:order val="0"/>
          <c:tx>
            <c:v>R = 0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Efficacité!$J$8:$J$58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Efficacité!$K$8:$K$58</c:f>
              <c:numCache>
                <c:formatCode>0.00</c:formatCode>
                <c:ptCount val="51"/>
                <c:pt idx="0">
                  <c:v>0</c:v>
                </c:pt>
                <c:pt idx="1">
                  <c:v>9.5162581964040482E-2</c:v>
                </c:pt>
                <c:pt idx="2">
                  <c:v>0.18126924692201818</c:v>
                </c:pt>
                <c:pt idx="3">
                  <c:v>0.25918177931828212</c:v>
                </c:pt>
                <c:pt idx="4">
                  <c:v>0.32967995396436067</c:v>
                </c:pt>
                <c:pt idx="5">
                  <c:v>0.39346934028736658</c:v>
                </c:pt>
                <c:pt idx="6">
                  <c:v>0.45118836390597361</c:v>
                </c:pt>
                <c:pt idx="7">
                  <c:v>0.50341469620859047</c:v>
                </c:pt>
                <c:pt idx="8">
                  <c:v>0.55067103588277844</c:v>
                </c:pt>
                <c:pt idx="9">
                  <c:v>0.59343034025940089</c:v>
                </c:pt>
                <c:pt idx="10">
                  <c:v>0.63212055882855767</c:v>
                </c:pt>
                <c:pt idx="11">
                  <c:v>0.6671289163019205</c:v>
                </c:pt>
                <c:pt idx="12">
                  <c:v>0.69880578808779781</c:v>
                </c:pt>
                <c:pt idx="13">
                  <c:v>0.72746820696598746</c:v>
                </c:pt>
                <c:pt idx="14">
                  <c:v>0.75340303605839354</c:v>
                </c:pt>
                <c:pt idx="15">
                  <c:v>0.77686983985157021</c:v>
                </c:pt>
                <c:pt idx="16">
                  <c:v>0.79810348200534464</c:v>
                </c:pt>
                <c:pt idx="17">
                  <c:v>0.81731647594726531</c:v>
                </c:pt>
                <c:pt idx="18">
                  <c:v>0.83470111177841344</c:v>
                </c:pt>
                <c:pt idx="19">
                  <c:v>0.85043138077736491</c:v>
                </c:pt>
                <c:pt idx="20">
                  <c:v>0.8646647167633873</c:v>
                </c:pt>
                <c:pt idx="21">
                  <c:v>0.87754357174701814</c:v>
                </c:pt>
                <c:pt idx="22">
                  <c:v>0.8891968416376661</c:v>
                </c:pt>
                <c:pt idx="23">
                  <c:v>0.8997411562771962</c:v>
                </c:pt>
                <c:pt idx="24">
                  <c:v>0.90928204671058754</c:v>
                </c:pt>
                <c:pt idx="25">
                  <c:v>0.91791500137610116</c:v>
                </c:pt>
                <c:pt idx="26">
                  <c:v>0.92572642178566611</c:v>
                </c:pt>
                <c:pt idx="27">
                  <c:v>0.93279448726025027</c:v>
                </c:pt>
                <c:pt idx="28">
                  <c:v>0.93918993737478207</c:v>
                </c:pt>
                <c:pt idx="29">
                  <c:v>0.94497677994359275</c:v>
                </c:pt>
                <c:pt idx="30">
                  <c:v>0.95021293163213605</c:v>
                </c:pt>
                <c:pt idx="31">
                  <c:v>0.95495079760644219</c:v>
                </c:pt>
                <c:pt idx="32">
                  <c:v>0.95923779602163384</c:v>
                </c:pt>
                <c:pt idx="33">
                  <c:v>0.96311683259876002</c:v>
                </c:pt>
                <c:pt idx="34">
                  <c:v>0.96662673003967392</c:v>
                </c:pt>
                <c:pt idx="35">
                  <c:v>0.96980261657768152</c:v>
                </c:pt>
                <c:pt idx="36">
                  <c:v>0.97267627755270747</c:v>
                </c:pt>
                <c:pt idx="37">
                  <c:v>0.97527647352966063</c:v>
                </c:pt>
                <c:pt idx="38">
                  <c:v>0.97762922814383435</c:v>
                </c:pt>
                <c:pt idx="39">
                  <c:v>0.97975808855419566</c:v>
                </c:pt>
                <c:pt idx="40">
                  <c:v>0.98168436111126578</c:v>
                </c:pt>
                <c:pt idx="41">
                  <c:v>0.98342732459823878</c:v>
                </c:pt>
                <c:pt idx="42">
                  <c:v>0.9850044231795223</c:v>
                </c:pt>
                <c:pt idx="43">
                  <c:v>0.98643144098779911</c:v>
                </c:pt>
                <c:pt idx="44">
                  <c:v>0.98772266009693155</c:v>
                </c:pt>
                <c:pt idx="45">
                  <c:v>0.98889100346175773</c:v>
                </c:pt>
                <c:pt idx="46">
                  <c:v>0.98994816425536647</c:v>
                </c:pt>
                <c:pt idx="47">
                  <c:v>0.99090472289830422</c:v>
                </c:pt>
                <c:pt idx="48">
                  <c:v>0.99177025295097998</c:v>
                </c:pt>
                <c:pt idx="49">
                  <c:v>0.99255341692907562</c:v>
                </c:pt>
                <c:pt idx="50">
                  <c:v>0.99326205300091452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D30-406F-9B5D-E4327279A8E8}"/>
            </c:ext>
          </c:extLst>
        </c:ser>
        <c:ser>
          <c:idx val="1"/>
          <c:order val="1"/>
          <c:tx>
            <c:v>R = 0,25</c:v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Efficacité!$J$8:$J$58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Efficacité!$L$8:$L$58</c:f>
              <c:numCache>
                <c:formatCode>0.00</c:formatCode>
                <c:ptCount val="51"/>
                <c:pt idx="0">
                  <c:v>0</c:v>
                </c:pt>
                <c:pt idx="1">
                  <c:v>9.4076146766922455E-2</c:v>
                </c:pt>
                <c:pt idx="2">
                  <c:v>0.17748208516940728</c:v>
                </c:pt>
                <c:pt idx="3">
                  <c:v>0.25173800026254695</c:v>
                </c:pt>
                <c:pt idx="4">
                  <c:v>0.31809429098182396</c:v>
                </c:pt>
                <c:pt idx="5">
                  <c:v>0.37758892644257075</c:v>
                </c:pt>
                <c:pt idx="6">
                  <c:v>0.43109074750671555</c:v>
                </c:pt>
                <c:pt idx="7">
                  <c:v>0.47933257458624773</c:v>
                </c:pt>
                <c:pt idx="8">
                  <c:v>0.52293681634383959</c:v>
                </c:pt>
                <c:pt idx="9">
                  <c:v>0.56243548956482048</c:v>
                </c:pt>
                <c:pt idx="10">
                  <c:v>0.59828602392798269</c:v>
                </c:pt>
                <c:pt idx="11">
                  <c:v>0.63088385263667357</c:v>
                </c:pt>
                <c:pt idx="12">
                  <c:v>0.66057252715973058</c:v>
                </c:pt>
                <c:pt idx="13">
                  <c:v>0.68765190671869758</c:v>
                </c:pt>
                <c:pt idx="14">
                  <c:v>0.71238483752494319</c:v>
                </c:pt>
                <c:pt idx="15">
                  <c:v>0.73500263759410556</c:v>
                </c:pt>
                <c:pt idx="16">
                  <c:v>0.75570962967381472</c:v>
                </c:pt>
                <c:pt idx="17">
                  <c:v>0.77468691011936908</c:v>
                </c:pt>
                <c:pt idx="18">
                  <c:v>0.79209550034561749</c:v>
                </c:pt>
                <c:pt idx="19">
                  <c:v>0.80807899617170709</c:v>
                </c:pt>
                <c:pt idx="20">
                  <c:v>0.82276580638754659</c:v>
                </c:pt>
                <c:pt idx="21">
                  <c:v>0.83627105335196761</c:v>
                </c:pt>
                <c:pt idx="22">
                  <c:v>0.84869819403184987</c:v>
                </c:pt>
                <c:pt idx="23">
                  <c:v>0.86014040861618501</c:v>
                </c:pt>
                <c:pt idx="24">
                  <c:v>0.87068179495356324</c:v>
                </c:pt>
                <c:pt idx="25">
                  <c:v>0.88039840001627756</c:v>
                </c:pt>
                <c:pt idx="26">
                  <c:v>0.88935911397545198</c:v>
                </c:pt>
                <c:pt idx="27">
                  <c:v>0.89762644796567759</c:v>
                </c:pt>
                <c:pt idx="28">
                  <c:v>0.90525721298511974</c:v>
                </c:pt>
                <c:pt idx="29">
                  <c:v>0.91230311443396883</c:v>
                </c:pt>
                <c:pt idx="30">
                  <c:v>0.91881127439820287</c:v>
                </c:pt>
                <c:pt idx="31">
                  <c:v>0.92482469182627536</c:v>
                </c:pt>
                <c:pt idx="32">
                  <c:v>0.9303826491370103</c:v>
                </c:pt>
                <c:pt idx="33">
                  <c:v>0.93552107246963212</c:v>
                </c:pt>
                <c:pt idx="34">
                  <c:v>0.94027285168770458</c:v>
                </c:pt>
                <c:pt idx="35">
                  <c:v>0.94466812533506705</c:v>
                </c:pt>
                <c:pt idx="36">
                  <c:v>0.94873453497955251</c:v>
                </c:pt>
                <c:pt idx="37">
                  <c:v>0.95249745274200426</c:v>
                </c:pt>
                <c:pt idx="38">
                  <c:v>0.955980185271875</c:v>
                </c:pt>
                <c:pt idx="39">
                  <c:v>0.95920415697868766</c:v>
                </c:pt>
                <c:pt idx="40">
                  <c:v>0.96218907494642847</c:v>
                </c:pt>
                <c:pt idx="41">
                  <c:v>0.96495307763373506</c:v>
                </c:pt>
                <c:pt idx="42">
                  <c:v>0.96751286918693291</c:v>
                </c:pt>
                <c:pt idx="43">
                  <c:v>0.96988384095763336</c:v>
                </c:pt>
                <c:pt idx="44">
                  <c:v>0.97208018161524579</c:v>
                </c:pt>
                <c:pt idx="45">
                  <c:v>0.9741149770719878</c:v>
                </c:pt>
                <c:pt idx="46">
                  <c:v>0.97600030128933613</c:v>
                </c:pt>
                <c:pt idx="47">
                  <c:v>0.97774729890665879</c:v>
                </c:pt>
                <c:pt idx="48">
                  <c:v>0.97936626052189324</c:v>
                </c:pt>
                <c:pt idx="49">
                  <c:v>0.98086669135801707</c:v>
                </c:pt>
                <c:pt idx="50">
                  <c:v>0.98225737396551893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D30-406F-9B5D-E4327279A8E8}"/>
            </c:ext>
          </c:extLst>
        </c:ser>
        <c:ser>
          <c:idx val="2"/>
          <c:order val="2"/>
          <c:tx>
            <c:v>R = 0,50</c:v>
          </c:tx>
          <c:spPr>
            <a:ln w="2222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Efficacité!$J$8:$J$58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Efficacité!$M$8:$M$58</c:f>
              <c:numCache>
                <c:formatCode>0.00</c:formatCode>
                <c:ptCount val="51"/>
                <c:pt idx="0">
                  <c:v>0</c:v>
                </c:pt>
                <c:pt idx="1">
                  <c:v>9.3005232295095386E-2</c:v>
                </c:pt>
                <c:pt idx="2">
                  <c:v>0.17378713175787652</c:v>
                </c:pt>
                <c:pt idx="3">
                  <c:v>0.24452382829445768</c:v>
                </c:pt>
                <c:pt idx="4">
                  <c:v>0.30690589362982834</c:v>
                </c:pt>
                <c:pt idx="5">
                  <c:v>0.36226557282754779</c:v>
                </c:pt>
                <c:pt idx="6">
                  <c:v>0.41166697862893548</c:v>
                </c:pt>
                <c:pt idx="7">
                  <c:v>0.45597034650466139</c:v>
                </c:pt>
                <c:pt idx="8">
                  <c:v>0.49587865558390914</c:v>
                </c:pt>
                <c:pt idx="9">
                  <c:v>0.53197201455622511</c:v>
                </c:pt>
                <c:pt idx="10">
                  <c:v>0.56473340160641616</c:v>
                </c:pt>
                <c:pt idx="11">
                  <c:v>0.59456819261255422</c:v>
                </c:pt>
                <c:pt idx="12">
                  <c:v>0.62181915887413686</c:v>
                </c:pt>
                <c:pt idx="13">
                  <c:v>0.64677811494260218</c:v>
                </c:pt>
                <c:pt idx="14">
                  <c:v>0.66969505816077834</c:v>
                </c:pt>
                <c:pt idx="15">
                  <c:v>0.69078540824791679</c:v>
                </c:pt>
                <c:pt idx="16">
                  <c:v>0.71023579229915523</c:v>
                </c:pt>
                <c:pt idx="17">
                  <c:v>0.72820870512374025</c:v>
                </c:pt>
                <c:pt idx="18">
                  <c:v>0.74484629201022245</c:v>
                </c:pt>
                <c:pt idx="19">
                  <c:v>0.76027344085657167</c:v>
                </c:pt>
                <c:pt idx="20">
                  <c:v>0.77460032643943588</c:v>
                </c:pt>
                <c:pt idx="21">
                  <c:v>0.78792451683404485</c:v>
                </c:pt>
                <c:pt idx="22">
                  <c:v>0.80033272745549577</c:v>
                </c:pt>
                <c:pt idx="23">
                  <c:v>0.8119022896429462</c:v>
                </c:pt>
                <c:pt idx="24">
                  <c:v>0.82270238656813677</c:v>
                </c:pt>
                <c:pt idx="25">
                  <c:v>0.8327950983841691</c:v>
                </c:pt>
                <c:pt idx="26">
                  <c:v>0.84223629011808576</c:v>
                </c:pt>
                <c:pt idx="27">
                  <c:v>0.85107636925123287</c:v>
                </c:pt>
                <c:pt idx="28">
                  <c:v>0.85936093478202813</c:v>
                </c:pt>
                <c:pt idx="29">
                  <c:v>0.86713133549762056</c:v>
                </c:pt>
                <c:pt idx="30">
                  <c:v>0.8744251519475007</c:v>
                </c:pt>
                <c:pt idx="31">
                  <c:v>0.88127661402735646</c:v>
                </c:pt>
                <c:pt idx="32">
                  <c:v>0.8877169640039354</c:v>
                </c:pt>
                <c:pt idx="33">
                  <c:v>0.89377477313312148</c:v>
                </c:pt>
                <c:pt idx="34">
                  <c:v>0.8994762186605324</c:v>
                </c:pt>
                <c:pt idx="35">
                  <c:v>0.90484532688205577</c:v>
                </c:pt>
                <c:pt idx="36">
                  <c:v>0.90990418703057363</c:v>
                </c:pt>
                <c:pt idx="37">
                  <c:v>0.91467314000517308</c:v>
                </c:pt>
                <c:pt idx="38">
                  <c:v>0.91917094533935029</c:v>
                </c:pt>
                <c:pt idx="39">
                  <c:v>0.92341492929044877</c:v>
                </c:pt>
                <c:pt idx="40">
                  <c:v>0.92742111650424619</c:v>
                </c:pt>
                <c:pt idx="41">
                  <c:v>0.93120434735055468</c:v>
                </c:pt>
                <c:pt idx="42">
                  <c:v>0.9347783827253402</c:v>
                </c:pt>
                <c:pt idx="43">
                  <c:v>0.9381559978620615</c:v>
                </c:pt>
                <c:pt idx="44">
                  <c:v>0.94134906648145611</c:v>
                </c:pt>
                <c:pt idx="45">
                  <c:v>0.94436863642817293</c:v>
                </c:pt>
                <c:pt idx="46">
                  <c:v>0.94722499778902791</c:v>
                </c:pt>
                <c:pt idx="47">
                  <c:v>0.94992774435675575</c:v>
                </c:pt>
                <c:pt idx="48">
                  <c:v>0.95248582919128888</c:v>
                </c:pt>
                <c:pt idx="49">
                  <c:v>0.95490761493477017</c:v>
                </c:pt>
                <c:pt idx="50">
                  <c:v>0.95720091945419739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2D30-406F-9B5D-E4327279A8E8}"/>
            </c:ext>
          </c:extLst>
        </c:ser>
        <c:ser>
          <c:idx val="3"/>
          <c:order val="3"/>
          <c:tx>
            <c:v>R = 0,75</c:v>
          </c:tx>
          <c:spPr>
            <a:ln w="222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Efficacité!$J$8:$J$58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Efficacité!$N$8:$N$58</c:f>
              <c:numCache>
                <c:formatCode>0.00</c:formatCode>
                <c:ptCount val="51"/>
                <c:pt idx="0">
                  <c:v>0</c:v>
                </c:pt>
                <c:pt idx="1">
                  <c:v>9.1949619316977066E-2</c:v>
                </c:pt>
                <c:pt idx="2">
                  <c:v>0.17018259299601471</c:v>
                </c:pt>
                <c:pt idx="3">
                  <c:v>0.23753557674105349</c:v>
                </c:pt>
                <c:pt idx="4">
                  <c:v>0.29611354061721745</c:v>
                </c:pt>
                <c:pt idx="5">
                  <c:v>0.34751139408516257</c:v>
                </c:pt>
                <c:pt idx="6">
                  <c:v>0.39295965691482554</c:v>
                </c:pt>
                <c:pt idx="7">
                  <c:v>0.43342290406621437</c:v>
                </c:pt>
                <c:pt idx="8">
                  <c:v>0.46966793114295535</c:v>
                </c:pt>
                <c:pt idx="9">
                  <c:v>0.50231197606338907</c:v>
                </c:pt>
                <c:pt idx="10">
                  <c:v>0.53185748807498889</c:v>
                </c:pt>
                <c:pt idx="11">
                  <c:v>0.55871762802885083</c:v>
                </c:pt>
                <c:pt idx="12">
                  <c:v>0.58323525996019565</c:v>
                </c:pt>
                <c:pt idx="13">
                  <c:v>0.60569729304915987</c:v>
                </c:pt>
                <c:pt idx="14">
                  <c:v>0.62634564996369124</c:v>
                </c:pt>
                <c:pt idx="15">
                  <c:v>0.64538575248410468</c:v>
                </c:pt>
                <c:pt idx="16">
                  <c:v>0.66299315620670474</c:v>
                </c:pt>
                <c:pt idx="17">
                  <c:v>0.6793187888225356</c:v>
                </c:pt>
                <c:pt idx="18">
                  <c:v>0.69449312324458412</c:v>
                </c:pt>
                <c:pt idx="19">
                  <c:v>0.70862952998613704</c:v>
                </c:pt>
                <c:pt idx="20">
                  <c:v>0.7218269911368147</c:v>
                </c:pt>
                <c:pt idx="21">
                  <c:v>0.73417231340756439</c:v>
                </c:pt>
                <c:pt idx="22">
                  <c:v>0.7457419448940702</c:v>
                </c:pt>
                <c:pt idx="23">
                  <c:v>0.7566034759466137</c:v>
                </c:pt>
                <c:pt idx="24">
                  <c:v>0.76681688642253087</c:v>
                </c:pt>
                <c:pt idx="25">
                  <c:v>0.77643558795055811</c:v>
                </c:pt>
                <c:pt idx="26">
                  <c:v>0.78550729946413633</c:v>
                </c:pt>
                <c:pt idx="27">
                  <c:v>0.79407478631271611</c:v>
                </c:pt>
                <c:pt idx="28">
                  <c:v>0.80217648712270684</c:v>
                </c:pt>
                <c:pt idx="29">
                  <c:v>0.80984704780591821</c:v>
                </c:pt>
                <c:pt idx="30">
                  <c:v>0.81711777837466193</c:v>
                </c:pt>
                <c:pt idx="31">
                  <c:v>0.82401704527557396</c:v>
                </c:pt>
                <c:pt idx="32">
                  <c:v>0.8305706096167591</c:v>
                </c:pt>
                <c:pt idx="33">
                  <c:v>0.83680191979807361</c:v>
                </c:pt>
                <c:pt idx="34">
                  <c:v>0.84273236555836029</c:v>
                </c:pt>
                <c:pt idx="35">
                  <c:v>0.8483814992469717</c:v>
                </c:pt>
                <c:pt idx="36">
                  <c:v>0.85376722914898295</c:v>
                </c:pt>
                <c:pt idx="37">
                  <c:v>0.85890598889701453</c:v>
                </c:pt>
                <c:pt idx="38">
                  <c:v>0.86381288635089881</c:v>
                </c:pt>
                <c:pt idx="39">
                  <c:v>0.86850183479085508</c:v>
                </c:pt>
                <c:pt idx="40">
                  <c:v>0.87298566882786122</c:v>
                </c:pt>
                <c:pt idx="41">
                  <c:v>0.87727624706867846</c:v>
                </c:pt>
                <c:pt idx="42">
                  <c:v>0.88138454326836668</c:v>
                </c:pt>
                <c:pt idx="43">
                  <c:v>0.88532072744879331</c:v>
                </c:pt>
                <c:pt idx="44">
                  <c:v>0.88909423824855727</c:v>
                </c:pt>
                <c:pt idx="45">
                  <c:v>0.89271384759058781</c:v>
                </c:pt>
                <c:pt idx="46">
                  <c:v>0.89618771860257407</c:v>
                </c:pt>
                <c:pt idx="47">
                  <c:v>0.8995234575975064</c:v>
                </c:pt>
                <c:pt idx="48">
                  <c:v>0.90272816081308427</c:v>
                </c:pt>
                <c:pt idx="49">
                  <c:v>0.90580845651635766</c:v>
                </c:pt>
                <c:pt idx="50">
                  <c:v>0.90877054300110127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2D30-406F-9B5D-E4327279A8E8}"/>
            </c:ext>
          </c:extLst>
        </c:ser>
        <c:ser>
          <c:idx val="4"/>
          <c:order val="4"/>
          <c:tx>
            <c:v>R = 1</c:v>
          </c:tx>
          <c:spPr>
            <a:ln w="2222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Efficacité!$J$8:$J$58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Efficacité!$O$8:$O$58</c:f>
              <c:numCache>
                <c:formatCode>0.00</c:formatCode>
                <c:ptCount val="51"/>
                <c:pt idx="0">
                  <c:v>0</c:v>
                </c:pt>
                <c:pt idx="1">
                  <c:v>9.0909090909090912E-2</c:v>
                </c:pt>
                <c:pt idx="2">
                  <c:v>0.16666666666666669</c:v>
                </c:pt>
                <c:pt idx="3">
                  <c:v>0.23076923076923075</c:v>
                </c:pt>
                <c:pt idx="4">
                  <c:v>0.28571428571428575</c:v>
                </c:pt>
                <c:pt idx="5">
                  <c:v>0.33333333333333331</c:v>
                </c:pt>
                <c:pt idx="6">
                  <c:v>0.37499999999999994</c:v>
                </c:pt>
                <c:pt idx="7">
                  <c:v>0.41176470588235292</c:v>
                </c:pt>
                <c:pt idx="8">
                  <c:v>0.44444444444444448</c:v>
                </c:pt>
                <c:pt idx="9">
                  <c:v>0.47368421052631582</c:v>
                </c:pt>
                <c:pt idx="10">
                  <c:v>0.5</c:v>
                </c:pt>
                <c:pt idx="11">
                  <c:v>0.52380952380952384</c:v>
                </c:pt>
                <c:pt idx="12">
                  <c:v>0.54545454545454541</c:v>
                </c:pt>
                <c:pt idx="13">
                  <c:v>0.56521739130434789</c:v>
                </c:pt>
                <c:pt idx="14">
                  <c:v>0.58333333333333337</c:v>
                </c:pt>
                <c:pt idx="15">
                  <c:v>0.6</c:v>
                </c:pt>
                <c:pt idx="16">
                  <c:v>0.61538461538461542</c:v>
                </c:pt>
                <c:pt idx="17">
                  <c:v>0.62962962962962954</c:v>
                </c:pt>
                <c:pt idx="18">
                  <c:v>0.6428571428571429</c:v>
                </c:pt>
                <c:pt idx="19">
                  <c:v>0.65517241379310343</c:v>
                </c:pt>
                <c:pt idx="20">
                  <c:v>0.66666666666666663</c:v>
                </c:pt>
                <c:pt idx="21">
                  <c:v>0.67741935483870974</c:v>
                </c:pt>
                <c:pt idx="22">
                  <c:v>0.6875</c:v>
                </c:pt>
                <c:pt idx="23">
                  <c:v>0.69696969696969691</c:v>
                </c:pt>
                <c:pt idx="24">
                  <c:v>0.70588235294117652</c:v>
                </c:pt>
                <c:pt idx="25">
                  <c:v>0.7142857142857143</c:v>
                </c:pt>
                <c:pt idx="26">
                  <c:v>0.72222222222222221</c:v>
                </c:pt>
                <c:pt idx="27">
                  <c:v>0.72972972972972971</c:v>
                </c:pt>
                <c:pt idx="28">
                  <c:v>0.73684210526315785</c:v>
                </c:pt>
                <c:pt idx="29">
                  <c:v>0.74358974358974361</c:v>
                </c:pt>
                <c:pt idx="30">
                  <c:v>0.75</c:v>
                </c:pt>
                <c:pt idx="31">
                  <c:v>0.75609756097560987</c:v>
                </c:pt>
                <c:pt idx="32">
                  <c:v>0.76190476190476186</c:v>
                </c:pt>
                <c:pt idx="33">
                  <c:v>0.76744186046511631</c:v>
                </c:pt>
                <c:pt idx="34">
                  <c:v>0.7727272727272726</c:v>
                </c:pt>
                <c:pt idx="35">
                  <c:v>0.77777777777777779</c:v>
                </c:pt>
                <c:pt idx="36">
                  <c:v>0.78260869565217395</c:v>
                </c:pt>
                <c:pt idx="37">
                  <c:v>0.78723404255319152</c:v>
                </c:pt>
                <c:pt idx="38">
                  <c:v>0.79166666666666663</c:v>
                </c:pt>
                <c:pt idx="39">
                  <c:v>0.79591836734693866</c:v>
                </c:pt>
                <c:pt idx="40">
                  <c:v>0.8</c:v>
                </c:pt>
                <c:pt idx="41">
                  <c:v>0.80392156862745101</c:v>
                </c:pt>
                <c:pt idx="42">
                  <c:v>0.80769230769230771</c:v>
                </c:pt>
                <c:pt idx="43">
                  <c:v>0.81132075471698117</c:v>
                </c:pt>
                <c:pt idx="44">
                  <c:v>0.81481481481481488</c:v>
                </c:pt>
                <c:pt idx="45">
                  <c:v>0.81818181818181823</c:v>
                </c:pt>
                <c:pt idx="46">
                  <c:v>0.8214285714285714</c:v>
                </c:pt>
                <c:pt idx="47">
                  <c:v>0.82456140350877194</c:v>
                </c:pt>
                <c:pt idx="48">
                  <c:v>0.82758620689655171</c:v>
                </c:pt>
                <c:pt idx="49">
                  <c:v>0.83050847457627119</c:v>
                </c:pt>
                <c:pt idx="50">
                  <c:v>0.83333333333333337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2D30-406F-9B5D-E4327279A8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3440144"/>
        <c:axId val="261974112"/>
      </c:scatterChart>
      <c:valAx>
        <c:axId val="263440144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d'Unités de Transfert</a:t>
                </a:r>
              </a:p>
            </c:rich>
          </c:tx>
          <c:layout>
            <c:manualLayout>
              <c:xMode val="edge"/>
              <c:yMode val="edge"/>
              <c:x val="0.42812499999999998"/>
              <c:y val="0.942760942760942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974112"/>
        <c:crosses val="autoZero"/>
        <c:crossBetween val="midCat"/>
      </c:valAx>
      <c:valAx>
        <c:axId val="26197411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Efficacité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7811447811447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4401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Efficacité d'un échangeur à courants croisés :</a:t>
            </a:r>
          </a:p>
        </c:rich>
      </c:tx>
      <c:layout>
        <c:manualLayout>
          <c:xMode val="edge"/>
          <c:yMode val="edge"/>
          <c:x val="0.31562499999999999"/>
          <c:y val="2.020202020202020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958333333333334E-2"/>
          <c:y val="0.17171717171717171"/>
          <c:w val="0.90416666666666667"/>
          <c:h val="0.71885521885521886"/>
        </c:manualLayout>
      </c:layout>
      <c:scatterChart>
        <c:scatterStyle val="smoothMarker"/>
        <c:varyColors val="0"/>
        <c:ser>
          <c:idx val="0"/>
          <c:order val="0"/>
          <c:tx>
            <c:v>R = 0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Efficacité!$R$8:$R$58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Efficacité!$S$8:$S$58</c:f>
              <c:numCache>
                <c:formatCode>0.00</c:formatCode>
                <c:ptCount val="51"/>
                <c:pt idx="0">
                  <c:v>0</c:v>
                </c:pt>
                <c:pt idx="1">
                  <c:v>9.5162581964040482E-2</c:v>
                </c:pt>
                <c:pt idx="2">
                  <c:v>0.18126924692201818</c:v>
                </c:pt>
                <c:pt idx="3">
                  <c:v>0.25918177931828212</c:v>
                </c:pt>
                <c:pt idx="4">
                  <c:v>0.32967995396436067</c:v>
                </c:pt>
                <c:pt idx="5">
                  <c:v>0.39346934028736658</c:v>
                </c:pt>
                <c:pt idx="6">
                  <c:v>0.45118836390597361</c:v>
                </c:pt>
                <c:pt idx="7">
                  <c:v>0.50341469620859047</c:v>
                </c:pt>
                <c:pt idx="8">
                  <c:v>0.55067103588277844</c:v>
                </c:pt>
                <c:pt idx="9">
                  <c:v>0.59343034025940089</c:v>
                </c:pt>
                <c:pt idx="10">
                  <c:v>0.63212055882855767</c:v>
                </c:pt>
                <c:pt idx="11">
                  <c:v>0.6671289163019205</c:v>
                </c:pt>
                <c:pt idx="12">
                  <c:v>0.69880578808779781</c:v>
                </c:pt>
                <c:pt idx="13">
                  <c:v>0.72746820696598746</c:v>
                </c:pt>
                <c:pt idx="14">
                  <c:v>0.75340303605839354</c:v>
                </c:pt>
                <c:pt idx="15">
                  <c:v>0.77686983985157021</c:v>
                </c:pt>
                <c:pt idx="16">
                  <c:v>0.79810348200534464</c:v>
                </c:pt>
                <c:pt idx="17">
                  <c:v>0.81731647594726531</c:v>
                </c:pt>
                <c:pt idx="18">
                  <c:v>0.83470111177841344</c:v>
                </c:pt>
                <c:pt idx="19">
                  <c:v>0.85043138077736491</c:v>
                </c:pt>
                <c:pt idx="20">
                  <c:v>0.8646647167633873</c:v>
                </c:pt>
                <c:pt idx="21">
                  <c:v>0.87754357174701814</c:v>
                </c:pt>
                <c:pt idx="22">
                  <c:v>0.8891968416376661</c:v>
                </c:pt>
                <c:pt idx="23">
                  <c:v>0.8997411562771962</c:v>
                </c:pt>
                <c:pt idx="24">
                  <c:v>0.90928204671058754</c:v>
                </c:pt>
                <c:pt idx="25">
                  <c:v>0.91791500137610116</c:v>
                </c:pt>
                <c:pt idx="26">
                  <c:v>0.92572642178566611</c:v>
                </c:pt>
                <c:pt idx="27">
                  <c:v>0.93279448726025027</c:v>
                </c:pt>
                <c:pt idx="28">
                  <c:v>0.93918993737478207</c:v>
                </c:pt>
                <c:pt idx="29">
                  <c:v>0.94497677994359275</c:v>
                </c:pt>
                <c:pt idx="30">
                  <c:v>0.95021293163213605</c:v>
                </c:pt>
                <c:pt idx="31">
                  <c:v>0.95495079760644219</c:v>
                </c:pt>
                <c:pt idx="32">
                  <c:v>0.95923779602163384</c:v>
                </c:pt>
                <c:pt idx="33">
                  <c:v>0.96311683259876002</c:v>
                </c:pt>
                <c:pt idx="34">
                  <c:v>0.96662673003967392</c:v>
                </c:pt>
                <c:pt idx="35">
                  <c:v>0.96980261657768152</c:v>
                </c:pt>
                <c:pt idx="36">
                  <c:v>0.97267627755270747</c:v>
                </c:pt>
                <c:pt idx="37">
                  <c:v>0.97527647352966063</c:v>
                </c:pt>
                <c:pt idx="38">
                  <c:v>0.97762922814383435</c:v>
                </c:pt>
                <c:pt idx="39">
                  <c:v>0.97975808855419566</c:v>
                </c:pt>
                <c:pt idx="40">
                  <c:v>0.98168436111126578</c:v>
                </c:pt>
                <c:pt idx="41">
                  <c:v>0.98342732459823878</c:v>
                </c:pt>
                <c:pt idx="42">
                  <c:v>0.9850044231795223</c:v>
                </c:pt>
                <c:pt idx="43">
                  <c:v>0.98643144098779911</c:v>
                </c:pt>
                <c:pt idx="44">
                  <c:v>0.98772266009693155</c:v>
                </c:pt>
                <c:pt idx="45">
                  <c:v>0.98889100346175773</c:v>
                </c:pt>
                <c:pt idx="46">
                  <c:v>0.98994816425536647</c:v>
                </c:pt>
                <c:pt idx="47">
                  <c:v>0.99090472289830422</c:v>
                </c:pt>
                <c:pt idx="48">
                  <c:v>0.99177025295097998</c:v>
                </c:pt>
                <c:pt idx="49">
                  <c:v>0.99255341692907562</c:v>
                </c:pt>
                <c:pt idx="50">
                  <c:v>0.99326205300091452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FD68-4E21-9E62-760D9FDAE6AE}"/>
            </c:ext>
          </c:extLst>
        </c:ser>
        <c:ser>
          <c:idx val="1"/>
          <c:order val="1"/>
          <c:tx>
            <c:v>R = 0,25</c:v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Efficacité!$R$8:$R$58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Efficacité!$T$8:$T$58</c:f>
              <c:numCache>
                <c:formatCode>0.00</c:formatCode>
                <c:ptCount val="51"/>
                <c:pt idx="0">
                  <c:v>0</c:v>
                </c:pt>
                <c:pt idx="1">
                  <c:v>9.4040206434279461E-2</c:v>
                </c:pt>
                <c:pt idx="2">
                  <c:v>0.17723306009295114</c:v>
                </c:pt>
                <c:pt idx="3">
                  <c:v>0.25100730962076423</c:v>
                </c:pt>
                <c:pt idx="4">
                  <c:v>0.31658318033165755</c:v>
                </c:pt>
                <c:pt idx="5">
                  <c:v>0.37500547523594396</c:v>
                </c:pt>
                <c:pt idx="6">
                  <c:v>0.42717103332381567</c:v>
                </c:pt>
                <c:pt idx="7">
                  <c:v>0.47385156851808274</c:v>
                </c:pt>
                <c:pt idx="8">
                  <c:v>0.51571271663819396</c:v>
                </c:pt>
                <c:pt idx="9">
                  <c:v>0.55332996110215382</c:v>
                </c:pt>
                <c:pt idx="10">
                  <c:v>0.58720198263219214</c:v>
                </c:pt>
                <c:pt idx="11">
                  <c:v>0.61776187744187272</c:v>
                </c:pt>
                <c:pt idx="12">
                  <c:v>0.64538660718985907</c:v>
                </c:pt>
                <c:pt idx="13">
                  <c:v>0.67040497840062185</c:v>
                </c:pt>
                <c:pt idx="14">
                  <c:v>0.69310439593313067</c:v>
                </c:pt>
                <c:pt idx="15">
                  <c:v>0.71373659194278427</c:v>
                </c:pt>
                <c:pt idx="16">
                  <c:v>0.73252249666300662</c:v>
                </c:pt>
                <c:pt idx="17">
                  <c:v>0.74965638866883544</c:v>
                </c:pt>
                <c:pt idx="18">
                  <c:v>0.76530943883110047</c:v>
                </c:pt>
                <c:pt idx="19">
                  <c:v>0.77963274293260498</c:v>
                </c:pt>
                <c:pt idx="20">
                  <c:v>0.79275992210135349</c:v>
                </c:pt>
                <c:pt idx="21">
                  <c:v>0.80480935718149493</c:v>
                </c:pt>
                <c:pt idx="22">
                  <c:v>0.81588611239622388</c:v>
                </c:pt>
                <c:pt idx="23">
                  <c:v>0.8260835947436681</c:v>
                </c:pt>
                <c:pt idx="24">
                  <c:v>0.83548498817143391</c:v>
                </c:pt>
                <c:pt idx="25">
                  <c:v>0.84416449542610228</c:v>
                </c:pt>
                <c:pt idx="26">
                  <c:v>0.85218841534972956</c:v>
                </c:pt>
                <c:pt idx="27">
                  <c:v>0.85961607911639493</c:v>
                </c:pt>
                <c:pt idx="28">
                  <c:v>0.86650066532129477</c:v>
                </c:pt>
                <c:pt idx="29">
                  <c:v>0.87288991083268386</c:v>
                </c:pt>
                <c:pt idx="30">
                  <c:v>0.87882673179470172</c:v>
                </c:pt>
                <c:pt idx="31">
                  <c:v>0.88434976704590651</c:v>
                </c:pt>
                <c:pt idx="32">
                  <c:v>0.88949385442760975</c:v>
                </c:pt>
                <c:pt idx="33">
                  <c:v>0.89429044894293008</c:v>
                </c:pt>
                <c:pt idx="34">
                  <c:v>0.89876799044648104</c:v>
                </c:pt>
                <c:pt idx="35">
                  <c:v>0.90295222745816195</c:v>
                </c:pt>
                <c:pt idx="36">
                  <c:v>0.9068665027714341</c:v>
                </c:pt>
                <c:pt idx="37">
                  <c:v>0.91053200574079596</c:v>
                </c:pt>
                <c:pt idx="38">
                  <c:v>0.91396799546328999</c:v>
                </c:pt>
                <c:pt idx="39">
                  <c:v>0.91719199849676025</c:v>
                </c:pt>
                <c:pt idx="40">
                  <c:v>0.92021998426812868</c:v>
                </c:pt>
                <c:pt idx="41">
                  <c:v>0.92306652090554953</c:v>
                </c:pt>
                <c:pt idx="42">
                  <c:v>0.92574491386831947</c:v>
                </c:pt>
                <c:pt idx="43">
                  <c:v>0.92826732943896129</c:v>
                </c:pt>
                <c:pt idx="44">
                  <c:v>0.93064490487544638</c:v>
                </c:pt>
                <c:pt idx="45">
                  <c:v>0.93288784679175019</c:v>
                </c:pt>
                <c:pt idx="46">
                  <c:v>0.93500551913649599</c:v>
                </c:pt>
                <c:pt idx="47">
                  <c:v>0.93700652196779977</c:v>
                </c:pt>
                <c:pt idx="48">
                  <c:v>0.93889876207375711</c:v>
                </c:pt>
                <c:pt idx="49">
                  <c:v>0.94068951635904385</c:v>
                </c:pt>
                <c:pt idx="50">
                  <c:v>0.94238548880606854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FD68-4E21-9E62-760D9FDAE6AE}"/>
            </c:ext>
          </c:extLst>
        </c:ser>
        <c:ser>
          <c:idx val="2"/>
          <c:order val="2"/>
          <c:tx>
            <c:v>R = 0,50</c:v>
          </c:tx>
          <c:spPr>
            <a:ln w="2222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Efficacité!$R$8:$R$58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Efficacité!$U$8:$U$58</c:f>
              <c:numCache>
                <c:formatCode>0.00</c:formatCode>
                <c:ptCount val="51"/>
                <c:pt idx="0">
                  <c:v>0</c:v>
                </c:pt>
                <c:pt idx="1">
                  <c:v>9.2934985843325157E-2</c:v>
                </c:pt>
                <c:pt idx="2">
                  <c:v>0.17330971962388331</c:v>
                </c:pt>
                <c:pt idx="3">
                  <c:v>0.24314534639986229</c:v>
                </c:pt>
                <c:pt idx="4">
                  <c:v>0.30409247499268555</c:v>
                </c:pt>
                <c:pt idx="5">
                  <c:v>0.3575064067496021</c:v>
                </c:pt>
                <c:pt idx="6">
                  <c:v>0.40450575753401197</c:v>
                </c:pt>
                <c:pt idx="7">
                  <c:v>0.44601840818771843</c:v>
                </c:pt>
                <c:pt idx="8">
                  <c:v>0.48281772716285665</c:v>
                </c:pt>
                <c:pt idx="9">
                  <c:v>0.51555128117735771</c:v>
                </c:pt>
                <c:pt idx="10">
                  <c:v>0.54476371201468732</c:v>
                </c:pt>
                <c:pt idx="11">
                  <c:v>0.57091505782214158</c:v>
                </c:pt>
                <c:pt idx="12">
                  <c:v>0.59439549826392934</c:v>
                </c:pt>
                <c:pt idx="13">
                  <c:v>0.61553727794457047</c:v>
                </c:pt>
                <c:pt idx="14">
                  <c:v>0.63462439233207535</c:v>
                </c:pt>
                <c:pt idx="15">
                  <c:v>0.65190049094361202</c:v>
                </c:pt>
                <c:pt idx="16">
                  <c:v>0.66757535354250552</c:v>
                </c:pt>
                <c:pt idx="17">
                  <c:v>0.68183021898125062</c:v>
                </c:pt>
                <c:pt idx="18">
                  <c:v>0.69482218752247749</c:v>
                </c:pt>
                <c:pt idx="19">
                  <c:v>0.70668787182131376</c:v>
                </c:pt>
                <c:pt idx="20">
                  <c:v>0.71754643614945968</c:v>
                </c:pt>
                <c:pt idx="21">
                  <c:v>0.72750213554656895</c:v>
                </c:pt>
                <c:pt idx="22">
                  <c:v>0.73664644463278339</c:v>
                </c:pt>
                <c:pt idx="23">
                  <c:v>0.74505984846732365</c:v>
                </c:pt>
                <c:pt idx="24">
                  <c:v>0.7528133540697578</c:v>
                </c:pt>
                <c:pt idx="25">
                  <c:v>0.75996977024980483</c:v>
                </c:pt>
                <c:pt idx="26">
                  <c:v>0.76658479461558182</c:v>
                </c:pt>
                <c:pt idx="27">
                  <c:v>0.77270793958320649</c:v>
                </c:pt>
                <c:pt idx="28">
                  <c:v>0.77838332353106288</c:v>
                </c:pt>
                <c:pt idx="29">
                  <c:v>0.78365034864799532</c:v>
                </c:pt>
                <c:pt idx="30">
                  <c:v>0.78854428329574622</c:v>
                </c:pt>
                <c:pt idx="31">
                  <c:v>0.79309676366886328</c:v>
                </c:pt>
                <c:pt idx="32">
                  <c:v>0.79733622705353402</c:v>
                </c:pt>
                <c:pt idx="33">
                  <c:v>0.80128828695227161</c:v>
                </c:pt>
                <c:pt idx="34">
                  <c:v>0.8049760586682565</c:v>
                </c:pt>
                <c:pt idx="35">
                  <c:v>0.80842044256302859</c:v>
                </c:pt>
                <c:pt idx="36">
                  <c:v>0.81164037105942477</c:v>
                </c:pt>
                <c:pt idx="37">
                  <c:v>0.81465302451427801</c:v>
                </c:pt>
                <c:pt idx="38">
                  <c:v>0.81747402029712402</c:v>
                </c:pt>
                <c:pt idx="39">
                  <c:v>0.8201175787534567</c:v>
                </c:pt>
                <c:pt idx="40">
                  <c:v>0.82259666918085972</c:v>
                </c:pt>
                <c:pt idx="41">
                  <c:v>0.82492313848482868</c:v>
                </c:pt>
                <c:pt idx="42">
                  <c:v>0.82710782479301237</c:v>
                </c:pt>
                <c:pt idx="43">
                  <c:v>0.82916065797944893</c:v>
                </c:pt>
                <c:pt idx="44">
                  <c:v>0.83109074877391254</c:v>
                </c:pt>
                <c:pt idx="45">
                  <c:v>0.83290646789731626</c:v>
                </c:pt>
                <c:pt idx="46">
                  <c:v>0.8346155164653104</c:v>
                </c:pt>
                <c:pt idx="47">
                  <c:v>0.83622498873304996</c:v>
                </c:pt>
                <c:pt idx="48">
                  <c:v>0.83774142810984586</c:v>
                </c:pt>
                <c:pt idx="49">
                  <c:v>0.83917087724913308</c:v>
                </c:pt>
                <c:pt idx="50">
                  <c:v>0.84051892291361074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FD68-4E21-9E62-760D9FDAE6AE}"/>
            </c:ext>
          </c:extLst>
        </c:ser>
        <c:ser>
          <c:idx val="3"/>
          <c:order val="3"/>
          <c:tx>
            <c:v>R = 0,75</c:v>
          </c:tx>
          <c:spPr>
            <a:ln w="222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Efficacité!$R$8:$R$58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Efficacité!$V$8:$V$58</c:f>
              <c:numCache>
                <c:formatCode>0.00</c:formatCode>
                <c:ptCount val="51"/>
                <c:pt idx="0">
                  <c:v>0</c:v>
                </c:pt>
                <c:pt idx="1">
                  <c:v>9.1846642056413907E-2</c:v>
                </c:pt>
                <c:pt idx="2">
                  <c:v>0.16949613664714214</c:v>
                </c:pt>
                <c:pt idx="3">
                  <c:v>0.23558545718082002</c:v>
                </c:pt>
                <c:pt idx="4">
                  <c:v>0.29218725572468096</c:v>
                </c:pt>
                <c:pt idx="5">
                  <c:v>0.34094456509213544</c:v>
                </c:pt>
                <c:pt idx="6">
                  <c:v>0.38317039768299366</c:v>
                </c:pt>
                <c:pt idx="7">
                  <c:v>0.41992208456716762</c:v>
                </c:pt>
                <c:pt idx="8">
                  <c:v>0.45205725926761275</c:v>
                </c:pt>
                <c:pt idx="9">
                  <c:v>0.48027637852073346</c:v>
                </c:pt>
                <c:pt idx="10">
                  <c:v>0.50515528020568223</c:v>
                </c:pt>
                <c:pt idx="11">
                  <c:v>0.52717030588315872</c:v>
                </c:pt>
                <c:pt idx="12">
                  <c:v>0.54671782913682931</c:v>
                </c:pt>
                <c:pt idx="13">
                  <c:v>0.56412954234425539</c:v>
                </c:pt>
                <c:pt idx="14">
                  <c:v>0.57968450362350232</c:v>
                </c:pt>
                <c:pt idx="15">
                  <c:v>0.59361869158769354</c:v>
                </c:pt>
                <c:pt idx="16">
                  <c:v>0.60613263002494966</c:v>
                </c:pt>
                <c:pt idx="17">
                  <c:v>0.61739750814185967</c:v>
                </c:pt>
                <c:pt idx="18">
                  <c:v>0.62756012086061019</c:v>
                </c:pt>
                <c:pt idx="19">
                  <c:v>0.63674687816418851</c:v>
                </c:pt>
                <c:pt idx="20">
                  <c:v>0.64506707575055233</c:v>
                </c:pt>
                <c:pt idx="21">
                  <c:v>0.65261557634304113</c:v>
                </c:pt>
                <c:pt idx="22">
                  <c:v>0.65947501833963051</c:v>
                </c:pt>
                <c:pt idx="23">
                  <c:v>0.66571764346942364</c:v>
                </c:pt>
                <c:pt idx="24">
                  <c:v>0.67140681585749762</c:v>
                </c:pt>
                <c:pt idx="25">
                  <c:v>0.67659828997517102</c:v>
                </c:pt>
                <c:pt idx="26">
                  <c:v>0.68134127333037886</c:v>
                </c:pt>
                <c:pt idx="27">
                  <c:v>0.68567932065451309</c:v>
                </c:pt>
                <c:pt idx="28">
                  <c:v>0.68965108918389451</c:v>
                </c:pt>
                <c:pt idx="29">
                  <c:v>0.69329097897498215</c:v>
                </c:pt>
                <c:pt idx="30">
                  <c:v>0.69662967769764472</c:v>
                </c:pt>
                <c:pt idx="31">
                  <c:v>0.69969462576469721</c:v>
                </c:pt>
                <c:pt idx="32">
                  <c:v>0.70251041478228549</c:v>
                </c:pt>
                <c:pt idx="33">
                  <c:v>0.70509912999339086</c:v>
                </c:pt>
                <c:pt idx="34">
                  <c:v>0.70748064551850254</c:v>
                </c:pt>
                <c:pt idx="35">
                  <c:v>0.70967287968220583</c:v>
                </c:pt>
                <c:pt idx="36">
                  <c:v>0.71169201648072145</c:v>
                </c:pt>
                <c:pt idx="37">
                  <c:v>0.71355269823731238</c:v>
                </c:pt>
                <c:pt idx="38">
                  <c:v>0.71526819366579941</c:v>
                </c:pt>
                <c:pt idx="39">
                  <c:v>0.7168505448822089</c:v>
                </c:pt>
                <c:pt idx="40">
                  <c:v>0.7183106963430349</c:v>
                </c:pt>
                <c:pt idx="41">
                  <c:v>0.71965860822353445</c:v>
                </c:pt>
                <c:pt idx="42">
                  <c:v>0.7209033563631323</c:v>
                </c:pt>
                <c:pt idx="43">
                  <c:v>0.72205322058309407</c:v>
                </c:pt>
                <c:pt idx="44">
                  <c:v>0.72311576291261681</c:v>
                </c:pt>
                <c:pt idx="45">
                  <c:v>0.72409789703405436</c:v>
                </c:pt>
                <c:pt idx="46">
                  <c:v>0.72500595006855728</c:v>
                </c:pt>
                <c:pt idx="47">
                  <c:v>0.72584571766380712</c:v>
                </c:pt>
                <c:pt idx="48">
                  <c:v>0.72662251321069582</c:v>
                </c:pt>
                <c:pt idx="49">
                  <c:v>0.72734121190162748</c:v>
                </c:pt>
                <c:pt idx="50">
                  <c:v>0.72800629024618901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FD68-4E21-9E62-760D9FDAE6AE}"/>
            </c:ext>
          </c:extLst>
        </c:ser>
        <c:ser>
          <c:idx val="4"/>
          <c:order val="4"/>
          <c:tx>
            <c:v>R = 1</c:v>
          </c:tx>
          <c:spPr>
            <a:ln w="2222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Efficacité!$R$8:$R$58</c:f>
              <c:numCache>
                <c:formatCode>General</c:formatCode>
                <c:ptCount val="5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</c:numCache>
            </c:numRef>
          </c:xVal>
          <c:yVal>
            <c:numRef>
              <c:f>Efficacité!$W$8:$W$58</c:f>
              <c:numCache>
                <c:formatCode>0.00</c:formatCode>
                <c:ptCount val="51"/>
                <c:pt idx="0">
                  <c:v>0</c:v>
                </c:pt>
                <c:pt idx="1">
                  <c:v>9.0774901151471354E-2</c:v>
                </c:pt>
                <c:pt idx="2">
                  <c:v>0.16578928021313799</c:v>
                </c:pt>
                <c:pt idx="3">
                  <c:v>0.2283172656680803</c:v>
                </c:pt>
                <c:pt idx="4">
                  <c:v>0.28084614105384698</c:v>
                </c:pt>
                <c:pt idx="5">
                  <c:v>0.32528799626410032</c:v>
                </c:pt>
                <c:pt idx="6">
                  <c:v>0.36312913260530544</c:v>
                </c:pt>
                <c:pt idx="7">
                  <c:v>0.3955369261336763</c:v>
                </c:pt>
                <c:pt idx="8">
                  <c:v>0.42343721377676957</c:v>
                </c:pt>
                <c:pt idx="9">
                  <c:v>0.44757098874378209</c:v>
                </c:pt>
                <c:pt idx="10">
                  <c:v>0.46853639461338437</c:v>
                </c:pt>
                <c:pt idx="11">
                  <c:v>0.4868201529997338</c:v>
                </c:pt>
                <c:pt idx="12">
                  <c:v>0.5028213138817772</c:v>
                </c:pt>
                <c:pt idx="13">
                  <c:v>0.51686937026884938</c:v>
                </c:pt>
                <c:pt idx="14">
                  <c:v>0.52923819561381458</c:v>
                </c:pt>
                <c:pt idx="15">
                  <c:v>0.54015685641269617</c:v>
                </c:pt>
                <c:pt idx="16">
                  <c:v>0.54981806683689993</c:v>
                </c:pt>
                <c:pt idx="17">
                  <c:v>0.55838484929551657</c:v>
                </c:pt>
                <c:pt idx="18">
                  <c:v>0.56599581921302278</c:v>
                </c:pt>
                <c:pt idx="19">
                  <c:v>0.57276940687390376</c:v>
                </c:pt>
                <c:pt idx="20">
                  <c:v>0.57880725217646467</c:v>
                </c:pt>
                <c:pt idx="21">
                  <c:v>0.58419695142172468</c:v>
                </c:pt>
                <c:pt idx="22">
                  <c:v>0.58901429316083576</c:v>
                </c:pt>
                <c:pt idx="23">
                  <c:v>0.59332508863382094</c:v>
                </c:pt>
                <c:pt idx="24">
                  <c:v>0.59718667860886954</c:v>
                </c:pt>
                <c:pt idx="25">
                  <c:v>0.60064918043606164</c:v>
                </c:pt>
                <c:pt idx="26">
                  <c:v>0.60375652538929625</c:v>
                </c:pt>
                <c:pt idx="27">
                  <c:v>0.60654732581320725</c:v>
                </c:pt>
                <c:pt idx="28">
                  <c:v>0.60905560343179355</c:v>
                </c:pt>
                <c:pt idx="29">
                  <c:v>0.61131140383190319</c:v>
                </c:pt>
                <c:pt idx="30">
                  <c:v>0.61334131717606333</c:v>
                </c:pt>
                <c:pt idx="31">
                  <c:v>0.61516892130264056</c:v>
                </c:pt>
                <c:pt idx="32">
                  <c:v>0.61681516029389627</c:v>
                </c:pt>
                <c:pt idx="33">
                  <c:v>0.61829866915017184</c:v>
                </c:pt>
                <c:pt idx="34">
                  <c:v>0.61963605326100279</c:v>
                </c:pt>
                <c:pt idx="35">
                  <c:v>0.62084212980413311</c:v>
                </c:pt>
                <c:pt idx="36">
                  <c:v>0.62193013694852972</c:v>
                </c:pt>
                <c:pt idx="37">
                  <c:v>0.62291191572368065</c:v>
                </c:pt>
                <c:pt idx="38">
                  <c:v>0.62379806859501175</c:v>
                </c:pt>
                <c:pt idx="39">
                  <c:v>0.62459809811534717</c:v>
                </c:pt>
                <c:pt idx="40">
                  <c:v>0.62532052847454889</c:v>
                </c:pt>
                <c:pt idx="41">
                  <c:v>0.62597301231979408</c:v>
                </c:pt>
                <c:pt idx="42">
                  <c:v>0.62656242484842739</c:v>
                </c:pt>
                <c:pt idx="43">
                  <c:v>0.62709494686887712</c:v>
                </c:pt>
                <c:pt idx="44">
                  <c:v>0.62757613827075009</c:v>
                </c:pt>
                <c:pt idx="45">
                  <c:v>0.62801100313329905</c:v>
                </c:pt>
                <c:pt idx="46">
                  <c:v>0.62840404752427514</c:v>
                </c:pt>
                <c:pt idx="47">
                  <c:v>0.62875933089251768</c:v>
                </c:pt>
                <c:pt idx="48">
                  <c:v>0.62908051183247693</c:v>
                </c:pt>
                <c:pt idx="49">
                  <c:v>0.62937088889311466</c:v>
                </c:pt>
                <c:pt idx="50">
                  <c:v>0.6296334370139971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FD68-4E21-9E62-760D9FDAE6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1974896"/>
        <c:axId val="261969408"/>
      </c:scatterChart>
      <c:valAx>
        <c:axId val="261974896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d'Unités de Transfert</a:t>
                </a:r>
              </a:p>
            </c:rich>
          </c:tx>
          <c:layout>
            <c:manualLayout>
              <c:xMode val="edge"/>
              <c:yMode val="edge"/>
              <c:x val="0.42812499999999998"/>
              <c:y val="0.942760942760942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969408"/>
        <c:crosses val="autoZero"/>
        <c:crossBetween val="midCat"/>
      </c:valAx>
      <c:valAx>
        <c:axId val="26196940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Efficacité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7811447811447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9748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3"/>
  <sheetViews>
    <sheetView zoomScale="89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"/>
  <sheetViews>
    <sheetView zoomScale="89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1"/>
  <sheetViews>
    <sheetView zoomScale="89" workbookViewId="0"/>
  </sheetView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6</xdr:row>
      <xdr:rowOff>123825</xdr:rowOff>
    </xdr:from>
    <xdr:to>
      <xdr:col>6</xdr:col>
      <xdr:colOff>628650</xdr:colOff>
      <xdr:row>18</xdr:row>
      <xdr:rowOff>66675</xdr:rowOff>
    </xdr:to>
    <xdr:sp macro="" textlink="">
      <xdr:nvSpPr>
        <xdr:cNvPr id="1025" name="Rectangle 1"/>
        <xdr:cNvSpPr>
          <a:spLocks noChangeArrowheads="1"/>
        </xdr:cNvSpPr>
      </xdr:nvSpPr>
      <xdr:spPr bwMode="auto">
        <a:xfrm>
          <a:off x="2971800" y="1095375"/>
          <a:ext cx="1476375" cy="18859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85725</xdr:colOff>
      <xdr:row>3</xdr:row>
      <xdr:rowOff>76200</xdr:rowOff>
    </xdr:from>
    <xdr:to>
      <xdr:col>5</xdr:col>
      <xdr:colOff>85725</xdr:colOff>
      <xdr:row>19</xdr:row>
      <xdr:rowOff>95250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>
          <a:off x="3743325" y="561975"/>
          <a:ext cx="0" cy="2609850"/>
        </a:xfrm>
        <a:prstGeom prst="line">
          <a:avLst/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228600</xdr:colOff>
      <xdr:row>16</xdr:row>
      <xdr:rowOff>47625</xdr:rowOff>
    </xdr:from>
    <xdr:to>
      <xdr:col>4</xdr:col>
      <xdr:colOff>85725</xdr:colOff>
      <xdr:row>16</xdr:row>
      <xdr:rowOff>47625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H="1">
          <a:off x="228600" y="2638425"/>
          <a:ext cx="2733675" cy="0"/>
        </a:xfrm>
        <a:prstGeom prst="line">
          <a:avLst/>
        </a:prstGeom>
        <a:noFill/>
        <a:ln w="1714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161925</xdr:colOff>
      <xdr:row>8</xdr:row>
      <xdr:rowOff>123825</xdr:rowOff>
    </xdr:from>
    <xdr:to>
      <xdr:col>4</xdr:col>
      <xdr:colOff>95250</xdr:colOff>
      <xdr:row>8</xdr:row>
      <xdr:rowOff>123825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161925" y="1419225"/>
          <a:ext cx="2809875" cy="0"/>
        </a:xfrm>
        <a:prstGeom prst="line">
          <a:avLst/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647700</xdr:colOff>
      <xdr:row>16</xdr:row>
      <xdr:rowOff>47625</xdr:rowOff>
    </xdr:from>
    <xdr:to>
      <xdr:col>10</xdr:col>
      <xdr:colOff>428625</xdr:colOff>
      <xdr:row>16</xdr:row>
      <xdr:rowOff>47625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 flipH="1">
          <a:off x="4467225" y="2638425"/>
          <a:ext cx="2895600" cy="0"/>
        </a:xfrm>
        <a:prstGeom prst="line">
          <a:avLst/>
        </a:prstGeom>
        <a:noFill/>
        <a:ln w="1714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657225</xdr:colOff>
      <xdr:row>8</xdr:row>
      <xdr:rowOff>123825</xdr:rowOff>
    </xdr:from>
    <xdr:to>
      <xdr:col>10</xdr:col>
      <xdr:colOff>447675</xdr:colOff>
      <xdr:row>8</xdr:row>
      <xdr:rowOff>123825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4476750" y="1419225"/>
          <a:ext cx="2905125" cy="0"/>
        </a:xfrm>
        <a:prstGeom prst="line">
          <a:avLst/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absolute">
    <xdr:from>
      <xdr:col>1</xdr:col>
      <xdr:colOff>60879</xdr:colOff>
      <xdr:row>0</xdr:row>
      <xdr:rowOff>106563</xdr:rowOff>
    </xdr:from>
    <xdr:to>
      <xdr:col>9</xdr:col>
      <xdr:colOff>682071</xdr:colOff>
      <xdr:row>2</xdr:row>
      <xdr:rowOff>122037</xdr:rowOff>
    </xdr:to>
    <xdr:sp macro="" textlink="">
      <xdr:nvSpPr>
        <xdr:cNvPr id="1033" name="Texte 9"/>
        <xdr:cNvSpPr txBox="1">
          <a:spLocks noChangeArrowheads="1"/>
        </xdr:cNvSpPr>
      </xdr:nvSpPr>
      <xdr:spPr bwMode="auto">
        <a:xfrm>
          <a:off x="718104" y="106563"/>
          <a:ext cx="6136167" cy="33932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wrap="none" lIns="36576" tIns="36576" rIns="36576" bIns="36576" anchor="ctr" upright="1">
          <a:spAutoFit/>
        </a:bodyPr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noldBoecklin"/>
            </a:rPr>
            <a:t>Simulation d'échange thermique sur un échangeur eau-eau</a:t>
          </a:r>
        </a:p>
      </xdr:txBody>
    </xdr:sp>
    <xdr:clientData/>
  </xdr:twoCellAnchor>
  <xdr:oneCellAnchor>
    <xdr:from>
      <xdr:col>1</xdr:col>
      <xdr:colOff>81403</xdr:colOff>
      <xdr:row>11</xdr:row>
      <xdr:rowOff>58938</xdr:rowOff>
    </xdr:from>
    <xdr:ext cx="1485022" cy="339324"/>
    <xdr:sp macro="" textlink="">
      <xdr:nvSpPr>
        <xdr:cNvPr id="1034" name="Texte 10"/>
        <xdr:cNvSpPr txBox="1">
          <a:spLocks noChangeArrowheads="1"/>
        </xdr:cNvSpPr>
      </xdr:nvSpPr>
      <xdr:spPr bwMode="auto">
        <a:xfrm>
          <a:off x="738628" y="1840113"/>
          <a:ext cx="1485022" cy="33932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wrap="none" lIns="36576" tIns="36576" rIns="36576" bIns="36576" anchor="ctr" upright="1">
          <a:spAutoFit/>
        </a:bodyPr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noldBoecklin"/>
            </a:rPr>
            <a:t>Primaire huile</a:t>
          </a:r>
        </a:p>
      </xdr:txBody>
    </xdr:sp>
    <xdr:clientData/>
  </xdr:oneCellAnchor>
  <xdr:oneCellAnchor>
    <xdr:from>
      <xdr:col>7</xdr:col>
      <xdr:colOff>573803</xdr:colOff>
      <xdr:row>11</xdr:row>
      <xdr:rowOff>58938</xdr:rowOff>
    </xdr:from>
    <xdr:ext cx="1690847" cy="339324"/>
    <xdr:sp macro="" textlink="">
      <xdr:nvSpPr>
        <xdr:cNvPr id="1036" name="Texte 12"/>
        <xdr:cNvSpPr txBox="1">
          <a:spLocks noChangeArrowheads="1"/>
        </xdr:cNvSpPr>
      </xdr:nvSpPr>
      <xdr:spPr bwMode="auto">
        <a:xfrm>
          <a:off x="5174378" y="1840113"/>
          <a:ext cx="1690847" cy="33932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wrap="none" lIns="36576" tIns="36576" rIns="36576" bIns="36576" anchor="ctr" upright="1">
          <a:spAutoFit/>
        </a:bodyPr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noldBoecklin"/>
            </a:rPr>
            <a:t>Secondaire eau</a:t>
          </a:r>
        </a:p>
      </xdr:txBody>
    </xdr:sp>
    <xdr:clientData/>
  </xdr:oneCellAnchor>
  <xdr:twoCellAnchor>
    <xdr:from>
      <xdr:col>3</xdr:col>
      <xdr:colOff>533400</xdr:colOff>
      <xdr:row>12</xdr:row>
      <xdr:rowOff>0</xdr:rowOff>
    </xdr:from>
    <xdr:to>
      <xdr:col>3</xdr:col>
      <xdr:colOff>771525</xdr:colOff>
      <xdr:row>14</xdr:row>
      <xdr:rowOff>76200</xdr:rowOff>
    </xdr:to>
    <xdr:sp macro="" textlink="">
      <xdr:nvSpPr>
        <xdr:cNvPr id="1039" name="Rectangle 15"/>
        <xdr:cNvSpPr>
          <a:spLocks noChangeArrowheads="1"/>
        </xdr:cNvSpPr>
      </xdr:nvSpPr>
      <xdr:spPr bwMode="auto">
        <a:xfrm>
          <a:off x="2505075" y="1943100"/>
          <a:ext cx="238125" cy="4000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657225</xdr:colOff>
      <xdr:row>14</xdr:row>
      <xdr:rowOff>76200</xdr:rowOff>
    </xdr:from>
    <xdr:to>
      <xdr:col>3</xdr:col>
      <xdr:colOff>657225</xdr:colOff>
      <xdr:row>16</xdr:row>
      <xdr:rowOff>28575</xdr:rowOff>
    </xdr:to>
    <xdr:sp macro="" textlink="">
      <xdr:nvSpPr>
        <xdr:cNvPr id="1040" name="Line 16"/>
        <xdr:cNvSpPr>
          <a:spLocks noChangeShapeType="1"/>
        </xdr:cNvSpPr>
      </xdr:nvSpPr>
      <xdr:spPr bwMode="auto">
        <a:xfrm>
          <a:off x="2628900" y="2343150"/>
          <a:ext cx="0" cy="276225"/>
        </a:xfrm>
        <a:prstGeom prst="line">
          <a:avLst/>
        </a:prstGeom>
        <a:noFill/>
        <a:ln w="1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533400</xdr:colOff>
      <xdr:row>12</xdr:row>
      <xdr:rowOff>114300</xdr:rowOff>
    </xdr:from>
    <xdr:to>
      <xdr:col>3</xdr:col>
      <xdr:colOff>771525</xdr:colOff>
      <xdr:row>12</xdr:row>
      <xdr:rowOff>114300</xdr:rowOff>
    </xdr:to>
    <xdr:sp macro="" textlink="">
      <xdr:nvSpPr>
        <xdr:cNvPr id="1041" name="Line 17"/>
        <xdr:cNvSpPr>
          <a:spLocks noChangeShapeType="1"/>
        </xdr:cNvSpPr>
      </xdr:nvSpPr>
      <xdr:spPr bwMode="auto">
        <a:xfrm>
          <a:off x="2505075" y="2057400"/>
          <a:ext cx="238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704850</xdr:colOff>
      <xdr:row>12</xdr:row>
      <xdr:rowOff>38100</xdr:rowOff>
    </xdr:from>
    <xdr:to>
      <xdr:col>3</xdr:col>
      <xdr:colOff>742950</xdr:colOff>
      <xdr:row>12</xdr:row>
      <xdr:rowOff>76200</xdr:rowOff>
    </xdr:to>
    <xdr:sp macro="" textlink="">
      <xdr:nvSpPr>
        <xdr:cNvPr id="1055" name="Oval 31"/>
        <xdr:cNvSpPr>
          <a:spLocks noChangeArrowheads="1"/>
        </xdr:cNvSpPr>
      </xdr:nvSpPr>
      <xdr:spPr bwMode="auto">
        <a:xfrm>
          <a:off x="2676525" y="1981200"/>
          <a:ext cx="38100" cy="38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7</xdr:col>
      <xdr:colOff>200025</xdr:colOff>
      <xdr:row>12</xdr:row>
      <xdr:rowOff>0</xdr:rowOff>
    </xdr:from>
    <xdr:to>
      <xdr:col>7</xdr:col>
      <xdr:colOff>438150</xdr:colOff>
      <xdr:row>14</xdr:row>
      <xdr:rowOff>76200</xdr:rowOff>
    </xdr:to>
    <xdr:sp macro="" textlink="">
      <xdr:nvSpPr>
        <xdr:cNvPr id="1056" name="Rectangle 32"/>
        <xdr:cNvSpPr>
          <a:spLocks noChangeArrowheads="1"/>
        </xdr:cNvSpPr>
      </xdr:nvSpPr>
      <xdr:spPr bwMode="auto">
        <a:xfrm>
          <a:off x="4800600" y="1943100"/>
          <a:ext cx="238125" cy="4000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323850</xdr:colOff>
      <xdr:row>14</xdr:row>
      <xdr:rowOff>76200</xdr:rowOff>
    </xdr:from>
    <xdr:to>
      <xdr:col>7</xdr:col>
      <xdr:colOff>323850</xdr:colOff>
      <xdr:row>16</xdr:row>
      <xdr:rowOff>28575</xdr:rowOff>
    </xdr:to>
    <xdr:sp macro="" textlink="">
      <xdr:nvSpPr>
        <xdr:cNvPr id="1057" name="Line 33"/>
        <xdr:cNvSpPr>
          <a:spLocks noChangeShapeType="1"/>
        </xdr:cNvSpPr>
      </xdr:nvSpPr>
      <xdr:spPr bwMode="auto">
        <a:xfrm>
          <a:off x="4924425" y="2343150"/>
          <a:ext cx="0" cy="276225"/>
        </a:xfrm>
        <a:prstGeom prst="line">
          <a:avLst/>
        </a:prstGeom>
        <a:noFill/>
        <a:ln w="1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200025</xdr:colOff>
      <xdr:row>12</xdr:row>
      <xdr:rowOff>114300</xdr:rowOff>
    </xdr:from>
    <xdr:to>
      <xdr:col>7</xdr:col>
      <xdr:colOff>438150</xdr:colOff>
      <xdr:row>12</xdr:row>
      <xdr:rowOff>114300</xdr:rowOff>
    </xdr:to>
    <xdr:sp macro="" textlink="">
      <xdr:nvSpPr>
        <xdr:cNvPr id="1058" name="Line 34"/>
        <xdr:cNvSpPr>
          <a:spLocks noChangeShapeType="1"/>
        </xdr:cNvSpPr>
      </xdr:nvSpPr>
      <xdr:spPr bwMode="auto">
        <a:xfrm>
          <a:off x="4800600" y="2057400"/>
          <a:ext cx="238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371475</xdr:colOff>
      <xdr:row>12</xdr:row>
      <xdr:rowOff>38100</xdr:rowOff>
    </xdr:from>
    <xdr:to>
      <xdr:col>7</xdr:col>
      <xdr:colOff>409575</xdr:colOff>
      <xdr:row>12</xdr:row>
      <xdr:rowOff>76200</xdr:rowOff>
    </xdr:to>
    <xdr:sp macro="" textlink="">
      <xdr:nvSpPr>
        <xdr:cNvPr id="1063" name="Oval 39"/>
        <xdr:cNvSpPr>
          <a:spLocks noChangeArrowheads="1"/>
        </xdr:cNvSpPr>
      </xdr:nvSpPr>
      <xdr:spPr bwMode="auto">
        <a:xfrm>
          <a:off x="4972050" y="1981200"/>
          <a:ext cx="38100" cy="38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3</xdr:col>
      <xdr:colOff>619125</xdr:colOff>
      <xdr:row>13</xdr:row>
      <xdr:rowOff>28575</xdr:rowOff>
    </xdr:from>
    <xdr:to>
      <xdr:col>3</xdr:col>
      <xdr:colOff>685800</xdr:colOff>
      <xdr:row>13</xdr:row>
      <xdr:rowOff>95250</xdr:rowOff>
    </xdr:to>
    <xdr:sp macro="" textlink="">
      <xdr:nvSpPr>
        <xdr:cNvPr id="1064" name="Rectangle 40"/>
        <xdr:cNvSpPr>
          <a:spLocks noChangeArrowheads="1"/>
        </xdr:cNvSpPr>
      </xdr:nvSpPr>
      <xdr:spPr bwMode="auto">
        <a:xfrm>
          <a:off x="2590800" y="2133600"/>
          <a:ext cx="66675" cy="666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285750</xdr:colOff>
      <xdr:row>13</xdr:row>
      <xdr:rowOff>28575</xdr:rowOff>
    </xdr:from>
    <xdr:to>
      <xdr:col>7</xdr:col>
      <xdr:colOff>352425</xdr:colOff>
      <xdr:row>13</xdr:row>
      <xdr:rowOff>95250</xdr:rowOff>
    </xdr:to>
    <xdr:sp macro="" textlink="">
      <xdr:nvSpPr>
        <xdr:cNvPr id="1065" name="Rectangle 41"/>
        <xdr:cNvSpPr>
          <a:spLocks noChangeArrowheads="1"/>
        </xdr:cNvSpPr>
      </xdr:nvSpPr>
      <xdr:spPr bwMode="auto">
        <a:xfrm>
          <a:off x="4886325" y="2133600"/>
          <a:ext cx="66675" cy="666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0</xdr:col>
      <xdr:colOff>466725</xdr:colOff>
      <xdr:row>8</xdr:row>
      <xdr:rowOff>38100</xdr:rowOff>
    </xdr:from>
    <xdr:to>
      <xdr:col>0</xdr:col>
      <xdr:colOff>638175</xdr:colOff>
      <xdr:row>9</xdr:row>
      <xdr:rowOff>38100</xdr:rowOff>
    </xdr:to>
    <xdr:sp macro="" textlink="">
      <xdr:nvSpPr>
        <xdr:cNvPr id="1066" name="Oval 42"/>
        <xdr:cNvSpPr>
          <a:spLocks noChangeArrowheads="1"/>
        </xdr:cNvSpPr>
      </xdr:nvSpPr>
      <xdr:spPr bwMode="auto">
        <a:xfrm>
          <a:off x="466725" y="1333500"/>
          <a:ext cx="171450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8080" mc:Ignorable="a14" a14:legacySpreadsheetColorIndex="29"/>
        </a:solidFill>
        <a:ln w="1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</xdr:spPr>
    </xdr:sp>
    <xdr:clientData/>
  </xdr:twoCellAnchor>
  <xdr:twoCellAnchor>
    <xdr:from>
      <xdr:col>0</xdr:col>
      <xdr:colOff>561975</xdr:colOff>
      <xdr:row>4</xdr:row>
      <xdr:rowOff>104775</xdr:rowOff>
    </xdr:from>
    <xdr:to>
      <xdr:col>0</xdr:col>
      <xdr:colOff>561975</xdr:colOff>
      <xdr:row>8</xdr:row>
      <xdr:rowOff>114300</xdr:rowOff>
    </xdr:to>
    <xdr:sp macro="" textlink="">
      <xdr:nvSpPr>
        <xdr:cNvPr id="1067" name="Line 43"/>
        <xdr:cNvSpPr>
          <a:spLocks noChangeShapeType="1"/>
        </xdr:cNvSpPr>
      </xdr:nvSpPr>
      <xdr:spPr bwMode="auto">
        <a:xfrm flipH="1" flipV="1">
          <a:off x="561975" y="752475"/>
          <a:ext cx="0" cy="657225"/>
        </a:xfrm>
        <a:prstGeom prst="line">
          <a:avLst/>
        </a:prstGeom>
        <a:noFill/>
        <a:ln w="24765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466725</xdr:colOff>
      <xdr:row>15</xdr:row>
      <xdr:rowOff>123825</xdr:rowOff>
    </xdr:from>
    <xdr:to>
      <xdr:col>0</xdr:col>
      <xdr:colOff>638175</xdr:colOff>
      <xdr:row>16</xdr:row>
      <xdr:rowOff>123825</xdr:rowOff>
    </xdr:to>
    <xdr:sp macro="" textlink="">
      <xdr:nvSpPr>
        <xdr:cNvPr id="1068" name="Oval 44"/>
        <xdr:cNvSpPr>
          <a:spLocks noChangeArrowheads="1"/>
        </xdr:cNvSpPr>
      </xdr:nvSpPr>
      <xdr:spPr bwMode="auto">
        <a:xfrm>
          <a:off x="466725" y="2552700"/>
          <a:ext cx="171450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8080" mc:Ignorable="a14" a14:legacySpreadsheetColorIndex="29"/>
        </a:solidFill>
        <a:ln w="1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</xdr:spPr>
    </xdr:sp>
    <xdr:clientData/>
  </xdr:twoCellAnchor>
  <xdr:twoCellAnchor>
    <xdr:from>
      <xdr:col>0</xdr:col>
      <xdr:colOff>561975</xdr:colOff>
      <xdr:row>13</xdr:row>
      <xdr:rowOff>28575</xdr:rowOff>
    </xdr:from>
    <xdr:to>
      <xdr:col>0</xdr:col>
      <xdr:colOff>561975</xdr:colOff>
      <xdr:row>16</xdr:row>
      <xdr:rowOff>38100</xdr:rowOff>
    </xdr:to>
    <xdr:sp macro="" textlink="">
      <xdr:nvSpPr>
        <xdr:cNvPr id="1069" name="Line 45"/>
        <xdr:cNvSpPr>
          <a:spLocks noChangeShapeType="1"/>
        </xdr:cNvSpPr>
      </xdr:nvSpPr>
      <xdr:spPr bwMode="auto">
        <a:xfrm flipH="1" flipV="1">
          <a:off x="561975" y="2133600"/>
          <a:ext cx="0" cy="495300"/>
        </a:xfrm>
        <a:prstGeom prst="line">
          <a:avLst/>
        </a:prstGeom>
        <a:noFill/>
        <a:ln w="24765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19050</xdr:colOff>
      <xdr:row>8</xdr:row>
      <xdr:rowOff>38100</xdr:rowOff>
    </xdr:from>
    <xdr:to>
      <xdr:col>10</xdr:col>
      <xdr:colOff>180975</xdr:colOff>
      <xdr:row>9</xdr:row>
      <xdr:rowOff>38100</xdr:rowOff>
    </xdr:to>
    <xdr:sp macro="" textlink="">
      <xdr:nvSpPr>
        <xdr:cNvPr id="1070" name="Oval 46"/>
        <xdr:cNvSpPr>
          <a:spLocks noChangeArrowheads="1"/>
        </xdr:cNvSpPr>
      </xdr:nvSpPr>
      <xdr:spPr bwMode="auto">
        <a:xfrm>
          <a:off x="6953250" y="1333500"/>
          <a:ext cx="161925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8080" mc:Ignorable="a14" a14:legacySpreadsheetColorIndex="29"/>
        </a:solidFill>
        <a:ln w="1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</xdr:spPr>
    </xdr:sp>
    <xdr:clientData/>
  </xdr:twoCellAnchor>
  <xdr:twoCellAnchor>
    <xdr:from>
      <xdr:col>10</xdr:col>
      <xdr:colOff>104775</xdr:colOff>
      <xdr:row>4</xdr:row>
      <xdr:rowOff>104775</xdr:rowOff>
    </xdr:from>
    <xdr:to>
      <xdr:col>10</xdr:col>
      <xdr:colOff>104775</xdr:colOff>
      <xdr:row>8</xdr:row>
      <xdr:rowOff>114300</xdr:rowOff>
    </xdr:to>
    <xdr:sp macro="" textlink="">
      <xdr:nvSpPr>
        <xdr:cNvPr id="1071" name="Line 47"/>
        <xdr:cNvSpPr>
          <a:spLocks noChangeShapeType="1"/>
        </xdr:cNvSpPr>
      </xdr:nvSpPr>
      <xdr:spPr bwMode="auto">
        <a:xfrm flipH="1" flipV="1">
          <a:off x="7038975" y="752475"/>
          <a:ext cx="0" cy="657225"/>
        </a:xfrm>
        <a:prstGeom prst="line">
          <a:avLst/>
        </a:prstGeom>
        <a:noFill/>
        <a:ln w="24765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28575</xdr:colOff>
      <xdr:row>15</xdr:row>
      <xdr:rowOff>123825</xdr:rowOff>
    </xdr:from>
    <xdr:to>
      <xdr:col>10</xdr:col>
      <xdr:colOff>190500</xdr:colOff>
      <xdr:row>16</xdr:row>
      <xdr:rowOff>123825</xdr:rowOff>
    </xdr:to>
    <xdr:sp macro="" textlink="">
      <xdr:nvSpPr>
        <xdr:cNvPr id="1072" name="Oval 48"/>
        <xdr:cNvSpPr>
          <a:spLocks noChangeArrowheads="1"/>
        </xdr:cNvSpPr>
      </xdr:nvSpPr>
      <xdr:spPr bwMode="auto">
        <a:xfrm>
          <a:off x="6962775" y="2552700"/>
          <a:ext cx="161925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8080" mc:Ignorable="a14" a14:legacySpreadsheetColorIndex="29"/>
        </a:solidFill>
        <a:ln w="1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</xdr:spPr>
    </xdr:sp>
    <xdr:clientData/>
  </xdr:twoCellAnchor>
  <xdr:twoCellAnchor>
    <xdr:from>
      <xdr:col>10</xdr:col>
      <xdr:colOff>114300</xdr:colOff>
      <xdr:row>13</xdr:row>
      <xdr:rowOff>28575</xdr:rowOff>
    </xdr:from>
    <xdr:to>
      <xdr:col>10</xdr:col>
      <xdr:colOff>114300</xdr:colOff>
      <xdr:row>16</xdr:row>
      <xdr:rowOff>38100</xdr:rowOff>
    </xdr:to>
    <xdr:sp macro="" textlink="">
      <xdr:nvSpPr>
        <xdr:cNvPr id="1073" name="Line 49"/>
        <xdr:cNvSpPr>
          <a:spLocks noChangeShapeType="1"/>
        </xdr:cNvSpPr>
      </xdr:nvSpPr>
      <xdr:spPr bwMode="auto">
        <a:xfrm flipH="1" flipV="1">
          <a:off x="7048500" y="2133600"/>
          <a:ext cx="0" cy="495300"/>
        </a:xfrm>
        <a:prstGeom prst="line">
          <a:avLst/>
        </a:prstGeom>
        <a:noFill/>
        <a:ln w="24765">
          <a:solidFill>
            <a:srgbClr xmlns:mc="http://schemas.openxmlformats.org/markup-compatibility/2006" xmlns:a14="http://schemas.microsoft.com/office/drawing/2010/main" val="FF8080" mc:Ignorable="a14" a14:legacySpreadsheetColorIndex="2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333375</xdr:colOff>
      <xdr:row>8</xdr:row>
      <xdr:rowOff>104775</xdr:rowOff>
    </xdr:from>
    <xdr:to>
      <xdr:col>4</xdr:col>
      <xdr:colOff>695325</xdr:colOff>
      <xdr:row>12</xdr:row>
      <xdr:rowOff>66675</xdr:rowOff>
    </xdr:to>
    <xdr:sp macro="" textlink="">
      <xdr:nvSpPr>
        <xdr:cNvPr id="1078" name="Arc 54"/>
        <xdr:cNvSpPr>
          <a:spLocks/>
        </xdr:cNvSpPr>
      </xdr:nvSpPr>
      <xdr:spPr bwMode="auto">
        <a:xfrm>
          <a:off x="3209925" y="1400175"/>
          <a:ext cx="361950" cy="609600"/>
        </a:xfrm>
        <a:custGeom>
          <a:avLst/>
          <a:gdLst>
            <a:gd name="G0" fmla="+- 0 0 0"/>
            <a:gd name="G1" fmla="+- 21600 0 0"/>
            <a:gd name="G2" fmla="+- 21600 0 0"/>
            <a:gd name="T0" fmla="*/ 0 w 21600"/>
            <a:gd name="T1" fmla="*/ 0 h 21600"/>
            <a:gd name="T2" fmla="*/ 21600 w 21600"/>
            <a:gd name="T3" fmla="*/ 21600 h 21600"/>
            <a:gd name="T4" fmla="*/ 0 w 21600"/>
            <a:gd name="T5" fmla="*/ 21600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close/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4</xdr:col>
      <xdr:colOff>333375</xdr:colOff>
      <xdr:row>12</xdr:row>
      <xdr:rowOff>66675</xdr:rowOff>
    </xdr:from>
    <xdr:to>
      <xdr:col>4</xdr:col>
      <xdr:colOff>695325</xdr:colOff>
      <xdr:row>16</xdr:row>
      <xdr:rowOff>47625</xdr:rowOff>
    </xdr:to>
    <xdr:sp macro="" textlink="">
      <xdr:nvSpPr>
        <xdr:cNvPr id="1079" name="Arc 55"/>
        <xdr:cNvSpPr>
          <a:spLocks/>
        </xdr:cNvSpPr>
      </xdr:nvSpPr>
      <xdr:spPr bwMode="auto">
        <a:xfrm flipV="1">
          <a:off x="3209925" y="2009775"/>
          <a:ext cx="361950" cy="628650"/>
        </a:xfrm>
        <a:custGeom>
          <a:avLst/>
          <a:gdLst>
            <a:gd name="G0" fmla="+- 0 0 0"/>
            <a:gd name="G1" fmla="+- 21600 0 0"/>
            <a:gd name="G2" fmla="+- 21600 0 0"/>
            <a:gd name="T0" fmla="*/ 0 w 21600"/>
            <a:gd name="T1" fmla="*/ 0 h 21600"/>
            <a:gd name="T2" fmla="*/ 21600 w 21600"/>
            <a:gd name="T3" fmla="*/ 21600 h 21600"/>
            <a:gd name="T4" fmla="*/ 0 w 21600"/>
            <a:gd name="T5" fmla="*/ 21600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close/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4</xdr:col>
      <xdr:colOff>238125</xdr:colOff>
      <xdr:row>16</xdr:row>
      <xdr:rowOff>47625</xdr:rowOff>
    </xdr:from>
    <xdr:to>
      <xdr:col>4</xdr:col>
      <xdr:colOff>304800</xdr:colOff>
      <xdr:row>16</xdr:row>
      <xdr:rowOff>66675</xdr:rowOff>
    </xdr:to>
    <xdr:sp macro="" textlink="">
      <xdr:nvSpPr>
        <xdr:cNvPr id="1080" name="Line 56"/>
        <xdr:cNvSpPr>
          <a:spLocks noChangeShapeType="1"/>
        </xdr:cNvSpPr>
      </xdr:nvSpPr>
      <xdr:spPr bwMode="auto">
        <a:xfrm flipH="1">
          <a:off x="3114675" y="2638425"/>
          <a:ext cx="66675" cy="190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85725</xdr:colOff>
      <xdr:row>12</xdr:row>
      <xdr:rowOff>85725</xdr:rowOff>
    </xdr:from>
    <xdr:to>
      <xdr:col>6</xdr:col>
      <xdr:colOff>409575</xdr:colOff>
      <xdr:row>16</xdr:row>
      <xdr:rowOff>38100</xdr:rowOff>
    </xdr:to>
    <xdr:sp macro="" textlink="">
      <xdr:nvSpPr>
        <xdr:cNvPr id="1092" name="Arc 68"/>
        <xdr:cNvSpPr>
          <a:spLocks/>
        </xdr:cNvSpPr>
      </xdr:nvSpPr>
      <xdr:spPr bwMode="auto">
        <a:xfrm flipH="1" flipV="1">
          <a:off x="3905250" y="2028825"/>
          <a:ext cx="323850" cy="600075"/>
        </a:xfrm>
        <a:custGeom>
          <a:avLst/>
          <a:gdLst>
            <a:gd name="G0" fmla="+- 0 0 0"/>
            <a:gd name="G1" fmla="+- 21600 0 0"/>
            <a:gd name="G2" fmla="+- 21600 0 0"/>
            <a:gd name="T0" fmla="*/ 0 w 21600"/>
            <a:gd name="T1" fmla="*/ 0 h 21600"/>
            <a:gd name="T2" fmla="*/ 21600 w 21600"/>
            <a:gd name="T3" fmla="*/ 21600 h 21600"/>
            <a:gd name="T4" fmla="*/ 0 w 21600"/>
            <a:gd name="T5" fmla="*/ 21600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close/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</xdr:row>
      <xdr:rowOff>104775</xdr:rowOff>
    </xdr:from>
    <xdr:to>
      <xdr:col>6</xdr:col>
      <xdr:colOff>409575</xdr:colOff>
      <xdr:row>12</xdr:row>
      <xdr:rowOff>104775</xdr:rowOff>
    </xdr:to>
    <xdr:sp macro="" textlink="">
      <xdr:nvSpPr>
        <xdr:cNvPr id="1093" name="Arc 69"/>
        <xdr:cNvSpPr>
          <a:spLocks/>
        </xdr:cNvSpPr>
      </xdr:nvSpPr>
      <xdr:spPr bwMode="auto">
        <a:xfrm flipH="1">
          <a:off x="3905250" y="1400175"/>
          <a:ext cx="323850" cy="647700"/>
        </a:xfrm>
        <a:custGeom>
          <a:avLst/>
          <a:gdLst>
            <a:gd name="G0" fmla="+- 0 0 0"/>
            <a:gd name="G1" fmla="+- 21600 0 0"/>
            <a:gd name="G2" fmla="+- 21600 0 0"/>
            <a:gd name="T0" fmla="*/ 0 w 21600"/>
            <a:gd name="T1" fmla="*/ 0 h 21600"/>
            <a:gd name="T2" fmla="*/ 21600 w 21600"/>
            <a:gd name="T3" fmla="*/ 21600 h 21600"/>
            <a:gd name="T4" fmla="*/ 0 w 21600"/>
            <a:gd name="T5" fmla="*/ 21600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close/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6</xdr:col>
      <xdr:colOff>390525</xdr:colOff>
      <xdr:row>8</xdr:row>
      <xdr:rowOff>104775</xdr:rowOff>
    </xdr:from>
    <xdr:to>
      <xdr:col>6</xdr:col>
      <xdr:colOff>504825</xdr:colOff>
      <xdr:row>8</xdr:row>
      <xdr:rowOff>114300</xdr:rowOff>
    </xdr:to>
    <xdr:sp macro="" textlink="">
      <xdr:nvSpPr>
        <xdr:cNvPr id="1095" name="Line 71"/>
        <xdr:cNvSpPr>
          <a:spLocks noChangeShapeType="1"/>
        </xdr:cNvSpPr>
      </xdr:nvSpPr>
      <xdr:spPr bwMode="auto">
        <a:xfrm>
          <a:off x="4210050" y="1400175"/>
          <a:ext cx="114300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0</xdr:row>
          <xdr:rowOff>152400</xdr:rowOff>
        </xdr:from>
        <xdr:to>
          <xdr:col>12</xdr:col>
          <xdr:colOff>438150</xdr:colOff>
          <xdr:row>2</xdr:row>
          <xdr:rowOff>85725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Dimensionnement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95250</xdr:colOff>
          <xdr:row>3</xdr:row>
          <xdr:rowOff>9525</xdr:rowOff>
        </xdr:from>
        <xdr:to>
          <xdr:col>12</xdr:col>
          <xdr:colOff>438150</xdr:colOff>
          <xdr:row>5</xdr:row>
          <xdr:rowOff>47625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Mécanique des fluides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6</xdr:row>
          <xdr:rowOff>76200</xdr:rowOff>
        </xdr:from>
        <xdr:to>
          <xdr:col>12</xdr:col>
          <xdr:colOff>438150</xdr:colOff>
          <xdr:row>10</xdr:row>
          <xdr:rowOff>19050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Calculer l'équilibre thermique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3</xdr:row>
      <xdr:rowOff>85725</xdr:rowOff>
    </xdr:from>
    <xdr:to>
      <xdr:col>4</xdr:col>
      <xdr:colOff>123825</xdr:colOff>
      <xdr:row>7</xdr:row>
      <xdr:rowOff>85725</xdr:rowOff>
    </xdr:to>
    <xdr:sp macro="" textlink="">
      <xdr:nvSpPr>
        <xdr:cNvPr id="2049" name="Rectangle 1"/>
        <xdr:cNvSpPr>
          <a:spLocks noChangeArrowheads="1"/>
        </xdr:cNvSpPr>
      </xdr:nvSpPr>
      <xdr:spPr bwMode="auto">
        <a:xfrm>
          <a:off x="638175" y="571500"/>
          <a:ext cx="3438525" cy="666750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0</xdr:col>
      <xdr:colOff>628650</xdr:colOff>
      <xdr:row>9</xdr:row>
      <xdr:rowOff>76200</xdr:rowOff>
    </xdr:from>
    <xdr:to>
      <xdr:col>4</xdr:col>
      <xdr:colOff>114300</xdr:colOff>
      <xdr:row>13</xdr:row>
      <xdr:rowOff>85725</xdr:rowOff>
    </xdr:to>
    <xdr:sp macro="" textlink="">
      <xdr:nvSpPr>
        <xdr:cNvPr id="2050" name="Rectangle 2"/>
        <xdr:cNvSpPr>
          <a:spLocks noChangeArrowheads="1"/>
        </xdr:cNvSpPr>
      </xdr:nvSpPr>
      <xdr:spPr bwMode="auto">
        <a:xfrm>
          <a:off x="628650" y="1552575"/>
          <a:ext cx="3438525" cy="657225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0</xdr:col>
      <xdr:colOff>647700</xdr:colOff>
      <xdr:row>15</xdr:row>
      <xdr:rowOff>85725</xdr:rowOff>
    </xdr:from>
    <xdr:to>
      <xdr:col>4</xdr:col>
      <xdr:colOff>114300</xdr:colOff>
      <xdr:row>17</xdr:row>
      <xdr:rowOff>76200</xdr:rowOff>
    </xdr:to>
    <xdr:sp macro="" textlink="">
      <xdr:nvSpPr>
        <xdr:cNvPr id="2051" name="Rectangle 3"/>
        <xdr:cNvSpPr>
          <a:spLocks noChangeArrowheads="1"/>
        </xdr:cNvSpPr>
      </xdr:nvSpPr>
      <xdr:spPr bwMode="auto">
        <a:xfrm>
          <a:off x="647700" y="2533650"/>
          <a:ext cx="3419475" cy="314325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0</xdr:col>
      <xdr:colOff>666750</xdr:colOff>
      <xdr:row>19</xdr:row>
      <xdr:rowOff>85725</xdr:rowOff>
    </xdr:from>
    <xdr:to>
      <xdr:col>4</xdr:col>
      <xdr:colOff>133350</xdr:colOff>
      <xdr:row>21</xdr:row>
      <xdr:rowOff>76200</xdr:rowOff>
    </xdr:to>
    <xdr:sp macro="" textlink="">
      <xdr:nvSpPr>
        <xdr:cNvPr id="2052" name="Rectangle 4"/>
        <xdr:cNvSpPr>
          <a:spLocks noChangeArrowheads="1"/>
        </xdr:cNvSpPr>
      </xdr:nvSpPr>
      <xdr:spPr bwMode="auto">
        <a:xfrm>
          <a:off x="666750" y="3181350"/>
          <a:ext cx="3419475" cy="314325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oneCellAnchor>
    <xdr:from>
      <xdr:col>0</xdr:col>
      <xdr:colOff>752475</xdr:colOff>
      <xdr:row>2</xdr:row>
      <xdr:rowOff>152400</xdr:rowOff>
    </xdr:from>
    <xdr:ext cx="885825" cy="200025"/>
    <xdr:sp macro="" textlink="">
      <xdr:nvSpPr>
        <xdr:cNvPr id="2053" name="Texte 5"/>
        <xdr:cNvSpPr txBox="1">
          <a:spLocks noChangeArrowheads="1"/>
        </xdr:cNvSpPr>
      </xdr:nvSpPr>
      <xdr:spPr bwMode="auto">
        <a:xfrm>
          <a:off x="752475" y="476250"/>
          <a:ext cx="885825" cy="2000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0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18288" bIns="22860" anchor="ctr" upright="1">
          <a:spAutoFit/>
        </a:bodyPr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ECHANGEUR</a:t>
          </a:r>
        </a:p>
      </xdr:txBody>
    </xdr:sp>
    <xdr:clientData/>
  </xdr:oneCellAnchor>
  <xdr:oneCellAnchor>
    <xdr:from>
      <xdr:col>1</xdr:col>
      <xdr:colOff>0</xdr:colOff>
      <xdr:row>8</xdr:row>
      <xdr:rowOff>142875</xdr:rowOff>
    </xdr:from>
    <xdr:ext cx="476250" cy="200025"/>
    <xdr:sp macro="" textlink="">
      <xdr:nvSpPr>
        <xdr:cNvPr id="2054" name="Texte 6"/>
        <xdr:cNvSpPr txBox="1">
          <a:spLocks noChangeArrowheads="1"/>
        </xdr:cNvSpPr>
      </xdr:nvSpPr>
      <xdr:spPr bwMode="auto">
        <a:xfrm>
          <a:off x="762000" y="1457325"/>
          <a:ext cx="476250" cy="2000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0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18288" bIns="22860" anchor="ctr" upright="1">
          <a:spAutoFit/>
        </a:bodyPr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PAROI</a:t>
          </a:r>
        </a:p>
      </xdr:txBody>
    </xdr:sp>
    <xdr:clientData/>
  </xdr:oneCellAnchor>
  <xdr:oneCellAnchor>
    <xdr:from>
      <xdr:col>0</xdr:col>
      <xdr:colOff>752475</xdr:colOff>
      <xdr:row>14</xdr:row>
      <xdr:rowOff>152400</xdr:rowOff>
    </xdr:from>
    <xdr:ext cx="1276350" cy="200025"/>
    <xdr:sp macro="" textlink="">
      <xdr:nvSpPr>
        <xdr:cNvPr id="2055" name="Texte 7"/>
        <xdr:cNvSpPr txBox="1">
          <a:spLocks noChangeArrowheads="1"/>
        </xdr:cNvSpPr>
      </xdr:nvSpPr>
      <xdr:spPr bwMode="auto">
        <a:xfrm>
          <a:off x="752475" y="2438400"/>
          <a:ext cx="1276350" cy="2000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0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18288" bIns="22860" anchor="ctr" upright="1">
          <a:spAutoFit/>
        </a:bodyPr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SECTION PRIMAIRE</a:t>
          </a:r>
        </a:p>
      </xdr:txBody>
    </xdr:sp>
    <xdr:clientData/>
  </xdr:oneCellAnchor>
  <xdr:oneCellAnchor>
    <xdr:from>
      <xdr:col>1</xdr:col>
      <xdr:colOff>0</xdr:colOff>
      <xdr:row>18</xdr:row>
      <xdr:rowOff>152400</xdr:rowOff>
    </xdr:from>
    <xdr:ext cx="1495425" cy="200025"/>
    <xdr:sp macro="" textlink="">
      <xdr:nvSpPr>
        <xdr:cNvPr id="2056" name="Texte 8"/>
        <xdr:cNvSpPr txBox="1">
          <a:spLocks noChangeArrowheads="1"/>
        </xdr:cNvSpPr>
      </xdr:nvSpPr>
      <xdr:spPr bwMode="auto">
        <a:xfrm>
          <a:off x="762000" y="3086100"/>
          <a:ext cx="1495425" cy="2000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0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18288" bIns="22860" anchor="ctr" upright="1">
          <a:spAutoFit/>
        </a:bodyPr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SECTION SECONDAIRE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2</xdr:row>
          <xdr:rowOff>123825</xdr:rowOff>
        </xdr:from>
        <xdr:to>
          <xdr:col>5</xdr:col>
          <xdr:colOff>314325</xdr:colOff>
          <xdr:row>4</xdr:row>
          <xdr:rowOff>9525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4</xdr:row>
          <xdr:rowOff>114300</xdr:rowOff>
        </xdr:from>
        <xdr:to>
          <xdr:col>5</xdr:col>
          <xdr:colOff>314325</xdr:colOff>
          <xdr:row>6</xdr:row>
          <xdr:rowOff>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647700</xdr:colOff>
      <xdr:row>23</xdr:row>
      <xdr:rowOff>66675</xdr:rowOff>
    </xdr:from>
    <xdr:to>
      <xdr:col>4</xdr:col>
      <xdr:colOff>133350</xdr:colOff>
      <xdr:row>26</xdr:row>
      <xdr:rowOff>104775</xdr:rowOff>
    </xdr:to>
    <xdr:sp macro="" textlink="">
      <xdr:nvSpPr>
        <xdr:cNvPr id="2074" name="Rectangle 2"/>
        <xdr:cNvSpPr>
          <a:spLocks noChangeArrowheads="1"/>
        </xdr:cNvSpPr>
      </xdr:nvSpPr>
      <xdr:spPr bwMode="auto">
        <a:xfrm>
          <a:off x="647700" y="3810000"/>
          <a:ext cx="3438525" cy="523875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oneCellAnchor>
    <xdr:from>
      <xdr:col>1</xdr:col>
      <xdr:colOff>19050</xdr:colOff>
      <xdr:row>22</xdr:row>
      <xdr:rowOff>123825</xdr:rowOff>
    </xdr:from>
    <xdr:ext cx="1676400" cy="200025"/>
    <xdr:sp macro="" textlink="">
      <xdr:nvSpPr>
        <xdr:cNvPr id="2075" name="Texte 6"/>
        <xdr:cNvSpPr txBox="1">
          <a:spLocks noChangeArrowheads="1"/>
        </xdr:cNvSpPr>
      </xdr:nvSpPr>
      <xdr:spPr bwMode="auto">
        <a:xfrm>
          <a:off x="781050" y="3705225"/>
          <a:ext cx="1676400" cy="2000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0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18288" bIns="22860" anchor="ctr" upright="1">
          <a:spAutoFit/>
        </a:bodyPr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COEFFICIENT D'ECHANGE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676275</xdr:colOff>
          <xdr:row>2</xdr:row>
          <xdr:rowOff>142875</xdr:rowOff>
        </xdr:from>
        <xdr:to>
          <xdr:col>7</xdr:col>
          <xdr:colOff>523875</xdr:colOff>
          <xdr:row>3</xdr:row>
          <xdr:rowOff>190500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676275</xdr:colOff>
          <xdr:row>4</xdr:row>
          <xdr:rowOff>114300</xdr:rowOff>
        </xdr:from>
        <xdr:to>
          <xdr:col>7</xdr:col>
          <xdr:colOff>523875</xdr:colOff>
          <xdr:row>6</xdr:row>
          <xdr:rowOff>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10955" cy="608957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10955" cy="608957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161124" cy="565078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2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30"/>
  <sheetViews>
    <sheetView showGridLines="0" workbookViewId="0">
      <selection activeCell="B22" sqref="B22"/>
    </sheetView>
  </sheetViews>
  <sheetFormatPr baseColWidth="10" defaultRowHeight="12.75" x14ac:dyDescent="0.2"/>
  <cols>
    <col min="1" max="1" width="9.85546875" style="30" customWidth="1"/>
    <col min="2" max="2" width="11.42578125" style="30"/>
    <col min="3" max="3" width="8.28515625" style="30" customWidth="1"/>
    <col min="4" max="4" width="13.5703125" style="30" customWidth="1"/>
    <col min="5" max="5" width="11.7109375" style="30" bestFit="1" customWidth="1"/>
    <col min="6" max="6" width="2.42578125" style="30" customWidth="1"/>
    <col min="7" max="7" width="11.7109375" style="30" bestFit="1" customWidth="1"/>
    <col min="8" max="8" width="13.140625" style="30" customWidth="1"/>
    <col min="9" max="9" width="10.42578125" style="30" customWidth="1"/>
    <col min="10" max="10" width="11.42578125" style="30"/>
    <col min="11" max="11" width="10.42578125" style="30" customWidth="1"/>
    <col min="12" max="16384" width="11.42578125" style="30"/>
  </cols>
  <sheetData>
    <row r="2" spans="1:11" x14ac:dyDescent="0.2">
      <c r="B2" s="43"/>
      <c r="C2" s="43"/>
      <c r="D2" s="43"/>
    </row>
    <row r="5" spans="1:11" x14ac:dyDescent="0.2">
      <c r="E5" s="44">
        <f>Mécaflu!D11</f>
        <v>192.46598247140707</v>
      </c>
      <c r="G5" s="44">
        <f>Mécaflu!E11</f>
        <v>190.54223529806208</v>
      </c>
      <c r="I5" s="45"/>
    </row>
    <row r="6" spans="1:11" x14ac:dyDescent="0.2">
      <c r="E6" s="46">
        <f>Mécaflu!D12</f>
        <v>165.52074492541007</v>
      </c>
      <c r="G6" s="46">
        <f>Mécaflu!E12</f>
        <v>163.8663223563334</v>
      </c>
      <c r="I6" s="45"/>
    </row>
    <row r="8" spans="1:11" x14ac:dyDescent="0.2">
      <c r="A8" s="47" t="str">
        <f>IF(B8&lt;B18,"î","")</f>
        <v/>
      </c>
      <c r="B8" s="41">
        <v>80</v>
      </c>
      <c r="J8" s="49">
        <f>Mécaflu!E7</f>
        <v>66.075347900390625</v>
      </c>
      <c r="K8" s="47" t="str">
        <f>IF(J8&lt;J18,"í","")</f>
        <v/>
      </c>
    </row>
    <row r="18" spans="1:11" x14ac:dyDescent="0.2">
      <c r="A18" s="47" t="str">
        <f>IF(OR(B18&gt;B8,B18&lt;J18),"ì","")</f>
        <v/>
      </c>
      <c r="B18" s="49">
        <f>Mécaflu!D7</f>
        <v>48.759999999998541</v>
      </c>
      <c r="D18" s="42">
        <v>5.4</v>
      </c>
      <c r="H18" s="42">
        <v>3.6</v>
      </c>
      <c r="J18" s="41">
        <v>20</v>
      </c>
      <c r="K18" s="47" t="str">
        <f>IF(OR(J18&gt;J8,J18&gt;B18),"ë","")</f>
        <v/>
      </c>
    </row>
    <row r="19" spans="1:11" x14ac:dyDescent="0.2">
      <c r="D19" s="50">
        <f>Mécaflu!D10</f>
        <v>5293.4614999948817</v>
      </c>
      <c r="H19" s="50">
        <f>Mécaflu!E10</f>
        <v>3563.3049560053878</v>
      </c>
    </row>
    <row r="21" spans="1:11" x14ac:dyDescent="0.2">
      <c r="B21" s="51" t="s">
        <v>0</v>
      </c>
      <c r="E21" s="51" t="s">
        <v>1</v>
      </c>
      <c r="G21" s="51" t="s">
        <v>2</v>
      </c>
      <c r="J21" s="51" t="s">
        <v>0</v>
      </c>
    </row>
    <row r="22" spans="1:11" ht="14.25" x14ac:dyDescent="0.2">
      <c r="A22" s="52" t="s">
        <v>3</v>
      </c>
      <c r="B22" s="53">
        <f>Mécaflu!D14</f>
        <v>980.27064814720029</v>
      </c>
      <c r="C22" s="30" t="s">
        <v>4</v>
      </c>
      <c r="D22" s="54" t="s">
        <v>5</v>
      </c>
      <c r="E22" s="70">
        <f>Mécaflu!D30</f>
        <v>1928.2747278732595</v>
      </c>
      <c r="F22" s="55" t="s">
        <v>6</v>
      </c>
      <c r="G22" s="70">
        <f>Mécaflu!E30</f>
        <v>1045.9933679446933</v>
      </c>
      <c r="H22" s="30" t="s">
        <v>102</v>
      </c>
      <c r="I22" s="52" t="s">
        <v>3</v>
      </c>
      <c r="J22" s="53">
        <f>Mécaflu!E14</f>
        <v>989.80693222371883</v>
      </c>
      <c r="K22" s="30" t="s">
        <v>4</v>
      </c>
    </row>
    <row r="23" spans="1:11" ht="14.25" x14ac:dyDescent="0.2">
      <c r="A23" s="54" t="s">
        <v>7</v>
      </c>
      <c r="B23" s="56">
        <f>Mécaflu!D15</f>
        <v>4189.9196806951768</v>
      </c>
      <c r="C23" s="30" t="s">
        <v>86</v>
      </c>
      <c r="D23" s="54" t="s">
        <v>8</v>
      </c>
      <c r="E23" s="57">
        <f>Mécaflu!D31</f>
        <v>4.88</v>
      </c>
      <c r="F23" s="55" t="s">
        <v>6</v>
      </c>
      <c r="G23" s="58">
        <f>Mécaflu!E31</f>
        <v>4.88</v>
      </c>
      <c r="H23" s="30" t="s">
        <v>9</v>
      </c>
      <c r="I23" s="54" t="s">
        <v>7</v>
      </c>
      <c r="J23" s="56">
        <f>Mécaflu!E15</f>
        <v>4178.0356511084738</v>
      </c>
      <c r="K23" s="30" t="s">
        <v>86</v>
      </c>
    </row>
    <row r="24" spans="1:11" x14ac:dyDescent="0.2">
      <c r="A24" s="52" t="s">
        <v>70</v>
      </c>
      <c r="B24" s="64">
        <f>Mécaflu!D16</f>
        <v>4.1832957892751975E-4</v>
      </c>
      <c r="C24" s="30" t="s">
        <v>72</v>
      </c>
      <c r="D24" s="52" t="s">
        <v>11</v>
      </c>
      <c r="E24" s="59">
        <f>Mécaflu!D32</f>
        <v>20.45338765080167</v>
      </c>
      <c r="F24" s="55" t="s">
        <v>6</v>
      </c>
      <c r="G24" s="60">
        <f>Mécaflu!E32</f>
        <v>20.45338765080167</v>
      </c>
      <c r="H24" s="30" t="s">
        <v>75</v>
      </c>
      <c r="I24" s="52" t="s">
        <v>70</v>
      </c>
      <c r="J24" s="64">
        <f>Mécaflu!E16</f>
        <v>5.9072010478753855E-4</v>
      </c>
      <c r="K24" s="30" t="s">
        <v>72</v>
      </c>
    </row>
    <row r="25" spans="1:11" ht="14.25" x14ac:dyDescent="0.2">
      <c r="A25" s="52" t="s">
        <v>10</v>
      </c>
      <c r="B25" s="64">
        <f>Mécaflu!D17</f>
        <v>4.2674906131097599E-7</v>
      </c>
      <c r="C25" s="30" t="s">
        <v>73</v>
      </c>
      <c r="D25" s="54" t="s">
        <v>87</v>
      </c>
      <c r="E25" s="59">
        <f>Mécaflu!D33</f>
        <v>1.2343153226911412</v>
      </c>
      <c r="F25" s="55" t="s">
        <v>6</v>
      </c>
      <c r="G25" s="60">
        <f>Mécaflu!E33</f>
        <v>1.2343153226911412</v>
      </c>
      <c r="I25" s="52" t="s">
        <v>10</v>
      </c>
      <c r="J25" s="64">
        <f>Mécaflu!E17</f>
        <v>5.9680336190454401E-7</v>
      </c>
      <c r="K25" s="30" t="s">
        <v>73</v>
      </c>
    </row>
    <row r="26" spans="1:11" x14ac:dyDescent="0.2">
      <c r="A26" s="52" t="s">
        <v>12</v>
      </c>
      <c r="B26" s="61">
        <f>Mécaflu!D18</f>
        <v>0.65534431199999976</v>
      </c>
      <c r="C26" s="30" t="s">
        <v>85</v>
      </c>
      <c r="D26" s="54" t="s">
        <v>88</v>
      </c>
      <c r="E26" s="59">
        <f>Mécaflu!D34</f>
        <v>0.67124285644724158</v>
      </c>
      <c r="F26" s="55" t="s">
        <v>6</v>
      </c>
      <c r="G26" s="60">
        <f>Mécaflu!E34</f>
        <v>0.67124285644724158</v>
      </c>
      <c r="I26" s="52" t="s">
        <v>12</v>
      </c>
      <c r="J26" s="61">
        <f>Mécaflu!E18</f>
        <v>0.6371681942697196</v>
      </c>
      <c r="K26" s="30" t="s">
        <v>85</v>
      </c>
    </row>
    <row r="27" spans="1:11" x14ac:dyDescent="0.2">
      <c r="D27" s="52" t="s">
        <v>92</v>
      </c>
      <c r="E27" s="59">
        <f>Mécaflu!D35*100</f>
        <v>52.066666666669093</v>
      </c>
      <c r="F27" s="55" t="s">
        <v>6</v>
      </c>
      <c r="G27" s="60">
        <f>Mécaflu!E35*100</f>
        <v>52.231042729745155</v>
      </c>
      <c r="H27" s="30" t="s">
        <v>13</v>
      </c>
    </row>
    <row r="29" spans="1:11" x14ac:dyDescent="0.2">
      <c r="A29" s="48" t="s">
        <v>95</v>
      </c>
      <c r="B29" s="62" t="s">
        <v>93</v>
      </c>
    </row>
    <row r="30" spans="1:11" x14ac:dyDescent="0.2">
      <c r="A30" s="63" t="s">
        <v>95</v>
      </c>
      <c r="B30" s="62" t="s">
        <v>94</v>
      </c>
    </row>
  </sheetData>
  <phoneticPr fontId="1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blackAndWhite="1" horizont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7" r:id="rId4" name="Button 83">
              <controlPr defaultSize="0" print="0" autoFill="0" autoPict="0" macro="[0]!Bouton83_QuandClic">
                <anchor moveWithCells="1">
                  <from>
                    <xdr:col>11</xdr:col>
                    <xdr:colOff>104775</xdr:colOff>
                    <xdr:row>0</xdr:row>
                    <xdr:rowOff>152400</xdr:rowOff>
                  </from>
                  <to>
                    <xdr:col>12</xdr:col>
                    <xdr:colOff>438150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5" name="Button 84">
              <controlPr defaultSize="0" print="0" autoFill="0" autoPict="0" macro="[0]!Bouton84_QuandClic">
                <anchor moveWithCells="1">
                  <from>
                    <xdr:col>11</xdr:col>
                    <xdr:colOff>95250</xdr:colOff>
                    <xdr:row>3</xdr:row>
                    <xdr:rowOff>9525</xdr:rowOff>
                  </from>
                  <to>
                    <xdr:col>12</xdr:col>
                    <xdr:colOff>438150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" name="Button 89">
              <controlPr defaultSize="0" print="0" autoFill="0" autoPict="0" macro="[0]!calcul">
                <anchor moveWithCells="1">
                  <from>
                    <xdr:col>11</xdr:col>
                    <xdr:colOff>114300</xdr:colOff>
                    <xdr:row>6</xdr:row>
                    <xdr:rowOff>76200</xdr:rowOff>
                  </from>
                  <to>
                    <xdr:col>12</xdr:col>
                    <xdr:colOff>438150</xdr:colOff>
                    <xdr:row>10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39"/>
  <sheetViews>
    <sheetView showGridLines="0" workbookViewId="0">
      <selection activeCell="I6" sqref="I6"/>
    </sheetView>
  </sheetViews>
  <sheetFormatPr baseColWidth="10" defaultRowHeight="12.75" x14ac:dyDescent="0.2"/>
  <cols>
    <col min="1" max="1" width="11.42578125" style="28"/>
    <col min="2" max="2" width="23.85546875" style="2" customWidth="1"/>
    <col min="3" max="3" width="10.5703125" style="3" customWidth="1"/>
    <col min="4" max="4" width="13.42578125" style="30" customWidth="1"/>
    <col min="5" max="16384" width="11.42578125" style="28"/>
  </cols>
  <sheetData>
    <row r="1" spans="1:6" s="5" customFormat="1" x14ac:dyDescent="0.2">
      <c r="A1" s="6" t="s">
        <v>96</v>
      </c>
      <c r="B1" s="8"/>
      <c r="C1" s="8"/>
      <c r="D1" s="7"/>
      <c r="E1" s="7"/>
      <c r="F1" s="7"/>
    </row>
    <row r="2" spans="1:6" s="11" customFormat="1" x14ac:dyDescent="0.2">
      <c r="B2" s="9"/>
      <c r="C2" s="10"/>
    </row>
    <row r="4" spans="1:6" x14ac:dyDescent="0.2">
      <c r="B4" s="29"/>
    </row>
    <row r="5" spans="1:6" x14ac:dyDescent="0.2">
      <c r="B5" s="2" t="s">
        <v>14</v>
      </c>
      <c r="C5" s="90" t="s">
        <v>79</v>
      </c>
      <c r="D5" s="91"/>
    </row>
    <row r="6" spans="1:6" x14ac:dyDescent="0.2">
      <c r="B6" s="2" t="s">
        <v>15</v>
      </c>
      <c r="C6" s="90" t="s">
        <v>77</v>
      </c>
      <c r="D6" s="91"/>
    </row>
    <row r="7" spans="1:6" ht="14.25" x14ac:dyDescent="0.2">
      <c r="B7" s="2" t="s">
        <v>16</v>
      </c>
      <c r="C7" s="68">
        <v>4.88</v>
      </c>
      <c r="D7" s="31" t="s">
        <v>9</v>
      </c>
    </row>
    <row r="10" spans="1:6" x14ac:dyDescent="0.2">
      <c r="B10" s="29"/>
    </row>
    <row r="11" spans="1:6" x14ac:dyDescent="0.2">
      <c r="B11" s="2" t="s">
        <v>17</v>
      </c>
      <c r="C11" s="90" t="s">
        <v>109</v>
      </c>
      <c r="D11" s="91"/>
    </row>
    <row r="12" spans="1:6" x14ac:dyDescent="0.2">
      <c r="B12" s="2" t="s">
        <v>18</v>
      </c>
      <c r="C12" s="68">
        <v>2.0000000000000001E-4</v>
      </c>
      <c r="D12" s="30" t="s">
        <v>19</v>
      </c>
    </row>
    <row r="13" spans="1:6" x14ac:dyDescent="0.2">
      <c r="B13" s="2" t="s">
        <v>20</v>
      </c>
      <c r="C13" s="69">
        <f>VLOOKUP(C11,metal,2,FALSE)</f>
        <v>15</v>
      </c>
      <c r="D13" s="30" t="s">
        <v>85</v>
      </c>
    </row>
    <row r="16" spans="1:6" x14ac:dyDescent="0.2">
      <c r="B16" s="29"/>
    </row>
    <row r="17" spans="2:4" x14ac:dyDescent="0.2">
      <c r="B17" s="2" t="s">
        <v>21</v>
      </c>
      <c r="C17" s="68">
        <v>3.5000000000000003E-2</v>
      </c>
      <c r="D17" s="30" t="s">
        <v>19</v>
      </c>
    </row>
    <row r="20" spans="2:4" x14ac:dyDescent="0.2">
      <c r="B20" s="29"/>
    </row>
    <row r="21" spans="2:4" x14ac:dyDescent="0.2">
      <c r="B21" s="2" t="s">
        <v>21</v>
      </c>
      <c r="C21" s="68">
        <v>7.4999999999999997E-2</v>
      </c>
      <c r="D21" s="30" t="s">
        <v>19</v>
      </c>
    </row>
    <row r="25" spans="2:4" x14ac:dyDescent="0.2">
      <c r="B25" s="71" t="s">
        <v>100</v>
      </c>
      <c r="C25" s="70">
        <f>Mécaflu!D30</f>
        <v>1928.2747278732595</v>
      </c>
      <c r="D25" s="30" t="s">
        <v>99</v>
      </c>
    </row>
    <row r="26" spans="2:4" x14ac:dyDescent="0.2">
      <c r="B26" s="71" t="s">
        <v>101</v>
      </c>
      <c r="C26" s="70">
        <f>Mécaflu!E30</f>
        <v>1045.9933679446933</v>
      </c>
      <c r="D26" s="30" t="s">
        <v>99</v>
      </c>
    </row>
    <row r="29" spans="2:4" x14ac:dyDescent="0.2">
      <c r="B29" s="32" t="s">
        <v>22</v>
      </c>
      <c r="C29" s="33" t="s">
        <v>80</v>
      </c>
      <c r="D29" s="34" t="s">
        <v>79</v>
      </c>
    </row>
    <row r="30" spans="2:4" x14ac:dyDescent="0.2">
      <c r="B30" s="35" t="s">
        <v>23</v>
      </c>
      <c r="C30" s="36">
        <v>72</v>
      </c>
      <c r="D30" s="34" t="s">
        <v>76</v>
      </c>
    </row>
    <row r="31" spans="2:4" x14ac:dyDescent="0.2">
      <c r="B31" s="35" t="s">
        <v>24</v>
      </c>
      <c r="C31" s="36">
        <v>52</v>
      </c>
      <c r="D31" s="34" t="s">
        <v>91</v>
      </c>
    </row>
    <row r="32" spans="2:4" x14ac:dyDescent="0.2">
      <c r="B32" s="35" t="s">
        <v>25</v>
      </c>
      <c r="C32" s="36">
        <v>56</v>
      </c>
      <c r="D32" s="37"/>
    </row>
    <row r="33" spans="2:4" x14ac:dyDescent="0.2">
      <c r="B33" s="35" t="s">
        <v>26</v>
      </c>
      <c r="C33" s="36">
        <v>230</v>
      </c>
      <c r="D33" s="37"/>
    </row>
    <row r="34" spans="2:4" x14ac:dyDescent="0.2">
      <c r="B34" s="35" t="s">
        <v>27</v>
      </c>
      <c r="C34" s="36">
        <v>160</v>
      </c>
      <c r="D34" s="37"/>
    </row>
    <row r="35" spans="2:4" x14ac:dyDescent="0.2">
      <c r="B35" s="35" t="s">
        <v>28</v>
      </c>
      <c r="C35" s="36">
        <v>380</v>
      </c>
      <c r="D35" s="37"/>
    </row>
    <row r="36" spans="2:4" x14ac:dyDescent="0.2">
      <c r="B36" s="35" t="s">
        <v>29</v>
      </c>
      <c r="C36" s="36">
        <v>110</v>
      </c>
      <c r="D36" s="37"/>
    </row>
    <row r="37" spans="2:4" x14ac:dyDescent="0.2">
      <c r="B37" s="35" t="s">
        <v>30</v>
      </c>
      <c r="C37" s="36">
        <v>35</v>
      </c>
      <c r="D37" s="37"/>
    </row>
    <row r="38" spans="2:4" x14ac:dyDescent="0.2">
      <c r="B38" s="35" t="s">
        <v>31</v>
      </c>
      <c r="C38" s="36">
        <v>112</v>
      </c>
      <c r="D38" s="37"/>
    </row>
    <row r="39" spans="2:4" x14ac:dyDescent="0.2">
      <c r="B39" s="35" t="s">
        <v>109</v>
      </c>
      <c r="C39" s="36">
        <v>15</v>
      </c>
    </row>
  </sheetData>
  <mergeCells count="3">
    <mergeCell ref="C11:D11"/>
    <mergeCell ref="C5:D5"/>
    <mergeCell ref="C6:D6"/>
  </mergeCells>
  <phoneticPr fontId="10" type="noConversion"/>
  <dataValidations count="2">
    <dataValidation type="list" allowBlank="1" showInputMessage="1" showErrorMessage="1" sqref="C11:D11">
      <formula1>$B$30:$B$39</formula1>
    </dataValidation>
    <dataValidation type="list" allowBlank="1" showInputMessage="1" showErrorMessage="1" sqref="C5:D5">
      <formula1>$D$29:$D$31</formula1>
    </dataValidation>
  </dataValidations>
  <printOptions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5" r:id="rId3" name="Button 17">
              <controlPr defaultSize="0" print="0" autoFill="0" autoPict="0" macro="[0]!Bouton17_QuandClic">
                <anchor moveWithCells="1">
                  <from>
                    <xdr:col>4</xdr:col>
                    <xdr:colOff>466725</xdr:colOff>
                    <xdr:row>2</xdr:row>
                    <xdr:rowOff>123825</xdr:rowOff>
                  </from>
                  <to>
                    <xdr:col>5</xdr:col>
                    <xdr:colOff>314325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4" name="Button 24">
              <controlPr defaultSize="0" print="0" autoFill="0" autoPict="0" macro="[0]!calcul">
                <anchor moveWithCells="1">
                  <from>
                    <xdr:col>4</xdr:col>
                    <xdr:colOff>466725</xdr:colOff>
                    <xdr:row>4</xdr:row>
                    <xdr:rowOff>114300</xdr:rowOff>
                  </from>
                  <to>
                    <xdr:col>5</xdr:col>
                    <xdr:colOff>314325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36"/>
  <sheetViews>
    <sheetView showGridLines="0" tabSelected="1" topLeftCell="A2" workbookViewId="0">
      <selection activeCell="D26" sqref="D26"/>
    </sheetView>
  </sheetViews>
  <sheetFormatPr baseColWidth="10" defaultRowHeight="12.75" x14ac:dyDescent="0.2"/>
  <cols>
    <col min="1" max="1" width="9.85546875" style="3" customWidth="1"/>
    <col min="2" max="2" width="9.28515625" style="2" customWidth="1"/>
    <col min="3" max="3" width="27.5703125" style="4" bestFit="1" customWidth="1"/>
    <col min="4" max="5" width="12.7109375" style="3" customWidth="1"/>
    <col min="6" max="6" width="9.28515625" style="3" bestFit="1" customWidth="1"/>
    <col min="7" max="7" width="11.42578125" style="3"/>
    <col min="8" max="8" width="11.85546875" style="3" bestFit="1" customWidth="1"/>
    <col min="9" max="16384" width="11.42578125" style="3"/>
  </cols>
  <sheetData>
    <row r="1" spans="1:9" s="5" customFormat="1" x14ac:dyDescent="0.2">
      <c r="A1" s="6" t="s">
        <v>96</v>
      </c>
      <c r="B1" s="8"/>
      <c r="C1" s="8"/>
      <c r="D1" s="7"/>
      <c r="E1" s="7"/>
      <c r="F1" s="7"/>
    </row>
    <row r="2" spans="1:9" s="11" customFormat="1" x14ac:dyDescent="0.2">
      <c r="B2" s="9"/>
      <c r="C2" s="10"/>
    </row>
    <row r="4" spans="1:9" ht="25.5" x14ac:dyDescent="0.2">
      <c r="B4" s="113" t="s">
        <v>32</v>
      </c>
      <c r="C4" s="113" t="s">
        <v>33</v>
      </c>
      <c r="D4" s="114" t="s">
        <v>131</v>
      </c>
      <c r="E4" s="114" t="s">
        <v>132</v>
      </c>
      <c r="F4" s="113" t="s">
        <v>34</v>
      </c>
    </row>
    <row r="5" spans="1:9" x14ac:dyDescent="0.2">
      <c r="B5" s="12"/>
      <c r="C5" s="13"/>
      <c r="D5" s="14"/>
      <c r="E5" s="14"/>
      <c r="F5" s="14"/>
    </row>
    <row r="6" spans="1:9" x14ac:dyDescent="0.2">
      <c r="B6" s="15" t="s">
        <v>35</v>
      </c>
      <c r="C6" s="13" t="s">
        <v>36</v>
      </c>
      <c r="D6" s="17">
        <f>Synoptique!B8</f>
        <v>80</v>
      </c>
      <c r="E6" s="17">
        <f>Synoptique!J18</f>
        <v>20</v>
      </c>
      <c r="F6" s="14" t="s">
        <v>37</v>
      </c>
    </row>
    <row r="7" spans="1:9" x14ac:dyDescent="0.2">
      <c r="B7" s="15" t="s">
        <v>38</v>
      </c>
      <c r="C7" s="13" t="s">
        <v>39</v>
      </c>
      <c r="D7" s="67">
        <v>48.759999999998541</v>
      </c>
      <c r="E7" s="67">
        <v>66.075347900390625</v>
      </c>
      <c r="F7" s="14" t="s">
        <v>37</v>
      </c>
    </row>
    <row r="8" spans="1:9" x14ac:dyDescent="0.2">
      <c r="B8" s="15" t="s">
        <v>97</v>
      </c>
      <c r="C8" s="13" t="s">
        <v>98</v>
      </c>
      <c r="D8" s="17">
        <f>AVERAGE(D6:D7)</f>
        <v>64.379999999999271</v>
      </c>
      <c r="E8" s="17">
        <f>AVERAGE(E6:E7)</f>
        <v>43.037673950195313</v>
      </c>
      <c r="F8" s="14" t="s">
        <v>37</v>
      </c>
    </row>
    <row r="9" spans="1:9" ht="14.25" x14ac:dyDescent="0.2">
      <c r="B9" s="12" t="s">
        <v>40</v>
      </c>
      <c r="C9" s="13" t="s">
        <v>41</v>
      </c>
      <c r="D9" s="14">
        <f>Synoptique!D18</f>
        <v>5.4</v>
      </c>
      <c r="E9" s="14">
        <f>Synoptique!H18</f>
        <v>3.6</v>
      </c>
      <c r="F9" s="14" t="s">
        <v>42</v>
      </c>
    </row>
    <row r="10" spans="1:9" x14ac:dyDescent="0.2">
      <c r="B10" s="12" t="s">
        <v>62</v>
      </c>
      <c r="C10" s="13" t="s">
        <v>63</v>
      </c>
      <c r="D10" s="39">
        <f>D9*D14</f>
        <v>5293.4614999948817</v>
      </c>
      <c r="E10" s="39">
        <f>E9*E14</f>
        <v>3563.3049560053878</v>
      </c>
      <c r="F10" s="14" t="s">
        <v>64</v>
      </c>
      <c r="H10" s="66"/>
      <c r="I10" s="66"/>
    </row>
    <row r="11" spans="1:9" x14ac:dyDescent="0.2">
      <c r="B11" s="15" t="s">
        <v>43</v>
      </c>
      <c r="C11" s="13" t="s">
        <v>44</v>
      </c>
      <c r="D11" s="39">
        <f>D19*(D6-D7)/1000</f>
        <v>192.46598247140707</v>
      </c>
      <c r="E11" s="39">
        <f>E19*(E7-E6)/1000</f>
        <v>190.54223529806208</v>
      </c>
      <c r="F11" s="14" t="s">
        <v>45</v>
      </c>
    </row>
    <row r="12" spans="1:9" x14ac:dyDescent="0.2">
      <c r="B12" s="15" t="s">
        <v>43</v>
      </c>
      <c r="C12" s="13" t="s">
        <v>44</v>
      </c>
      <c r="D12" s="39">
        <f>D11*0.86</f>
        <v>165.52074492541007</v>
      </c>
      <c r="E12" s="39">
        <f>E11*0.86</f>
        <v>163.8663223563334</v>
      </c>
      <c r="F12" s="14" t="s">
        <v>65</v>
      </c>
    </row>
    <row r="13" spans="1:9" x14ac:dyDescent="0.2">
      <c r="B13" s="12"/>
      <c r="C13" s="13"/>
      <c r="D13" s="14"/>
      <c r="E13" s="14"/>
      <c r="F13" s="14"/>
    </row>
    <row r="14" spans="1:9" ht="14.25" x14ac:dyDescent="0.2">
      <c r="B14" s="15" t="s">
        <v>3</v>
      </c>
      <c r="C14" s="13" t="s">
        <v>66</v>
      </c>
      <c r="D14" s="17">
        <f>-0.002612*D8^2-0.16625*D8+1001.8</f>
        <v>980.27064814720029</v>
      </c>
      <c r="E14" s="17">
        <f>-0.002612*E8^2-0.16625*E8+1001.8</f>
        <v>989.80693222371883</v>
      </c>
      <c r="F14" s="14" t="s">
        <v>4</v>
      </c>
    </row>
    <row r="15" spans="1:9" x14ac:dyDescent="0.2">
      <c r="B15" s="12" t="s">
        <v>7</v>
      </c>
      <c r="C15" s="13" t="s">
        <v>67</v>
      </c>
      <c r="D15" s="17">
        <f>1000*(0.000000001413889*(D8)^4-0.0000004945278*(D8)^3+0.00006343611*(D8)^2-0.002832222*D8+4.217)</f>
        <v>4189.9196806951768</v>
      </c>
      <c r="E15" s="17">
        <f>1000*(0.000000001413889*(E8)^4-0.0000004945278*(E8)^3+0.00006343611*(E8)^2-0.002832222*E8+4.217)</f>
        <v>4178.0356511084738</v>
      </c>
      <c r="F15" s="14" t="s">
        <v>86</v>
      </c>
    </row>
    <row r="16" spans="1:9" x14ac:dyDescent="0.2">
      <c r="B16" s="15" t="s">
        <v>70</v>
      </c>
      <c r="C16" s="13" t="s">
        <v>71</v>
      </c>
      <c r="D16" s="18">
        <f>1/(-0.000128999*D8^3+0.0702059*D8^2+26.2764*D8+442.219)</f>
        <v>4.1832957892751975E-4</v>
      </c>
      <c r="E16" s="18">
        <f>1/(-0.000128999*E8^3+0.0702059*E8^2+26.2764*E8+442.219)</f>
        <v>5.9072010478753855E-4</v>
      </c>
      <c r="F16" s="14" t="s">
        <v>72</v>
      </c>
    </row>
    <row r="17" spans="2:8" ht="14.25" x14ac:dyDescent="0.2">
      <c r="B17" s="15" t="s">
        <v>10</v>
      </c>
      <c r="C17" s="13" t="s">
        <v>68</v>
      </c>
      <c r="D17" s="18">
        <f>D16/D14</f>
        <v>4.2674906131097599E-7</v>
      </c>
      <c r="E17" s="18">
        <f>E16/E14</f>
        <v>5.9680336190454401E-7</v>
      </c>
      <c r="F17" s="14" t="s">
        <v>73</v>
      </c>
    </row>
    <row r="18" spans="2:8" x14ac:dyDescent="0.2">
      <c r="B18" s="15" t="s">
        <v>12</v>
      </c>
      <c r="C18" s="13" t="s">
        <v>69</v>
      </c>
      <c r="D18" s="18">
        <f>-0.00002*(D8)^2+0.003*D8+0.5451</f>
        <v>0.65534431199999976</v>
      </c>
      <c r="E18" s="18">
        <f>-0.00002*(E8)^2+0.003*E8+0.5451</f>
        <v>0.6371681942697196</v>
      </c>
      <c r="F18" s="14" t="s">
        <v>85</v>
      </c>
    </row>
    <row r="19" spans="2:8" x14ac:dyDescent="0.2">
      <c r="B19" s="12" t="s">
        <v>81</v>
      </c>
      <c r="C19" s="13" t="s">
        <v>82</v>
      </c>
      <c r="D19" s="39">
        <f>D10*D15/3600</f>
        <v>6160.8829216196573</v>
      </c>
      <c r="E19" s="39">
        <f>E10*E15/3600</f>
        <v>4135.4486505450059</v>
      </c>
      <c r="F19" s="14" t="s">
        <v>83</v>
      </c>
    </row>
    <row r="20" spans="2:8" x14ac:dyDescent="0.2">
      <c r="B20" s="12"/>
      <c r="C20" s="13"/>
      <c r="D20" s="14"/>
      <c r="E20" s="14"/>
      <c r="F20" s="14"/>
    </row>
    <row r="21" spans="2:8" x14ac:dyDescent="0.2">
      <c r="B21" s="12" t="s">
        <v>46</v>
      </c>
      <c r="C21" s="13" t="s">
        <v>47</v>
      </c>
      <c r="D21" s="16">
        <f>D9/(900*3.14159*Dimensions!C17^2)</f>
        <v>1.5590701471781705</v>
      </c>
      <c r="E21" s="16">
        <f>E9/(900*3.14159*Dimensions!C21^2)</f>
        <v>0.22635388803475667</v>
      </c>
      <c r="F21" s="14" t="s">
        <v>74</v>
      </c>
      <c r="H21" s="38"/>
    </row>
    <row r="22" spans="2:8" x14ac:dyDescent="0.2">
      <c r="B22" s="12" t="s">
        <v>48</v>
      </c>
      <c r="C22" s="13" t="s">
        <v>49</v>
      </c>
      <c r="D22" s="40">
        <f>D14*D21*Dimensions!C17/Mécaflu!D16</f>
        <v>127867.78015071525</v>
      </c>
      <c r="E22" s="40">
        <f>E14*E21*Dimensions!C21/Mécaflu!E16</f>
        <v>28445.787484223438</v>
      </c>
      <c r="F22" s="19" t="s">
        <v>50</v>
      </c>
    </row>
    <row r="23" spans="2:8" x14ac:dyDescent="0.2">
      <c r="B23" s="12" t="s">
        <v>51</v>
      </c>
      <c r="C23" s="13" t="s">
        <v>52</v>
      </c>
      <c r="D23" s="16">
        <f>D15*D16/D18</f>
        <v>2.6745747291468702</v>
      </c>
      <c r="E23" s="16">
        <f>E15*E16/E18</f>
        <v>3.8734665035463451</v>
      </c>
      <c r="F23" s="19" t="s">
        <v>50</v>
      </c>
    </row>
    <row r="24" spans="2:8" x14ac:dyDescent="0.2">
      <c r="B24" s="12" t="s">
        <v>53</v>
      </c>
      <c r="C24" s="13" t="s">
        <v>54</v>
      </c>
      <c r="D24" s="16">
        <f>IF(Dimensions!C5="Courants croisés",0.33*(D22^0.6)*(D23^0.33),IF(D22&lt;2300,3.66,0.023*(D22^0.8)*(D23^0.4)))</f>
        <v>414.99095519730668</v>
      </c>
      <c r="E24" s="16">
        <f>IF(Dimensions!C5="Courants croisés",0.33*(E22^0.6)*(E23^0.33),IF(E22&lt;2300,3.66,0.023*(E22^0.8)*(E23^0.4)))</f>
        <v>144.60460610512649</v>
      </c>
      <c r="F24" s="19" t="s">
        <v>50</v>
      </c>
    </row>
    <row r="25" spans="2:8" ht="14.25" x14ac:dyDescent="0.2">
      <c r="B25" s="15" t="s">
        <v>55</v>
      </c>
      <c r="C25" s="13" t="s">
        <v>78</v>
      </c>
      <c r="D25" s="39">
        <f>D24*D18/Dimensions!C17</f>
        <v>7770.341772000048</v>
      </c>
      <c r="E25" s="39">
        <f>E24*E18/Dimensions!C21</f>
        <v>1228.4994100678337</v>
      </c>
      <c r="F25" s="14" t="s">
        <v>84</v>
      </c>
    </row>
    <row r="26" spans="2:8" x14ac:dyDescent="0.2">
      <c r="B26" s="20"/>
      <c r="C26" s="21"/>
      <c r="D26" s="22"/>
      <c r="E26" s="22"/>
      <c r="F26" s="23"/>
    </row>
    <row r="27" spans="2:8" x14ac:dyDescent="0.2">
      <c r="B27" s="1"/>
    </row>
    <row r="28" spans="2:8" x14ac:dyDescent="0.2">
      <c r="B28" s="26" t="s">
        <v>32</v>
      </c>
      <c r="C28" s="26" t="s">
        <v>33</v>
      </c>
      <c r="D28" s="26" t="s">
        <v>56</v>
      </c>
      <c r="E28" s="26" t="s">
        <v>57</v>
      </c>
      <c r="F28" s="26" t="s">
        <v>34</v>
      </c>
    </row>
    <row r="29" spans="2:8" x14ac:dyDescent="0.2">
      <c r="B29" s="12"/>
      <c r="C29" s="13"/>
      <c r="D29" s="14"/>
      <c r="E29" s="14"/>
      <c r="F29" s="14"/>
    </row>
    <row r="30" spans="2:8" ht="14.25" x14ac:dyDescent="0.2">
      <c r="B30" s="12" t="s">
        <v>5</v>
      </c>
      <c r="C30" s="13" t="s">
        <v>58</v>
      </c>
      <c r="D30" s="16">
        <f>1000*D11/(D31*D32)</f>
        <v>1928.2747278732595</v>
      </c>
      <c r="E30" s="24">
        <f>1/(1/D25+1/E25+Dimensions!C12/Dimensions!C13)</f>
        <v>1045.9933679446933</v>
      </c>
      <c r="F30" s="14" t="s">
        <v>84</v>
      </c>
    </row>
    <row r="31" spans="2:8" ht="14.25" x14ac:dyDescent="0.2">
      <c r="B31" s="12" t="s">
        <v>8</v>
      </c>
      <c r="C31" s="13" t="s">
        <v>59</v>
      </c>
      <c r="D31" s="14">
        <f>Dimensions!C7</f>
        <v>4.88</v>
      </c>
      <c r="E31" s="14">
        <f>D31</f>
        <v>4.88</v>
      </c>
      <c r="F31" s="14" t="s">
        <v>9</v>
      </c>
    </row>
    <row r="32" spans="2:8" x14ac:dyDescent="0.2">
      <c r="B32" s="15" t="s">
        <v>11</v>
      </c>
      <c r="C32" s="13" t="s">
        <v>60</v>
      </c>
      <c r="D32" s="25">
        <f>((D6-E7)-(D7-E6))/LN((D6-E7)/(D7-E6))</f>
        <v>20.45338765080167</v>
      </c>
      <c r="E32" s="25">
        <f>D32</f>
        <v>20.45338765080167</v>
      </c>
      <c r="F32" s="14" t="s">
        <v>75</v>
      </c>
    </row>
    <row r="33" spans="2:8" x14ac:dyDescent="0.2">
      <c r="B33" s="12" t="s">
        <v>87</v>
      </c>
      <c r="C33" s="13" t="s">
        <v>90</v>
      </c>
      <c r="D33" s="25">
        <f>E30*E31/MIN(D19:E19)</f>
        <v>1.2343153226911412</v>
      </c>
      <c r="E33" s="25">
        <f>D33</f>
        <v>1.2343153226911412</v>
      </c>
      <c r="F33" s="19" t="s">
        <v>50</v>
      </c>
    </row>
    <row r="34" spans="2:8" x14ac:dyDescent="0.2">
      <c r="B34" s="12" t="s">
        <v>88</v>
      </c>
      <c r="C34" s="13" t="s">
        <v>89</v>
      </c>
      <c r="D34" s="25">
        <f>MIN(D19:E19)/MAX(D19:E19)</f>
        <v>0.67124285644724158</v>
      </c>
      <c r="E34" s="25">
        <f>D34</f>
        <v>0.67124285644724158</v>
      </c>
      <c r="F34" s="19" t="s">
        <v>50</v>
      </c>
    </row>
    <row r="35" spans="2:8" x14ac:dyDescent="0.2">
      <c r="B35" s="15" t="s">
        <v>92</v>
      </c>
      <c r="C35" s="13" t="s">
        <v>61</v>
      </c>
      <c r="D35" s="27">
        <f>(D7-D6)/(E6-D6)</f>
        <v>0.52066666666669092</v>
      </c>
      <c r="E35" s="25">
        <f>IF(E34=0,1-EXP(-E33),IF(AND(Dimensions!C5="Contre-courant",E34&lt;&gt;1),(1-EXP(-E33*(1-E34)))/(1-E34*EXP(-E33*(1-E34))),IF(AND(Dimensions!C5="Contre-courant",E34=1),E33/(1+E33),IF(Dimensions!C5="Co-courant",(1-EXP(-E33*(1+E34)))/(1+E34),IF(Dimensions!C5="Courants croisés",1-EXP((EXP(-E33*E34)-1)/E34))))))</f>
        <v>0.52231042729745158</v>
      </c>
      <c r="F35" s="19" t="s">
        <v>50</v>
      </c>
      <c r="G35" s="66"/>
      <c r="H35" s="66"/>
    </row>
    <row r="36" spans="2:8" x14ac:dyDescent="0.2">
      <c r="B36" s="20"/>
      <c r="C36" s="21"/>
      <c r="D36" s="22"/>
      <c r="E36" s="65"/>
      <c r="F36" s="23"/>
    </row>
  </sheetData>
  <phoneticPr fontId="10" type="noConversion"/>
  <printOptions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6" r:id="rId3" name="Button 14">
              <controlPr defaultSize="0" print="0" autoFill="0" autoPict="0" macro="[0]!Bouton14_QuandClic">
                <anchor moveWithCells="1">
                  <from>
                    <xdr:col>6</xdr:col>
                    <xdr:colOff>676275</xdr:colOff>
                    <xdr:row>2</xdr:row>
                    <xdr:rowOff>142875</xdr:rowOff>
                  </from>
                  <to>
                    <xdr:col>7</xdr:col>
                    <xdr:colOff>523875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4" name="Button 20">
              <controlPr defaultSize="0" print="0" autoFill="0" autoPict="0" macro="[0]!calcul">
                <anchor moveWithCells="1">
                  <from>
                    <xdr:col>6</xdr:col>
                    <xdr:colOff>676275</xdr:colOff>
                    <xdr:row>4</xdr:row>
                    <xdr:rowOff>114300</xdr:rowOff>
                  </from>
                  <to>
                    <xdr:col>7</xdr:col>
                    <xdr:colOff>523875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W58"/>
  <sheetViews>
    <sheetView zoomScale="75" workbookViewId="0">
      <selection activeCell="G4" sqref="G4"/>
    </sheetView>
  </sheetViews>
  <sheetFormatPr baseColWidth="10" defaultRowHeight="12.75" x14ac:dyDescent="0.2"/>
  <cols>
    <col min="1" max="1" width="3.28515625" customWidth="1"/>
    <col min="2" max="2" width="4" bestFit="1" customWidth="1"/>
    <col min="8" max="8" width="4" customWidth="1"/>
    <col min="9" max="9" width="3.28515625" bestFit="1" customWidth="1"/>
    <col min="10" max="10" width="4" bestFit="1" customWidth="1"/>
    <col min="16" max="16" width="3.42578125" customWidth="1"/>
    <col min="17" max="17" width="3.28515625" bestFit="1" customWidth="1"/>
    <col min="18" max="18" width="4" bestFit="1" customWidth="1"/>
  </cols>
  <sheetData>
    <row r="1" spans="1:23" s="5" customFormat="1" x14ac:dyDescent="0.2">
      <c r="A1" s="6" t="s">
        <v>96</v>
      </c>
      <c r="B1" s="8"/>
      <c r="C1" s="8"/>
      <c r="D1" s="7"/>
      <c r="E1" s="7"/>
      <c r="F1" s="7"/>
    </row>
    <row r="2" spans="1:23" s="11" customFormat="1" x14ac:dyDescent="0.2">
      <c r="B2" s="9"/>
      <c r="C2" s="10"/>
    </row>
    <row r="4" spans="1:23" x14ac:dyDescent="0.2">
      <c r="A4" s="72" t="s">
        <v>107</v>
      </c>
      <c r="I4" s="72" t="s">
        <v>108</v>
      </c>
      <c r="Q4" s="72" t="s">
        <v>105</v>
      </c>
    </row>
    <row r="5" spans="1:23" ht="13.5" thickBot="1" x14ac:dyDescent="0.25"/>
    <row r="6" spans="1:23" x14ac:dyDescent="0.2">
      <c r="A6" s="73"/>
      <c r="B6" s="73"/>
      <c r="C6" s="92" t="s">
        <v>106</v>
      </c>
      <c r="D6" s="93"/>
      <c r="E6" s="93"/>
      <c r="F6" s="93"/>
      <c r="G6" s="94"/>
      <c r="I6" s="73"/>
      <c r="J6" s="73"/>
      <c r="K6" s="92" t="s">
        <v>106</v>
      </c>
      <c r="L6" s="93"/>
      <c r="M6" s="93"/>
      <c r="N6" s="93"/>
      <c r="O6" s="94"/>
      <c r="Q6" s="73"/>
      <c r="R6" s="73"/>
      <c r="S6" s="92" t="s">
        <v>106</v>
      </c>
      <c r="T6" s="93"/>
      <c r="U6" s="93"/>
      <c r="V6" s="93"/>
      <c r="W6" s="94"/>
    </row>
    <row r="7" spans="1:23" ht="13.5" thickBot="1" x14ac:dyDescent="0.25">
      <c r="A7" s="73"/>
      <c r="B7" s="74" t="s">
        <v>103</v>
      </c>
      <c r="C7" s="82">
        <v>0</v>
      </c>
      <c r="D7" s="83">
        <v>0.25</v>
      </c>
      <c r="E7" s="83">
        <v>0.5</v>
      </c>
      <c r="F7" s="83">
        <v>0.75</v>
      </c>
      <c r="G7" s="84">
        <v>1</v>
      </c>
      <c r="I7" s="73"/>
      <c r="J7" s="74" t="s">
        <v>103</v>
      </c>
      <c r="K7" s="82">
        <v>0</v>
      </c>
      <c r="L7" s="83">
        <v>0.25</v>
      </c>
      <c r="M7" s="83">
        <v>0.5</v>
      </c>
      <c r="N7" s="83">
        <v>0.75</v>
      </c>
      <c r="O7" s="84">
        <v>1</v>
      </c>
      <c r="Q7" s="73"/>
      <c r="R7" s="74" t="s">
        <v>103</v>
      </c>
      <c r="S7" s="82">
        <v>0</v>
      </c>
      <c r="T7" s="83">
        <v>0.25</v>
      </c>
      <c r="U7" s="83">
        <v>0.5</v>
      </c>
      <c r="V7" s="83">
        <v>0.75</v>
      </c>
      <c r="W7" s="84">
        <v>1</v>
      </c>
    </row>
    <row r="8" spans="1:23" x14ac:dyDescent="0.2">
      <c r="A8" s="95" t="s">
        <v>104</v>
      </c>
      <c r="B8" s="85">
        <v>0</v>
      </c>
      <c r="C8" s="86">
        <f t="shared" ref="C8:G17" si="0">(1-EXP(-nut_cocourant*(1+r_cocourant)))/(1+r_cocourant)</f>
        <v>0</v>
      </c>
      <c r="D8" s="87">
        <f t="shared" si="0"/>
        <v>0</v>
      </c>
      <c r="E8" s="87">
        <f t="shared" si="0"/>
        <v>0</v>
      </c>
      <c r="F8" s="87">
        <f t="shared" si="0"/>
        <v>0</v>
      </c>
      <c r="G8" s="88">
        <f t="shared" si="0"/>
        <v>0</v>
      </c>
      <c r="I8" s="95" t="s">
        <v>104</v>
      </c>
      <c r="J8" s="85">
        <v>0</v>
      </c>
      <c r="K8" s="86">
        <f t="shared" ref="K8:N27" si="1">(1-EXP(-nut_contrecourant*(1-r_contrecourant)))/(1-r_contrecourant*EXP(-nut_contrecourant*(1-r_contrecourant)))</f>
        <v>0</v>
      </c>
      <c r="L8" s="87">
        <f t="shared" si="1"/>
        <v>0</v>
      </c>
      <c r="M8" s="87">
        <f t="shared" si="1"/>
        <v>0</v>
      </c>
      <c r="N8" s="87">
        <f t="shared" si="1"/>
        <v>0</v>
      </c>
      <c r="O8" s="88">
        <f t="shared" ref="O8:O39" si="2">nut_contrecourant/(1+nut_contrecourant)</f>
        <v>0</v>
      </c>
      <c r="Q8" s="95" t="s">
        <v>104</v>
      </c>
      <c r="R8" s="85">
        <v>0</v>
      </c>
      <c r="S8" s="86">
        <f t="shared" ref="S8:S39" si="3">1-EXP(-nut_courantscroises)</f>
        <v>0</v>
      </c>
      <c r="T8" s="87">
        <f t="shared" ref="T8:W27" si="4">1-EXP((EXP(-nut_courantscroises*r_courantscroises)-1)/r_courantscroises)</f>
        <v>0</v>
      </c>
      <c r="U8" s="87">
        <f t="shared" si="4"/>
        <v>0</v>
      </c>
      <c r="V8" s="87">
        <f t="shared" si="4"/>
        <v>0</v>
      </c>
      <c r="W8" s="88">
        <f t="shared" si="4"/>
        <v>0</v>
      </c>
    </row>
    <row r="9" spans="1:23" x14ac:dyDescent="0.2">
      <c r="A9" s="96"/>
      <c r="B9" s="76">
        <v>0.1</v>
      </c>
      <c r="C9" s="77">
        <f t="shared" si="0"/>
        <v>9.5162581964040482E-2</v>
      </c>
      <c r="D9" s="75">
        <f t="shared" si="0"/>
        <v>9.4002477932323636E-2</v>
      </c>
      <c r="E9" s="75">
        <f t="shared" si="0"/>
        <v>9.2861349049961461E-2</v>
      </c>
      <c r="F9" s="75">
        <f t="shared" si="0"/>
        <v>9.1738845274738648E-2</v>
      </c>
      <c r="G9" s="78">
        <f t="shared" si="0"/>
        <v>9.063462346100909E-2</v>
      </c>
      <c r="I9" s="96"/>
      <c r="J9" s="76">
        <v>0.1</v>
      </c>
      <c r="K9" s="77">
        <f t="shared" si="1"/>
        <v>9.5162581964040482E-2</v>
      </c>
      <c r="L9" s="75">
        <f t="shared" si="1"/>
        <v>9.4076146766922455E-2</v>
      </c>
      <c r="M9" s="75">
        <f t="shared" si="1"/>
        <v>9.3005232295095386E-2</v>
      </c>
      <c r="N9" s="75">
        <f t="shared" si="1"/>
        <v>9.1949619316977066E-2</v>
      </c>
      <c r="O9" s="78">
        <f t="shared" si="2"/>
        <v>9.0909090909090912E-2</v>
      </c>
      <c r="Q9" s="96"/>
      <c r="R9" s="76">
        <v>0.1</v>
      </c>
      <c r="S9" s="77">
        <f t="shared" si="3"/>
        <v>9.5162581964040482E-2</v>
      </c>
      <c r="T9" s="75">
        <f t="shared" si="4"/>
        <v>9.4040206434279461E-2</v>
      </c>
      <c r="U9" s="75">
        <f t="shared" si="4"/>
        <v>9.2934985843325157E-2</v>
      </c>
      <c r="V9" s="75">
        <f t="shared" si="4"/>
        <v>9.1846642056413907E-2</v>
      </c>
      <c r="W9" s="78">
        <f t="shared" si="4"/>
        <v>9.0774901151471354E-2</v>
      </c>
    </row>
    <row r="10" spans="1:23" x14ac:dyDescent="0.2">
      <c r="A10" s="96"/>
      <c r="B10" s="76">
        <v>0.2</v>
      </c>
      <c r="C10" s="77">
        <f t="shared" si="0"/>
        <v>0.18126924692201818</v>
      </c>
      <c r="D10" s="75">
        <f t="shared" si="0"/>
        <v>0.17695937354287611</v>
      </c>
      <c r="E10" s="75">
        <f t="shared" si="0"/>
        <v>0.17278785287885476</v>
      </c>
      <c r="F10" s="75">
        <f t="shared" si="0"/>
        <v>0.16874966301787803</v>
      </c>
      <c r="G10" s="78">
        <f t="shared" si="0"/>
        <v>0.16483997698218034</v>
      </c>
      <c r="I10" s="96"/>
      <c r="J10" s="76">
        <v>0.2</v>
      </c>
      <c r="K10" s="77">
        <f t="shared" si="1"/>
        <v>0.18126924692201818</v>
      </c>
      <c r="L10" s="75">
        <f t="shared" si="1"/>
        <v>0.17748208516940728</v>
      </c>
      <c r="M10" s="75">
        <f t="shared" si="1"/>
        <v>0.17378713175787652</v>
      </c>
      <c r="N10" s="75">
        <f t="shared" si="1"/>
        <v>0.17018259299601471</v>
      </c>
      <c r="O10" s="78">
        <f t="shared" si="2"/>
        <v>0.16666666666666669</v>
      </c>
      <c r="Q10" s="96"/>
      <c r="R10" s="76">
        <v>0.2</v>
      </c>
      <c r="S10" s="77">
        <f t="shared" si="3"/>
        <v>0.18126924692201818</v>
      </c>
      <c r="T10" s="75">
        <f t="shared" si="4"/>
        <v>0.17723306009295114</v>
      </c>
      <c r="U10" s="75">
        <f t="shared" si="4"/>
        <v>0.17330971962388331</v>
      </c>
      <c r="V10" s="75">
        <f t="shared" si="4"/>
        <v>0.16949613664714214</v>
      </c>
      <c r="W10" s="78">
        <f t="shared" si="4"/>
        <v>0.16578928021313799</v>
      </c>
    </row>
    <row r="11" spans="1:23" x14ac:dyDescent="0.2">
      <c r="A11" s="96"/>
      <c r="B11" s="76">
        <v>0.3</v>
      </c>
      <c r="C11" s="77">
        <f t="shared" si="0"/>
        <v>0.25918177931828212</v>
      </c>
      <c r="D11" s="75">
        <f t="shared" si="0"/>
        <v>0.25016857696722222</v>
      </c>
      <c r="E11" s="75">
        <f t="shared" si="0"/>
        <v>0.24158123225215111</v>
      </c>
      <c r="F11" s="75">
        <f t="shared" si="0"/>
        <v>0.23339693464753422</v>
      </c>
      <c r="G11" s="78">
        <f t="shared" si="0"/>
        <v>0.22559418195298681</v>
      </c>
      <c r="I11" s="96"/>
      <c r="J11" s="76">
        <v>0.3</v>
      </c>
      <c r="K11" s="77">
        <f t="shared" si="1"/>
        <v>0.25918177931828212</v>
      </c>
      <c r="L11" s="75">
        <f t="shared" si="1"/>
        <v>0.25173800026254695</v>
      </c>
      <c r="M11" s="75">
        <f t="shared" si="1"/>
        <v>0.24452382829445768</v>
      </c>
      <c r="N11" s="75">
        <f t="shared" si="1"/>
        <v>0.23753557674105349</v>
      </c>
      <c r="O11" s="78">
        <f t="shared" si="2"/>
        <v>0.23076923076923075</v>
      </c>
      <c r="Q11" s="96"/>
      <c r="R11" s="76">
        <v>0.3</v>
      </c>
      <c r="S11" s="77">
        <f t="shared" si="3"/>
        <v>0.25918177931828212</v>
      </c>
      <c r="T11" s="75">
        <f t="shared" si="4"/>
        <v>0.25100730962076423</v>
      </c>
      <c r="U11" s="75">
        <f t="shared" si="4"/>
        <v>0.24314534639986229</v>
      </c>
      <c r="V11" s="75">
        <f t="shared" si="4"/>
        <v>0.23558545718082002</v>
      </c>
      <c r="W11" s="78">
        <f t="shared" si="4"/>
        <v>0.2283172656680803</v>
      </c>
    </row>
    <row r="12" spans="1:23" x14ac:dyDescent="0.2">
      <c r="A12" s="96"/>
      <c r="B12" s="76">
        <v>0.4</v>
      </c>
      <c r="C12" s="77">
        <f t="shared" si="0"/>
        <v>0.32967995396436067</v>
      </c>
      <c r="D12" s="75">
        <f t="shared" si="0"/>
        <v>0.31477547222989327</v>
      </c>
      <c r="E12" s="75">
        <f t="shared" si="0"/>
        <v>0.30079224260398241</v>
      </c>
      <c r="F12" s="75">
        <f t="shared" si="0"/>
        <v>0.28766554069062317</v>
      </c>
      <c r="G12" s="78">
        <f t="shared" si="0"/>
        <v>0.27533551794138922</v>
      </c>
      <c r="I12" s="96"/>
      <c r="J12" s="76">
        <v>0.4</v>
      </c>
      <c r="K12" s="77">
        <f t="shared" si="1"/>
        <v>0.32967995396436067</v>
      </c>
      <c r="L12" s="75">
        <f t="shared" si="1"/>
        <v>0.31809429098182396</v>
      </c>
      <c r="M12" s="75">
        <f t="shared" si="1"/>
        <v>0.30690589362982834</v>
      </c>
      <c r="N12" s="75">
        <f t="shared" si="1"/>
        <v>0.29611354061721745</v>
      </c>
      <c r="O12" s="78">
        <f t="shared" si="2"/>
        <v>0.28571428571428575</v>
      </c>
      <c r="Q12" s="96"/>
      <c r="R12" s="76">
        <v>0.4</v>
      </c>
      <c r="S12" s="77">
        <f t="shared" si="3"/>
        <v>0.32967995396436067</v>
      </c>
      <c r="T12" s="75">
        <f t="shared" si="4"/>
        <v>0.31658318033165755</v>
      </c>
      <c r="U12" s="75">
        <f t="shared" si="4"/>
        <v>0.30409247499268555</v>
      </c>
      <c r="V12" s="75">
        <f t="shared" si="4"/>
        <v>0.29218725572468096</v>
      </c>
      <c r="W12" s="78">
        <f t="shared" si="4"/>
        <v>0.28084614105384698</v>
      </c>
    </row>
    <row r="13" spans="1:23" x14ac:dyDescent="0.2">
      <c r="A13" s="96"/>
      <c r="B13" s="76">
        <v>0.5</v>
      </c>
      <c r="C13" s="77">
        <f t="shared" si="0"/>
        <v>0.39346934028736658</v>
      </c>
      <c r="D13" s="75">
        <f t="shared" si="0"/>
        <v>0.37179085718480775</v>
      </c>
      <c r="E13" s="75">
        <f t="shared" si="0"/>
        <v>0.35175563150599021</v>
      </c>
      <c r="F13" s="75">
        <f t="shared" si="0"/>
        <v>0.3332217030408523</v>
      </c>
      <c r="G13" s="78">
        <f t="shared" si="0"/>
        <v>0.31606027941427883</v>
      </c>
      <c r="I13" s="96"/>
      <c r="J13" s="76">
        <v>0.5</v>
      </c>
      <c r="K13" s="77">
        <f t="shared" si="1"/>
        <v>0.39346934028736658</v>
      </c>
      <c r="L13" s="75">
        <f t="shared" si="1"/>
        <v>0.37758892644257075</v>
      </c>
      <c r="M13" s="75">
        <f t="shared" si="1"/>
        <v>0.36226557282754779</v>
      </c>
      <c r="N13" s="75">
        <f t="shared" si="1"/>
        <v>0.34751139408516257</v>
      </c>
      <c r="O13" s="78">
        <f t="shared" si="2"/>
        <v>0.33333333333333331</v>
      </c>
      <c r="Q13" s="96"/>
      <c r="R13" s="76">
        <v>0.5</v>
      </c>
      <c r="S13" s="77">
        <f t="shared" si="3"/>
        <v>0.39346934028736658</v>
      </c>
      <c r="T13" s="75">
        <f t="shared" si="4"/>
        <v>0.37500547523594396</v>
      </c>
      <c r="U13" s="75">
        <f t="shared" si="4"/>
        <v>0.3575064067496021</v>
      </c>
      <c r="V13" s="75">
        <f t="shared" si="4"/>
        <v>0.34094456509213544</v>
      </c>
      <c r="W13" s="78">
        <f t="shared" si="4"/>
        <v>0.32528799626410032</v>
      </c>
    </row>
    <row r="14" spans="1:23" x14ac:dyDescent="0.2">
      <c r="A14" s="96"/>
      <c r="B14" s="76">
        <v>0.6</v>
      </c>
      <c r="C14" s="77">
        <f t="shared" si="0"/>
        <v>0.45118836390597361</v>
      </c>
      <c r="D14" s="75">
        <f t="shared" si="0"/>
        <v>0.42210675780718826</v>
      </c>
      <c r="E14" s="75">
        <f t="shared" si="0"/>
        <v>0.39562022683960052</v>
      </c>
      <c r="F14" s="75">
        <f t="shared" si="0"/>
        <v>0.37146414336505412</v>
      </c>
      <c r="G14" s="78">
        <f t="shared" si="0"/>
        <v>0.3494028940438989</v>
      </c>
      <c r="I14" s="96"/>
      <c r="J14" s="76">
        <v>0.6</v>
      </c>
      <c r="K14" s="77">
        <f t="shared" si="1"/>
        <v>0.45118836390597361</v>
      </c>
      <c r="L14" s="75">
        <f t="shared" si="1"/>
        <v>0.43109074750671555</v>
      </c>
      <c r="M14" s="75">
        <f t="shared" si="1"/>
        <v>0.41166697862893548</v>
      </c>
      <c r="N14" s="75">
        <f t="shared" si="1"/>
        <v>0.39295965691482554</v>
      </c>
      <c r="O14" s="78">
        <f t="shared" si="2"/>
        <v>0.37499999999999994</v>
      </c>
      <c r="Q14" s="96"/>
      <c r="R14" s="76">
        <v>0.6</v>
      </c>
      <c r="S14" s="77">
        <f t="shared" si="3"/>
        <v>0.45118836390597361</v>
      </c>
      <c r="T14" s="75">
        <f t="shared" si="4"/>
        <v>0.42717103332381567</v>
      </c>
      <c r="U14" s="75">
        <f t="shared" si="4"/>
        <v>0.40450575753401197</v>
      </c>
      <c r="V14" s="75">
        <f t="shared" si="4"/>
        <v>0.38317039768299366</v>
      </c>
      <c r="W14" s="78">
        <f t="shared" si="4"/>
        <v>0.36312913260530544</v>
      </c>
    </row>
    <row r="15" spans="1:23" x14ac:dyDescent="0.2">
      <c r="A15" s="96"/>
      <c r="B15" s="76">
        <v>0.7</v>
      </c>
      <c r="C15" s="77">
        <f t="shared" si="0"/>
        <v>0.50341469620859047</v>
      </c>
      <c r="D15" s="75">
        <f t="shared" si="0"/>
        <v>0.46651038425719327</v>
      </c>
      <c r="E15" s="75">
        <f t="shared" si="0"/>
        <v>0.43337483392589632</v>
      </c>
      <c r="F15" s="75">
        <f t="shared" si="0"/>
        <v>0.40356702838655262</v>
      </c>
      <c r="G15" s="78">
        <f t="shared" si="0"/>
        <v>0.37670151802919677</v>
      </c>
      <c r="I15" s="96"/>
      <c r="J15" s="76">
        <v>0.7</v>
      </c>
      <c r="K15" s="77">
        <f t="shared" si="1"/>
        <v>0.50341469620859047</v>
      </c>
      <c r="L15" s="75">
        <f t="shared" si="1"/>
        <v>0.47933257458624773</v>
      </c>
      <c r="M15" s="75">
        <f t="shared" si="1"/>
        <v>0.45597034650466139</v>
      </c>
      <c r="N15" s="75">
        <f t="shared" si="1"/>
        <v>0.43342290406621437</v>
      </c>
      <c r="O15" s="78">
        <f t="shared" si="2"/>
        <v>0.41176470588235292</v>
      </c>
      <c r="Q15" s="96"/>
      <c r="R15" s="76">
        <v>0.7</v>
      </c>
      <c r="S15" s="77">
        <f t="shared" si="3"/>
        <v>0.50341469620859047</v>
      </c>
      <c r="T15" s="75">
        <f t="shared" si="4"/>
        <v>0.47385156851808274</v>
      </c>
      <c r="U15" s="75">
        <f t="shared" si="4"/>
        <v>0.44601840818771843</v>
      </c>
      <c r="V15" s="75">
        <f t="shared" si="4"/>
        <v>0.41992208456716762</v>
      </c>
      <c r="W15" s="78">
        <f t="shared" si="4"/>
        <v>0.3955369261336763</v>
      </c>
    </row>
    <row r="16" spans="1:23" x14ac:dyDescent="0.2">
      <c r="A16" s="96"/>
      <c r="B16" s="76">
        <v>0.8</v>
      </c>
      <c r="C16" s="77">
        <f t="shared" si="0"/>
        <v>0.55067103588277844</v>
      </c>
      <c r="D16" s="75">
        <f t="shared" si="0"/>
        <v>0.50569644706284611</v>
      </c>
      <c r="E16" s="75">
        <f t="shared" si="0"/>
        <v>0.46587052539186535</v>
      </c>
      <c r="F16" s="75">
        <f t="shared" si="0"/>
        <v>0.43051602060479632</v>
      </c>
      <c r="G16" s="78">
        <f t="shared" si="0"/>
        <v>0.39905174100267232</v>
      </c>
      <c r="I16" s="96"/>
      <c r="J16" s="76">
        <v>0.8</v>
      </c>
      <c r="K16" s="77">
        <f t="shared" si="1"/>
        <v>0.55067103588277844</v>
      </c>
      <c r="L16" s="75">
        <f t="shared" si="1"/>
        <v>0.52293681634383959</v>
      </c>
      <c r="M16" s="75">
        <f t="shared" si="1"/>
        <v>0.49587865558390914</v>
      </c>
      <c r="N16" s="75">
        <f t="shared" si="1"/>
        <v>0.46966793114295535</v>
      </c>
      <c r="O16" s="78">
        <f t="shared" si="2"/>
        <v>0.44444444444444448</v>
      </c>
      <c r="Q16" s="96"/>
      <c r="R16" s="76">
        <v>0.8</v>
      </c>
      <c r="S16" s="77">
        <f t="shared" si="3"/>
        <v>0.55067103588277844</v>
      </c>
      <c r="T16" s="75">
        <f t="shared" si="4"/>
        <v>0.51571271663819396</v>
      </c>
      <c r="U16" s="75">
        <f t="shared" si="4"/>
        <v>0.48281772716285665</v>
      </c>
      <c r="V16" s="75">
        <f t="shared" si="4"/>
        <v>0.45205725926761275</v>
      </c>
      <c r="W16" s="78">
        <f t="shared" si="4"/>
        <v>0.42343721377676957</v>
      </c>
    </row>
    <row r="17" spans="1:23" x14ac:dyDescent="0.2">
      <c r="A17" s="96"/>
      <c r="B17" s="76">
        <v>0.9</v>
      </c>
      <c r="C17" s="77">
        <f t="shared" si="0"/>
        <v>0.59343034025940089</v>
      </c>
      <c r="D17" s="75">
        <f t="shared" si="0"/>
        <v>0.54027802611332021</v>
      </c>
      <c r="E17" s="75">
        <f t="shared" si="0"/>
        <v>0.49383982623607237</v>
      </c>
      <c r="F17" s="75">
        <f t="shared" si="0"/>
        <v>0.4531385413250556</v>
      </c>
      <c r="G17" s="78">
        <f t="shared" si="0"/>
        <v>0.41735055588920672</v>
      </c>
      <c r="I17" s="96"/>
      <c r="J17" s="76">
        <v>0.9</v>
      </c>
      <c r="K17" s="77">
        <f t="shared" si="1"/>
        <v>0.59343034025940089</v>
      </c>
      <c r="L17" s="75">
        <f t="shared" si="1"/>
        <v>0.56243548956482048</v>
      </c>
      <c r="M17" s="75">
        <f t="shared" si="1"/>
        <v>0.53197201455622511</v>
      </c>
      <c r="N17" s="75">
        <f t="shared" si="1"/>
        <v>0.50231197606338907</v>
      </c>
      <c r="O17" s="78">
        <f t="shared" si="2"/>
        <v>0.47368421052631582</v>
      </c>
      <c r="Q17" s="96"/>
      <c r="R17" s="76">
        <v>0.9</v>
      </c>
      <c r="S17" s="77">
        <f t="shared" si="3"/>
        <v>0.59343034025940089</v>
      </c>
      <c r="T17" s="75">
        <f t="shared" si="4"/>
        <v>0.55332996110215382</v>
      </c>
      <c r="U17" s="75">
        <f t="shared" si="4"/>
        <v>0.51555128117735771</v>
      </c>
      <c r="V17" s="75">
        <f t="shared" si="4"/>
        <v>0.48027637852073346</v>
      </c>
      <c r="W17" s="78">
        <f t="shared" si="4"/>
        <v>0.44757098874378209</v>
      </c>
    </row>
    <row r="18" spans="1:23" x14ac:dyDescent="0.2">
      <c r="A18" s="96"/>
      <c r="B18" s="76">
        <v>1</v>
      </c>
      <c r="C18" s="77">
        <f t="shared" ref="C18:G27" si="5">(1-EXP(-nut_cocourant*(1+r_cocourant)))/(1+r_cocourant)</f>
        <v>0.63212055882855767</v>
      </c>
      <c r="D18" s="75">
        <f t="shared" si="5"/>
        <v>0.57079616251184784</v>
      </c>
      <c r="E18" s="75">
        <f t="shared" si="5"/>
        <v>0.51791322656771344</v>
      </c>
      <c r="F18" s="75">
        <f t="shared" si="5"/>
        <v>0.4721291751711742</v>
      </c>
      <c r="G18" s="78">
        <f t="shared" si="5"/>
        <v>0.43233235838169365</v>
      </c>
      <c r="I18" s="96"/>
      <c r="J18" s="76">
        <v>1</v>
      </c>
      <c r="K18" s="77">
        <f t="shared" si="1"/>
        <v>0.63212055882855767</v>
      </c>
      <c r="L18" s="75">
        <f t="shared" si="1"/>
        <v>0.59828602392798269</v>
      </c>
      <c r="M18" s="75">
        <f t="shared" si="1"/>
        <v>0.56473340160641616</v>
      </c>
      <c r="N18" s="75">
        <f t="shared" si="1"/>
        <v>0.53185748807498889</v>
      </c>
      <c r="O18" s="78">
        <f t="shared" si="2"/>
        <v>0.5</v>
      </c>
      <c r="Q18" s="96"/>
      <c r="R18" s="76">
        <v>1</v>
      </c>
      <c r="S18" s="77">
        <f t="shared" si="3"/>
        <v>0.63212055882855767</v>
      </c>
      <c r="T18" s="75">
        <f t="shared" si="4"/>
        <v>0.58720198263219214</v>
      </c>
      <c r="U18" s="75">
        <f t="shared" si="4"/>
        <v>0.54476371201468732</v>
      </c>
      <c r="V18" s="75">
        <f t="shared" si="4"/>
        <v>0.50515528020568223</v>
      </c>
      <c r="W18" s="78">
        <f t="shared" si="4"/>
        <v>0.46853639461338437</v>
      </c>
    </row>
    <row r="19" spans="1:23" x14ac:dyDescent="0.2">
      <c r="A19" s="96"/>
      <c r="B19" s="76">
        <v>1.1000000000000001</v>
      </c>
      <c r="C19" s="77">
        <f t="shared" si="5"/>
        <v>0.6671289163019205</v>
      </c>
      <c r="D19" s="75">
        <f t="shared" si="5"/>
        <v>0.59772832335620285</v>
      </c>
      <c r="E19" s="75">
        <f t="shared" si="5"/>
        <v>0.53863339425283063</v>
      </c>
      <c r="F19" s="75">
        <f t="shared" si="5"/>
        <v>0.48807099608215582</v>
      </c>
      <c r="G19" s="78">
        <f t="shared" si="5"/>
        <v>0.44459842081883305</v>
      </c>
      <c r="I19" s="96"/>
      <c r="J19" s="76">
        <v>1.1000000000000001</v>
      </c>
      <c r="K19" s="77">
        <f t="shared" si="1"/>
        <v>0.6671289163019205</v>
      </c>
      <c r="L19" s="75">
        <f t="shared" si="1"/>
        <v>0.63088385263667357</v>
      </c>
      <c r="M19" s="75">
        <f t="shared" si="1"/>
        <v>0.59456819261255422</v>
      </c>
      <c r="N19" s="75">
        <f t="shared" si="1"/>
        <v>0.55871762802885083</v>
      </c>
      <c r="O19" s="78">
        <f t="shared" si="2"/>
        <v>0.52380952380952384</v>
      </c>
      <c r="Q19" s="96"/>
      <c r="R19" s="76">
        <v>1.1000000000000001</v>
      </c>
      <c r="S19" s="77">
        <f t="shared" si="3"/>
        <v>0.6671289163019205</v>
      </c>
      <c r="T19" s="75">
        <f t="shared" si="4"/>
        <v>0.61776187744187272</v>
      </c>
      <c r="U19" s="75">
        <f t="shared" si="4"/>
        <v>0.57091505782214158</v>
      </c>
      <c r="V19" s="75">
        <f t="shared" si="4"/>
        <v>0.52717030588315872</v>
      </c>
      <c r="W19" s="78">
        <f t="shared" si="4"/>
        <v>0.4868201529997338</v>
      </c>
    </row>
    <row r="20" spans="1:23" x14ac:dyDescent="0.2">
      <c r="A20" s="96"/>
      <c r="B20" s="76">
        <v>1.2</v>
      </c>
      <c r="C20" s="77">
        <f t="shared" si="5"/>
        <v>0.69880578808779781</v>
      </c>
      <c r="D20" s="75">
        <f t="shared" si="5"/>
        <v>0.62149587188125621</v>
      </c>
      <c r="E20" s="75">
        <f t="shared" si="5"/>
        <v>0.55646740785227566</v>
      </c>
      <c r="F20" s="75">
        <f t="shared" si="5"/>
        <v>0.5014534695697247</v>
      </c>
      <c r="G20" s="78">
        <f t="shared" si="5"/>
        <v>0.45464102335529377</v>
      </c>
      <c r="I20" s="96"/>
      <c r="J20" s="76">
        <v>1.2</v>
      </c>
      <c r="K20" s="77">
        <f t="shared" si="1"/>
        <v>0.69880578808779781</v>
      </c>
      <c r="L20" s="75">
        <f t="shared" si="1"/>
        <v>0.66057252715973058</v>
      </c>
      <c r="M20" s="75">
        <f t="shared" si="1"/>
        <v>0.62181915887413686</v>
      </c>
      <c r="N20" s="75">
        <f t="shared" si="1"/>
        <v>0.58323525996019565</v>
      </c>
      <c r="O20" s="78">
        <f t="shared" si="2"/>
        <v>0.54545454545454541</v>
      </c>
      <c r="Q20" s="96"/>
      <c r="R20" s="76">
        <v>1.2</v>
      </c>
      <c r="S20" s="77">
        <f t="shared" si="3"/>
        <v>0.69880578808779781</v>
      </c>
      <c r="T20" s="75">
        <f t="shared" si="4"/>
        <v>0.64538660718985907</v>
      </c>
      <c r="U20" s="75">
        <f t="shared" si="4"/>
        <v>0.59439549826392934</v>
      </c>
      <c r="V20" s="75">
        <f t="shared" si="4"/>
        <v>0.54671782913682931</v>
      </c>
      <c r="W20" s="78">
        <f t="shared" si="4"/>
        <v>0.5028213138817772</v>
      </c>
    </row>
    <row r="21" spans="1:23" x14ac:dyDescent="0.2">
      <c r="A21" s="96"/>
      <c r="B21" s="76">
        <v>1.3</v>
      </c>
      <c r="C21" s="77">
        <f t="shared" si="5"/>
        <v>0.72746820696598746</v>
      </c>
      <c r="D21" s="75">
        <f t="shared" si="5"/>
        <v>0.64247065983664475</v>
      </c>
      <c r="E21" s="75">
        <f t="shared" si="5"/>
        <v>0.57181728560899103</v>
      </c>
      <c r="F21" s="75">
        <f t="shared" si="5"/>
        <v>0.51268748089412208</v>
      </c>
      <c r="G21" s="78">
        <f t="shared" si="5"/>
        <v>0.46286321089283305</v>
      </c>
      <c r="I21" s="96"/>
      <c r="J21" s="76">
        <v>1.3</v>
      </c>
      <c r="K21" s="77">
        <f t="shared" si="1"/>
        <v>0.72746820696598746</v>
      </c>
      <c r="L21" s="75">
        <f t="shared" si="1"/>
        <v>0.68765190671869758</v>
      </c>
      <c r="M21" s="75">
        <f t="shared" si="1"/>
        <v>0.64677811494260218</v>
      </c>
      <c r="N21" s="75">
        <f t="shared" si="1"/>
        <v>0.60569729304915987</v>
      </c>
      <c r="O21" s="78">
        <f t="shared" si="2"/>
        <v>0.56521739130434789</v>
      </c>
      <c r="Q21" s="96"/>
      <c r="R21" s="76">
        <v>1.3</v>
      </c>
      <c r="S21" s="77">
        <f t="shared" si="3"/>
        <v>0.72746820696598746</v>
      </c>
      <c r="T21" s="75">
        <f t="shared" si="4"/>
        <v>0.67040497840062185</v>
      </c>
      <c r="U21" s="75">
        <f t="shared" si="4"/>
        <v>0.61553727794457047</v>
      </c>
      <c r="V21" s="75">
        <f t="shared" si="4"/>
        <v>0.56412954234425539</v>
      </c>
      <c r="W21" s="78">
        <f t="shared" si="4"/>
        <v>0.51686937026884938</v>
      </c>
    </row>
    <row r="22" spans="1:23" x14ac:dyDescent="0.2">
      <c r="A22" s="96"/>
      <c r="B22" s="76">
        <v>1.4</v>
      </c>
      <c r="C22" s="77">
        <f t="shared" si="5"/>
        <v>0.75340303605839354</v>
      </c>
      <c r="D22" s="75">
        <f t="shared" si="5"/>
        <v>0.66098084523964384</v>
      </c>
      <c r="E22" s="75">
        <f t="shared" si="5"/>
        <v>0.58502904783134535</v>
      </c>
      <c r="F22" s="75">
        <f t="shared" si="5"/>
        <v>0.52211795057178823</v>
      </c>
      <c r="G22" s="78">
        <f t="shared" si="5"/>
        <v>0.46959496868739103</v>
      </c>
      <c r="I22" s="96"/>
      <c r="J22" s="76">
        <v>1.4</v>
      </c>
      <c r="K22" s="77">
        <f t="shared" si="1"/>
        <v>0.75340303605839354</v>
      </c>
      <c r="L22" s="75">
        <f t="shared" si="1"/>
        <v>0.71238483752494319</v>
      </c>
      <c r="M22" s="75">
        <f t="shared" si="1"/>
        <v>0.66969505816077834</v>
      </c>
      <c r="N22" s="75">
        <f t="shared" si="1"/>
        <v>0.62634564996369124</v>
      </c>
      <c r="O22" s="78">
        <f t="shared" si="2"/>
        <v>0.58333333333333337</v>
      </c>
      <c r="Q22" s="96"/>
      <c r="R22" s="76">
        <v>1.4</v>
      </c>
      <c r="S22" s="77">
        <f t="shared" si="3"/>
        <v>0.75340303605839354</v>
      </c>
      <c r="T22" s="75">
        <f t="shared" si="4"/>
        <v>0.69310439593313067</v>
      </c>
      <c r="U22" s="75">
        <f t="shared" si="4"/>
        <v>0.63462439233207535</v>
      </c>
      <c r="V22" s="75">
        <f t="shared" si="4"/>
        <v>0.57968450362350232</v>
      </c>
      <c r="W22" s="78">
        <f t="shared" si="4"/>
        <v>0.52923819561381458</v>
      </c>
    </row>
    <row r="23" spans="1:23" x14ac:dyDescent="0.2">
      <c r="A23" s="96"/>
      <c r="B23" s="76">
        <v>1.5</v>
      </c>
      <c r="C23" s="77">
        <f t="shared" si="5"/>
        <v>0.77686983985157021</v>
      </c>
      <c r="D23" s="75">
        <f t="shared" si="5"/>
        <v>0.6773160265240572</v>
      </c>
      <c r="E23" s="75">
        <f t="shared" si="5"/>
        <v>0.59640051695875707</v>
      </c>
      <c r="F23" s="75">
        <f t="shared" si="5"/>
        <v>0.53003442455185634</v>
      </c>
      <c r="G23" s="78">
        <f t="shared" si="5"/>
        <v>0.47510646581606802</v>
      </c>
      <c r="I23" s="96"/>
      <c r="J23" s="76">
        <v>1.5</v>
      </c>
      <c r="K23" s="77">
        <f t="shared" si="1"/>
        <v>0.77686983985157021</v>
      </c>
      <c r="L23" s="75">
        <f t="shared" si="1"/>
        <v>0.73500263759410556</v>
      </c>
      <c r="M23" s="75">
        <f t="shared" si="1"/>
        <v>0.69078540824791679</v>
      </c>
      <c r="N23" s="75">
        <f t="shared" si="1"/>
        <v>0.64538575248410468</v>
      </c>
      <c r="O23" s="78">
        <f t="shared" si="2"/>
        <v>0.6</v>
      </c>
      <c r="Q23" s="96"/>
      <c r="R23" s="76">
        <v>1.5</v>
      </c>
      <c r="S23" s="77">
        <f t="shared" si="3"/>
        <v>0.77686983985157021</v>
      </c>
      <c r="T23" s="75">
        <f t="shared" si="4"/>
        <v>0.71373659194278427</v>
      </c>
      <c r="U23" s="75">
        <f t="shared" si="4"/>
        <v>0.65190049094361202</v>
      </c>
      <c r="V23" s="75">
        <f t="shared" si="4"/>
        <v>0.59361869158769354</v>
      </c>
      <c r="W23" s="78">
        <f t="shared" si="4"/>
        <v>0.54015685641269617</v>
      </c>
    </row>
    <row r="24" spans="1:23" x14ac:dyDescent="0.2">
      <c r="A24" s="96"/>
      <c r="B24" s="76">
        <v>1.6</v>
      </c>
      <c r="C24" s="77">
        <f t="shared" si="5"/>
        <v>0.79810348200534464</v>
      </c>
      <c r="D24" s="75">
        <f t="shared" si="5"/>
        <v>0.69173177341070979</v>
      </c>
      <c r="E24" s="75">
        <f t="shared" si="5"/>
        <v>0.60618803114039166</v>
      </c>
      <c r="F24" s="75">
        <f t="shared" si="5"/>
        <v>0.5366799642141612</v>
      </c>
      <c r="G24" s="78">
        <f t="shared" si="5"/>
        <v>0.47961889801081692</v>
      </c>
      <c r="I24" s="96"/>
      <c r="J24" s="76">
        <v>1.6</v>
      </c>
      <c r="K24" s="77">
        <f t="shared" si="1"/>
        <v>0.79810348200534464</v>
      </c>
      <c r="L24" s="75">
        <f t="shared" si="1"/>
        <v>0.75570962967381472</v>
      </c>
      <c r="M24" s="75">
        <f t="shared" si="1"/>
        <v>0.71023579229915523</v>
      </c>
      <c r="N24" s="75">
        <f t="shared" si="1"/>
        <v>0.66299315620670474</v>
      </c>
      <c r="O24" s="78">
        <f t="shared" si="2"/>
        <v>0.61538461538461542</v>
      </c>
      <c r="Q24" s="96"/>
      <c r="R24" s="76">
        <v>1.6</v>
      </c>
      <c r="S24" s="77">
        <f t="shared" si="3"/>
        <v>0.79810348200534464</v>
      </c>
      <c r="T24" s="75">
        <f t="shared" si="4"/>
        <v>0.73252249666300662</v>
      </c>
      <c r="U24" s="75">
        <f t="shared" si="4"/>
        <v>0.66757535354250552</v>
      </c>
      <c r="V24" s="75">
        <f t="shared" si="4"/>
        <v>0.60613263002494966</v>
      </c>
      <c r="W24" s="78">
        <f t="shared" si="4"/>
        <v>0.54981806683689993</v>
      </c>
    </row>
    <row r="25" spans="1:23" x14ac:dyDescent="0.2">
      <c r="A25" s="96"/>
      <c r="B25" s="76">
        <v>1.7</v>
      </c>
      <c r="C25" s="77">
        <f t="shared" si="5"/>
        <v>0.81731647594726531</v>
      </c>
      <c r="D25" s="75">
        <f t="shared" si="5"/>
        <v>0.70445362538662426</v>
      </c>
      <c r="E25" s="75">
        <f t="shared" si="5"/>
        <v>0.61461222266589788</v>
      </c>
      <c r="F25" s="75">
        <f t="shared" si="5"/>
        <v>0.54225860914048318</v>
      </c>
      <c r="G25" s="78">
        <f t="shared" si="5"/>
        <v>0.48331336501983696</v>
      </c>
      <c r="I25" s="96"/>
      <c r="J25" s="76">
        <v>1.7</v>
      </c>
      <c r="K25" s="77">
        <f t="shared" si="1"/>
        <v>0.81731647594726531</v>
      </c>
      <c r="L25" s="75">
        <f t="shared" si="1"/>
        <v>0.77468691011936908</v>
      </c>
      <c r="M25" s="75">
        <f t="shared" si="1"/>
        <v>0.72820870512374025</v>
      </c>
      <c r="N25" s="75">
        <f t="shared" si="1"/>
        <v>0.6793187888225356</v>
      </c>
      <c r="O25" s="78">
        <f t="shared" si="2"/>
        <v>0.62962962962962954</v>
      </c>
      <c r="Q25" s="96"/>
      <c r="R25" s="76">
        <v>1.7</v>
      </c>
      <c r="S25" s="77">
        <f t="shared" si="3"/>
        <v>0.81731647594726531</v>
      </c>
      <c r="T25" s="75">
        <f t="shared" si="4"/>
        <v>0.74965638866883544</v>
      </c>
      <c r="U25" s="75">
        <f t="shared" si="4"/>
        <v>0.68183021898125062</v>
      </c>
      <c r="V25" s="75">
        <f t="shared" si="4"/>
        <v>0.61739750814185967</v>
      </c>
      <c r="W25" s="78">
        <f t="shared" si="4"/>
        <v>0.55838484929551657</v>
      </c>
    </row>
    <row r="26" spans="1:23" x14ac:dyDescent="0.2">
      <c r="A26" s="96"/>
      <c r="B26" s="76">
        <v>1.8</v>
      </c>
      <c r="C26" s="77">
        <f t="shared" si="5"/>
        <v>0.83470111177841344</v>
      </c>
      <c r="D26" s="75">
        <f t="shared" si="5"/>
        <v>0.7156806203505085</v>
      </c>
      <c r="E26" s="75">
        <f t="shared" si="5"/>
        <v>0.62186299150683355</v>
      </c>
      <c r="F26" s="75">
        <f t="shared" si="5"/>
        <v>0.54694164179026272</v>
      </c>
      <c r="G26" s="78">
        <f t="shared" si="5"/>
        <v>0.48633813877635373</v>
      </c>
      <c r="I26" s="96"/>
      <c r="J26" s="76">
        <v>1.8</v>
      </c>
      <c r="K26" s="77">
        <f t="shared" si="1"/>
        <v>0.83470111177841344</v>
      </c>
      <c r="L26" s="75">
        <f t="shared" si="1"/>
        <v>0.79209550034561749</v>
      </c>
      <c r="M26" s="75">
        <f t="shared" si="1"/>
        <v>0.74484629201022245</v>
      </c>
      <c r="N26" s="75">
        <f t="shared" si="1"/>
        <v>0.69449312324458412</v>
      </c>
      <c r="O26" s="78">
        <f t="shared" si="2"/>
        <v>0.6428571428571429</v>
      </c>
      <c r="Q26" s="96"/>
      <c r="R26" s="76">
        <v>1.8</v>
      </c>
      <c r="S26" s="77">
        <f t="shared" si="3"/>
        <v>0.83470111177841344</v>
      </c>
      <c r="T26" s="75">
        <f t="shared" si="4"/>
        <v>0.76530943883110047</v>
      </c>
      <c r="U26" s="75">
        <f t="shared" si="4"/>
        <v>0.69482218752247749</v>
      </c>
      <c r="V26" s="75">
        <f t="shared" si="4"/>
        <v>0.62756012086061019</v>
      </c>
      <c r="W26" s="78">
        <f t="shared" si="4"/>
        <v>0.56599581921302278</v>
      </c>
    </row>
    <row r="27" spans="1:23" x14ac:dyDescent="0.2">
      <c r="A27" s="96"/>
      <c r="B27" s="76">
        <v>1.9</v>
      </c>
      <c r="C27" s="77">
        <f t="shared" si="5"/>
        <v>0.85043138077736491</v>
      </c>
      <c r="D27" s="75">
        <f t="shared" si="5"/>
        <v>0.72558840863146923</v>
      </c>
      <c r="E27" s="75">
        <f t="shared" si="5"/>
        <v>0.62810378608344097</v>
      </c>
      <c r="F27" s="75">
        <f t="shared" si="5"/>
        <v>0.55087284642661161</v>
      </c>
      <c r="G27" s="78">
        <f t="shared" si="5"/>
        <v>0.48881461407191718</v>
      </c>
      <c r="I27" s="96"/>
      <c r="J27" s="76">
        <v>1.9</v>
      </c>
      <c r="K27" s="77">
        <f t="shared" si="1"/>
        <v>0.85043138077736491</v>
      </c>
      <c r="L27" s="75">
        <f t="shared" si="1"/>
        <v>0.80807899617170709</v>
      </c>
      <c r="M27" s="75">
        <f t="shared" si="1"/>
        <v>0.76027344085657167</v>
      </c>
      <c r="N27" s="75">
        <f t="shared" si="1"/>
        <v>0.70862952998613704</v>
      </c>
      <c r="O27" s="78">
        <f t="shared" si="2"/>
        <v>0.65517241379310343</v>
      </c>
      <c r="Q27" s="96"/>
      <c r="R27" s="76">
        <v>1.9</v>
      </c>
      <c r="S27" s="77">
        <f t="shared" si="3"/>
        <v>0.85043138077736491</v>
      </c>
      <c r="T27" s="75">
        <f t="shared" si="4"/>
        <v>0.77963274293260498</v>
      </c>
      <c r="U27" s="75">
        <f t="shared" si="4"/>
        <v>0.70668787182131376</v>
      </c>
      <c r="V27" s="75">
        <f t="shared" si="4"/>
        <v>0.63674687816418851</v>
      </c>
      <c r="W27" s="78">
        <f t="shared" si="4"/>
        <v>0.57276940687390376</v>
      </c>
    </row>
    <row r="28" spans="1:23" x14ac:dyDescent="0.2">
      <c r="A28" s="96"/>
      <c r="B28" s="76">
        <v>2</v>
      </c>
      <c r="C28" s="77">
        <f t="shared" ref="C28:G37" si="6">(1-EXP(-nut_cocourant*(1+r_cocourant)))/(1+r_cocourant)</f>
        <v>0.8646647167633873</v>
      </c>
      <c r="D28" s="75">
        <f t="shared" si="6"/>
        <v>0.73433200110088093</v>
      </c>
      <c r="E28" s="75">
        <f t="shared" si="6"/>
        <v>0.63347528775475737</v>
      </c>
      <c r="F28" s="75">
        <f t="shared" si="6"/>
        <v>0.55417292375867511</v>
      </c>
      <c r="G28" s="78">
        <f t="shared" si="6"/>
        <v>0.49084218055563289</v>
      </c>
      <c r="I28" s="96"/>
      <c r="J28" s="76">
        <v>2</v>
      </c>
      <c r="K28" s="77">
        <f t="shared" ref="K28:N47" si="7">(1-EXP(-nut_contrecourant*(1-r_contrecourant)))/(1-r_contrecourant*EXP(-nut_contrecourant*(1-r_contrecourant)))</f>
        <v>0.8646647167633873</v>
      </c>
      <c r="L28" s="75">
        <f t="shared" si="7"/>
        <v>0.82276580638754659</v>
      </c>
      <c r="M28" s="75">
        <f t="shared" si="7"/>
        <v>0.77460032643943588</v>
      </c>
      <c r="N28" s="75">
        <f t="shared" si="7"/>
        <v>0.7218269911368147</v>
      </c>
      <c r="O28" s="78">
        <f t="shared" si="2"/>
        <v>0.66666666666666663</v>
      </c>
      <c r="Q28" s="96"/>
      <c r="R28" s="76">
        <v>2</v>
      </c>
      <c r="S28" s="77">
        <f t="shared" si="3"/>
        <v>0.8646647167633873</v>
      </c>
      <c r="T28" s="75">
        <f t="shared" ref="T28:W47" si="8">1-EXP((EXP(-nut_courantscroises*r_courantscroises)-1)/r_courantscroises)</f>
        <v>0.79275992210135349</v>
      </c>
      <c r="U28" s="75">
        <f t="shared" si="8"/>
        <v>0.71754643614945968</v>
      </c>
      <c r="V28" s="75">
        <f t="shared" si="8"/>
        <v>0.64506707575055233</v>
      </c>
      <c r="W28" s="78">
        <f t="shared" si="8"/>
        <v>0.57880725217646467</v>
      </c>
    </row>
    <row r="29" spans="1:23" x14ac:dyDescent="0.2">
      <c r="A29" s="96"/>
      <c r="B29" s="76">
        <v>2.1</v>
      </c>
      <c r="C29" s="77">
        <f t="shared" si="6"/>
        <v>0.87754357174701814</v>
      </c>
      <c r="D29" s="75">
        <f t="shared" si="6"/>
        <v>0.74204819437259883</v>
      </c>
      <c r="E29" s="75">
        <f t="shared" si="6"/>
        <v>0.6380985820886399</v>
      </c>
      <c r="F29" s="75">
        <f t="shared" si="6"/>
        <v>0.55694319684415716</v>
      </c>
      <c r="G29" s="78">
        <f t="shared" si="6"/>
        <v>0.49250221158976115</v>
      </c>
      <c r="I29" s="96"/>
      <c r="J29" s="76">
        <v>2.1</v>
      </c>
      <c r="K29" s="77">
        <f t="shared" si="7"/>
        <v>0.87754357174701814</v>
      </c>
      <c r="L29" s="75">
        <f t="shared" si="7"/>
        <v>0.83627105335196761</v>
      </c>
      <c r="M29" s="75">
        <f t="shared" si="7"/>
        <v>0.78792451683404485</v>
      </c>
      <c r="N29" s="75">
        <f t="shared" si="7"/>
        <v>0.73417231340756439</v>
      </c>
      <c r="O29" s="78">
        <f t="shared" si="2"/>
        <v>0.67741935483870974</v>
      </c>
      <c r="Q29" s="96"/>
      <c r="R29" s="76">
        <v>2.1</v>
      </c>
      <c r="S29" s="77">
        <f t="shared" si="3"/>
        <v>0.87754357174701814</v>
      </c>
      <c r="T29" s="75">
        <f t="shared" si="8"/>
        <v>0.80480935718149493</v>
      </c>
      <c r="U29" s="75">
        <f t="shared" si="8"/>
        <v>0.72750213554656895</v>
      </c>
      <c r="V29" s="75">
        <f t="shared" si="8"/>
        <v>0.65261557634304113</v>
      </c>
      <c r="W29" s="78">
        <f t="shared" si="8"/>
        <v>0.58419695142172468</v>
      </c>
    </row>
    <row r="30" spans="1:23" x14ac:dyDescent="0.2">
      <c r="A30" s="96"/>
      <c r="B30" s="76">
        <v>2.2000000000000002</v>
      </c>
      <c r="C30" s="77">
        <f t="shared" si="6"/>
        <v>0.8891968416376661</v>
      </c>
      <c r="D30" s="75">
        <f t="shared" si="6"/>
        <v>0.74885771103463394</v>
      </c>
      <c r="E30" s="75">
        <f t="shared" si="6"/>
        <v>0.64207788839917335</v>
      </c>
      <c r="F30" s="75">
        <f t="shared" si="6"/>
        <v>0.55926872203521305</v>
      </c>
      <c r="G30" s="78">
        <f t="shared" si="6"/>
        <v>0.49386133004846577</v>
      </c>
      <c r="I30" s="96"/>
      <c r="J30" s="76">
        <v>2.2000000000000002</v>
      </c>
      <c r="K30" s="77">
        <f t="shared" si="7"/>
        <v>0.8891968416376661</v>
      </c>
      <c r="L30" s="75">
        <f t="shared" si="7"/>
        <v>0.84869819403184987</v>
      </c>
      <c r="M30" s="75">
        <f t="shared" si="7"/>
        <v>0.80033272745549577</v>
      </c>
      <c r="N30" s="75">
        <f t="shared" si="7"/>
        <v>0.7457419448940702</v>
      </c>
      <c r="O30" s="78">
        <f t="shared" si="2"/>
        <v>0.6875</v>
      </c>
      <c r="Q30" s="96"/>
      <c r="R30" s="76">
        <v>2.2000000000000002</v>
      </c>
      <c r="S30" s="77">
        <f t="shared" si="3"/>
        <v>0.8891968416376661</v>
      </c>
      <c r="T30" s="75">
        <f t="shared" si="8"/>
        <v>0.81588611239622388</v>
      </c>
      <c r="U30" s="75">
        <f t="shared" si="8"/>
        <v>0.73664644463278339</v>
      </c>
      <c r="V30" s="75">
        <f t="shared" si="8"/>
        <v>0.65947501833963051</v>
      </c>
      <c r="W30" s="78">
        <f t="shared" si="8"/>
        <v>0.58901429316083576</v>
      </c>
    </row>
    <row r="31" spans="1:23" x14ac:dyDescent="0.2">
      <c r="A31" s="96"/>
      <c r="B31" s="76">
        <v>2.2999999999999998</v>
      </c>
      <c r="C31" s="77">
        <f t="shared" si="6"/>
        <v>0.8997411562771962</v>
      </c>
      <c r="D31" s="75">
        <f t="shared" si="6"/>
        <v>0.75486708839697814</v>
      </c>
      <c r="E31" s="75">
        <f t="shared" si="6"/>
        <v>0.64550290908128805</v>
      </c>
      <c r="F31" s="75">
        <f t="shared" si="6"/>
        <v>0.56122090048382056</v>
      </c>
      <c r="G31" s="78">
        <f t="shared" si="6"/>
        <v>0.49497408212768323</v>
      </c>
      <c r="I31" s="96"/>
      <c r="J31" s="76">
        <v>2.2999999999999998</v>
      </c>
      <c r="K31" s="77">
        <f t="shared" si="7"/>
        <v>0.8997411562771962</v>
      </c>
      <c r="L31" s="75">
        <f t="shared" si="7"/>
        <v>0.86014040861618501</v>
      </c>
      <c r="M31" s="75">
        <f t="shared" si="7"/>
        <v>0.8119022896429462</v>
      </c>
      <c r="N31" s="75">
        <f t="shared" si="7"/>
        <v>0.7566034759466137</v>
      </c>
      <c r="O31" s="78">
        <f t="shared" si="2"/>
        <v>0.69696969696969691</v>
      </c>
      <c r="Q31" s="96"/>
      <c r="R31" s="76">
        <v>2.2999999999999998</v>
      </c>
      <c r="S31" s="77">
        <f t="shared" si="3"/>
        <v>0.8997411562771962</v>
      </c>
      <c r="T31" s="75">
        <f t="shared" si="8"/>
        <v>0.8260835947436681</v>
      </c>
      <c r="U31" s="75">
        <f t="shared" si="8"/>
        <v>0.74505984846732365</v>
      </c>
      <c r="V31" s="75">
        <f t="shared" si="8"/>
        <v>0.66571764346942364</v>
      </c>
      <c r="W31" s="78">
        <f t="shared" si="8"/>
        <v>0.59332508863382094</v>
      </c>
    </row>
    <row r="32" spans="1:23" x14ac:dyDescent="0.2">
      <c r="A32" s="96"/>
      <c r="B32" s="76">
        <v>2.4</v>
      </c>
      <c r="C32" s="77">
        <f t="shared" si="6"/>
        <v>0.90928204671058754</v>
      </c>
      <c r="D32" s="75">
        <f t="shared" si="6"/>
        <v>0.76017034530570882</v>
      </c>
      <c r="E32" s="75">
        <f t="shared" si="6"/>
        <v>0.64845085170180494</v>
      </c>
      <c r="F32" s="75">
        <f t="shared" si="6"/>
        <v>0.56285967038829843</v>
      </c>
      <c r="G32" s="78">
        <f t="shared" si="6"/>
        <v>0.49588512647548999</v>
      </c>
      <c r="I32" s="96"/>
      <c r="J32" s="76">
        <v>2.4</v>
      </c>
      <c r="K32" s="77">
        <f t="shared" si="7"/>
        <v>0.90928204671058754</v>
      </c>
      <c r="L32" s="75">
        <f t="shared" si="7"/>
        <v>0.87068179495356324</v>
      </c>
      <c r="M32" s="75">
        <f t="shared" si="7"/>
        <v>0.82270238656813677</v>
      </c>
      <c r="N32" s="75">
        <f t="shared" si="7"/>
        <v>0.76681688642253087</v>
      </c>
      <c r="O32" s="78">
        <f t="shared" si="2"/>
        <v>0.70588235294117652</v>
      </c>
      <c r="Q32" s="96"/>
      <c r="R32" s="76">
        <v>2.4</v>
      </c>
      <c r="S32" s="77">
        <f t="shared" si="3"/>
        <v>0.90928204671058754</v>
      </c>
      <c r="T32" s="75">
        <f t="shared" si="8"/>
        <v>0.83548498817143391</v>
      </c>
      <c r="U32" s="75">
        <f t="shared" si="8"/>
        <v>0.7528133540697578</v>
      </c>
      <c r="V32" s="75">
        <f t="shared" si="8"/>
        <v>0.67140681585749762</v>
      </c>
      <c r="W32" s="78">
        <f t="shared" si="8"/>
        <v>0.59718667860886954</v>
      </c>
    </row>
    <row r="33" spans="1:23" x14ac:dyDescent="0.2">
      <c r="A33" s="96"/>
      <c r="B33" s="76">
        <v>2.5</v>
      </c>
      <c r="C33" s="77">
        <f t="shared" si="6"/>
        <v>0.91791500137610116</v>
      </c>
      <c r="D33" s="75">
        <f t="shared" si="6"/>
        <v>0.76485045310127409</v>
      </c>
      <c r="E33" s="75">
        <f t="shared" si="6"/>
        <v>0.65098816942932725</v>
      </c>
      <c r="F33" s="75">
        <f t="shared" si="6"/>
        <v>0.56423534729003777</v>
      </c>
      <c r="G33" s="78">
        <f t="shared" si="6"/>
        <v>0.49663102650045726</v>
      </c>
      <c r="I33" s="96"/>
      <c r="J33" s="76">
        <v>2.5</v>
      </c>
      <c r="K33" s="77">
        <f t="shared" si="7"/>
        <v>0.91791500137610116</v>
      </c>
      <c r="L33" s="75">
        <f t="shared" si="7"/>
        <v>0.88039840001627756</v>
      </c>
      <c r="M33" s="75">
        <f t="shared" si="7"/>
        <v>0.8327950983841691</v>
      </c>
      <c r="N33" s="75">
        <f t="shared" si="7"/>
        <v>0.77643558795055811</v>
      </c>
      <c r="O33" s="78">
        <f t="shared" si="2"/>
        <v>0.7142857142857143</v>
      </c>
      <c r="Q33" s="96"/>
      <c r="R33" s="76">
        <v>2.5</v>
      </c>
      <c r="S33" s="77">
        <f t="shared" si="3"/>
        <v>0.91791500137610116</v>
      </c>
      <c r="T33" s="75">
        <f t="shared" si="8"/>
        <v>0.84416449542610228</v>
      </c>
      <c r="U33" s="75">
        <f t="shared" si="8"/>
        <v>0.75996977024980483</v>
      </c>
      <c r="V33" s="75">
        <f t="shared" si="8"/>
        <v>0.67659828997517102</v>
      </c>
      <c r="W33" s="78">
        <f t="shared" si="8"/>
        <v>0.60064918043606164</v>
      </c>
    </row>
    <row r="34" spans="1:23" x14ac:dyDescent="0.2">
      <c r="A34" s="96"/>
      <c r="B34" s="76">
        <v>2.6</v>
      </c>
      <c r="C34" s="77">
        <f t="shared" si="6"/>
        <v>0.92572642178566611</v>
      </c>
      <c r="D34" s="75">
        <f t="shared" si="6"/>
        <v>0.76898063373462233</v>
      </c>
      <c r="E34" s="75">
        <f t="shared" si="6"/>
        <v>0.6531720590361304</v>
      </c>
      <c r="F34" s="75">
        <f t="shared" si="6"/>
        <v>0.56539016892351279</v>
      </c>
      <c r="G34" s="78">
        <f t="shared" si="6"/>
        <v>0.49724171778961962</v>
      </c>
      <c r="I34" s="96"/>
      <c r="J34" s="76">
        <v>2.6</v>
      </c>
      <c r="K34" s="77">
        <f t="shared" si="7"/>
        <v>0.92572642178566611</v>
      </c>
      <c r="L34" s="75">
        <f t="shared" si="7"/>
        <v>0.88935911397545198</v>
      </c>
      <c r="M34" s="75">
        <f t="shared" si="7"/>
        <v>0.84223629011808576</v>
      </c>
      <c r="N34" s="75">
        <f t="shared" si="7"/>
        <v>0.78550729946413633</v>
      </c>
      <c r="O34" s="78">
        <f t="shared" si="2"/>
        <v>0.72222222222222221</v>
      </c>
      <c r="Q34" s="96"/>
      <c r="R34" s="76">
        <v>2.6</v>
      </c>
      <c r="S34" s="77">
        <f t="shared" si="3"/>
        <v>0.92572642178566611</v>
      </c>
      <c r="T34" s="75">
        <f t="shared" si="8"/>
        <v>0.85218841534972956</v>
      </c>
      <c r="U34" s="75">
        <f t="shared" si="8"/>
        <v>0.76658479461558182</v>
      </c>
      <c r="V34" s="75">
        <f t="shared" si="8"/>
        <v>0.68134127333037886</v>
      </c>
      <c r="W34" s="78">
        <f t="shared" si="8"/>
        <v>0.60375652538929625</v>
      </c>
    </row>
    <row r="35" spans="1:23" x14ac:dyDescent="0.2">
      <c r="A35" s="96"/>
      <c r="B35" s="76">
        <v>2.7</v>
      </c>
      <c r="C35" s="77">
        <f t="shared" si="6"/>
        <v>0.93279448726025027</v>
      </c>
      <c r="D35" s="75">
        <f t="shared" si="6"/>
        <v>0.77262550535066721</v>
      </c>
      <c r="E35" s="75">
        <f t="shared" si="6"/>
        <v>0.65505175024033768</v>
      </c>
      <c r="F35" s="75">
        <f t="shared" si="6"/>
        <v>0.56635959205146957</v>
      </c>
      <c r="G35" s="78">
        <f t="shared" si="6"/>
        <v>0.49774170952869368</v>
      </c>
      <c r="I35" s="96"/>
      <c r="J35" s="76">
        <v>2.7</v>
      </c>
      <c r="K35" s="77">
        <f t="shared" si="7"/>
        <v>0.93279448726025027</v>
      </c>
      <c r="L35" s="75">
        <f t="shared" si="7"/>
        <v>0.89762644796567759</v>
      </c>
      <c r="M35" s="75">
        <f t="shared" si="7"/>
        <v>0.85107636925123287</v>
      </c>
      <c r="N35" s="75">
        <f t="shared" si="7"/>
        <v>0.79407478631271611</v>
      </c>
      <c r="O35" s="78">
        <f t="shared" si="2"/>
        <v>0.72972972972972971</v>
      </c>
      <c r="Q35" s="96"/>
      <c r="R35" s="76">
        <v>2.7</v>
      </c>
      <c r="S35" s="77">
        <f t="shared" si="3"/>
        <v>0.93279448726025027</v>
      </c>
      <c r="T35" s="75">
        <f t="shared" si="8"/>
        <v>0.85961607911639493</v>
      </c>
      <c r="U35" s="75">
        <f t="shared" si="8"/>
        <v>0.77270793958320649</v>
      </c>
      <c r="V35" s="75">
        <f t="shared" si="8"/>
        <v>0.68567932065451309</v>
      </c>
      <c r="W35" s="78">
        <f t="shared" si="8"/>
        <v>0.60654732581320725</v>
      </c>
    </row>
    <row r="36" spans="1:23" x14ac:dyDescent="0.2">
      <c r="A36" s="96"/>
      <c r="B36" s="76">
        <v>2.8</v>
      </c>
      <c r="C36" s="77">
        <f t="shared" si="6"/>
        <v>0.93918993737478207</v>
      </c>
      <c r="D36" s="75">
        <f t="shared" si="6"/>
        <v>0.77584209326214526</v>
      </c>
      <c r="E36" s="75">
        <f t="shared" si="6"/>
        <v>0.65666961545301483</v>
      </c>
      <c r="F36" s="75">
        <f t="shared" si="6"/>
        <v>0.56717338110232896</v>
      </c>
      <c r="G36" s="78">
        <f t="shared" si="6"/>
        <v>0.49815106814175852</v>
      </c>
      <c r="I36" s="96"/>
      <c r="J36" s="76">
        <v>2.8</v>
      </c>
      <c r="K36" s="77">
        <f t="shared" si="7"/>
        <v>0.93918993737478207</v>
      </c>
      <c r="L36" s="75">
        <f t="shared" si="7"/>
        <v>0.90525721298511974</v>
      </c>
      <c r="M36" s="75">
        <f t="shared" si="7"/>
        <v>0.85936093478202813</v>
      </c>
      <c r="N36" s="75">
        <f t="shared" si="7"/>
        <v>0.80217648712270684</v>
      </c>
      <c r="O36" s="78">
        <f t="shared" si="2"/>
        <v>0.73684210526315785</v>
      </c>
      <c r="Q36" s="96"/>
      <c r="R36" s="76">
        <v>2.8</v>
      </c>
      <c r="S36" s="77">
        <f t="shared" si="3"/>
        <v>0.93918993737478207</v>
      </c>
      <c r="T36" s="75">
        <f t="shared" si="8"/>
        <v>0.86650066532129477</v>
      </c>
      <c r="U36" s="75">
        <f t="shared" si="8"/>
        <v>0.77838332353106288</v>
      </c>
      <c r="V36" s="75">
        <f t="shared" si="8"/>
        <v>0.68965108918389451</v>
      </c>
      <c r="W36" s="78">
        <f t="shared" si="8"/>
        <v>0.60905560343179355</v>
      </c>
    </row>
    <row r="37" spans="1:23" x14ac:dyDescent="0.2">
      <c r="A37" s="96"/>
      <c r="B37" s="76">
        <v>2.9</v>
      </c>
      <c r="C37" s="77">
        <f t="shared" si="6"/>
        <v>0.94497677994359275</v>
      </c>
      <c r="D37" s="75">
        <f t="shared" si="6"/>
        <v>0.77868072213091566</v>
      </c>
      <c r="E37" s="75">
        <f t="shared" si="6"/>
        <v>0.65806212494634675</v>
      </c>
      <c r="F37" s="75">
        <f t="shared" si="6"/>
        <v>0.56785652203449799</v>
      </c>
      <c r="G37" s="78">
        <f t="shared" si="6"/>
        <v>0.49848622262731207</v>
      </c>
      <c r="I37" s="96"/>
      <c r="J37" s="76">
        <v>2.9</v>
      </c>
      <c r="K37" s="77">
        <f t="shared" si="7"/>
        <v>0.94497677994359275</v>
      </c>
      <c r="L37" s="75">
        <f t="shared" si="7"/>
        <v>0.91230311443396883</v>
      </c>
      <c r="M37" s="75">
        <f t="shared" si="7"/>
        <v>0.86713133549762056</v>
      </c>
      <c r="N37" s="75">
        <f t="shared" si="7"/>
        <v>0.80984704780591821</v>
      </c>
      <c r="O37" s="78">
        <f t="shared" si="2"/>
        <v>0.74358974358974361</v>
      </c>
      <c r="Q37" s="96"/>
      <c r="R37" s="76">
        <v>2.9</v>
      </c>
      <c r="S37" s="77">
        <f t="shared" si="3"/>
        <v>0.94497677994359275</v>
      </c>
      <c r="T37" s="75">
        <f t="shared" si="8"/>
        <v>0.87288991083268386</v>
      </c>
      <c r="U37" s="75">
        <f t="shared" si="8"/>
        <v>0.78365034864799532</v>
      </c>
      <c r="V37" s="75">
        <f t="shared" si="8"/>
        <v>0.69329097897498215</v>
      </c>
      <c r="W37" s="78">
        <f t="shared" si="8"/>
        <v>0.61131140383190319</v>
      </c>
    </row>
    <row r="38" spans="1:23" x14ac:dyDescent="0.2">
      <c r="A38" s="96"/>
      <c r="B38" s="76">
        <v>3</v>
      </c>
      <c r="C38" s="77">
        <f t="shared" ref="C38:G47" si="9">(1-EXP(-nut_cocourant*(1+r_cocourant)))/(1+r_cocourant)</f>
        <v>0.95021293163213605</v>
      </c>
      <c r="D38" s="75">
        <f t="shared" si="9"/>
        <v>0.78118580331519272</v>
      </c>
      <c r="E38" s="75">
        <f t="shared" si="9"/>
        <v>0.65926066897450519</v>
      </c>
      <c r="F38" s="75">
        <f t="shared" si="9"/>
        <v>0.56842998948618206</v>
      </c>
      <c r="G38" s="78">
        <f t="shared" si="9"/>
        <v>0.49876062391166681</v>
      </c>
      <c r="I38" s="96"/>
      <c r="J38" s="76">
        <v>3</v>
      </c>
      <c r="K38" s="77">
        <f t="shared" si="7"/>
        <v>0.95021293163213605</v>
      </c>
      <c r="L38" s="75">
        <f t="shared" si="7"/>
        <v>0.91881127439820287</v>
      </c>
      <c r="M38" s="75">
        <f t="shared" si="7"/>
        <v>0.8744251519475007</v>
      </c>
      <c r="N38" s="75">
        <f t="shared" si="7"/>
        <v>0.81711777837466193</v>
      </c>
      <c r="O38" s="78">
        <f t="shared" si="2"/>
        <v>0.75</v>
      </c>
      <c r="Q38" s="96"/>
      <c r="R38" s="76">
        <v>3</v>
      </c>
      <c r="S38" s="77">
        <f t="shared" si="3"/>
        <v>0.95021293163213605</v>
      </c>
      <c r="T38" s="75">
        <f t="shared" si="8"/>
        <v>0.87882673179470172</v>
      </c>
      <c r="U38" s="75">
        <f t="shared" si="8"/>
        <v>0.78854428329574622</v>
      </c>
      <c r="V38" s="75">
        <f t="shared" si="8"/>
        <v>0.69662967769764472</v>
      </c>
      <c r="W38" s="78">
        <f t="shared" si="8"/>
        <v>0.61334131717606333</v>
      </c>
    </row>
    <row r="39" spans="1:23" x14ac:dyDescent="0.2">
      <c r="A39" s="96"/>
      <c r="B39" s="76">
        <v>3.1</v>
      </c>
      <c r="C39" s="77">
        <f t="shared" si="9"/>
        <v>0.95495079760644219</v>
      </c>
      <c r="D39" s="75">
        <f t="shared" si="9"/>
        <v>0.78339652970104023</v>
      </c>
      <c r="E39" s="75">
        <f t="shared" si="9"/>
        <v>0.6602922653796377</v>
      </c>
      <c r="F39" s="75">
        <f t="shared" si="9"/>
        <v>0.56891139076468089</v>
      </c>
      <c r="G39" s="78">
        <f t="shared" si="9"/>
        <v>0.49898528468185216</v>
      </c>
      <c r="I39" s="96"/>
      <c r="J39" s="76">
        <v>3.1</v>
      </c>
      <c r="K39" s="77">
        <f t="shared" si="7"/>
        <v>0.95495079760644219</v>
      </c>
      <c r="L39" s="75">
        <f t="shared" si="7"/>
        <v>0.92482469182627536</v>
      </c>
      <c r="M39" s="75">
        <f t="shared" si="7"/>
        <v>0.88127661402735646</v>
      </c>
      <c r="N39" s="75">
        <f t="shared" si="7"/>
        <v>0.82401704527557396</v>
      </c>
      <c r="O39" s="78">
        <f t="shared" si="2"/>
        <v>0.75609756097560987</v>
      </c>
      <c r="Q39" s="96"/>
      <c r="R39" s="76">
        <v>3.1</v>
      </c>
      <c r="S39" s="77">
        <f t="shared" si="3"/>
        <v>0.95495079760644219</v>
      </c>
      <c r="T39" s="75">
        <f t="shared" si="8"/>
        <v>0.88434976704590651</v>
      </c>
      <c r="U39" s="75">
        <f t="shared" si="8"/>
        <v>0.79309676366886328</v>
      </c>
      <c r="V39" s="75">
        <f t="shared" si="8"/>
        <v>0.69969462576469721</v>
      </c>
      <c r="W39" s="78">
        <f t="shared" si="8"/>
        <v>0.61516892130264056</v>
      </c>
    </row>
    <row r="40" spans="1:23" x14ac:dyDescent="0.2">
      <c r="A40" s="96"/>
      <c r="B40" s="76">
        <v>3.2</v>
      </c>
      <c r="C40" s="77">
        <f t="shared" si="9"/>
        <v>0.95923779602163384</v>
      </c>
      <c r="D40" s="75">
        <f t="shared" si="9"/>
        <v>0.78534748888901262</v>
      </c>
      <c r="E40" s="75">
        <f t="shared" si="9"/>
        <v>0.66118016863398665</v>
      </c>
      <c r="F40" s="75">
        <f t="shared" si="9"/>
        <v>0.569315506447724</v>
      </c>
      <c r="G40" s="78">
        <f t="shared" si="9"/>
        <v>0.49916922136341302</v>
      </c>
      <c r="I40" s="96"/>
      <c r="J40" s="76">
        <v>3.2</v>
      </c>
      <c r="K40" s="77">
        <f t="shared" si="7"/>
        <v>0.95923779602163384</v>
      </c>
      <c r="L40" s="75">
        <f t="shared" si="7"/>
        <v>0.9303826491370103</v>
      </c>
      <c r="M40" s="75">
        <f t="shared" si="7"/>
        <v>0.8877169640039354</v>
      </c>
      <c r="N40" s="75">
        <f t="shared" si="7"/>
        <v>0.8305706096167591</v>
      </c>
      <c r="O40" s="78">
        <f t="shared" ref="O40:O58" si="10">nut_contrecourant/(1+nut_contrecourant)</f>
        <v>0.76190476190476186</v>
      </c>
      <c r="Q40" s="96"/>
      <c r="R40" s="76">
        <v>3.2</v>
      </c>
      <c r="S40" s="77">
        <f t="shared" ref="S40:S58" si="11">1-EXP(-nut_courantscroises)</f>
        <v>0.95923779602163384</v>
      </c>
      <c r="T40" s="75">
        <f t="shared" si="8"/>
        <v>0.88949385442760975</v>
      </c>
      <c r="U40" s="75">
        <f t="shared" si="8"/>
        <v>0.79733622705353402</v>
      </c>
      <c r="V40" s="75">
        <f t="shared" si="8"/>
        <v>0.70251041478228549</v>
      </c>
      <c r="W40" s="78">
        <f t="shared" si="8"/>
        <v>0.61681516029389627</v>
      </c>
    </row>
    <row r="41" spans="1:23" x14ac:dyDescent="0.2">
      <c r="A41" s="96"/>
      <c r="B41" s="76">
        <v>3.3</v>
      </c>
      <c r="C41" s="77">
        <f t="shared" si="9"/>
        <v>0.96311683259876002</v>
      </c>
      <c r="D41" s="75">
        <f t="shared" si="9"/>
        <v>0.78706920432946725</v>
      </c>
      <c r="E41" s="75">
        <f t="shared" si="9"/>
        <v>0.66194439404729855</v>
      </c>
      <c r="F41" s="75">
        <f t="shared" si="9"/>
        <v>0.56965474419505757</v>
      </c>
      <c r="G41" s="78">
        <f t="shared" si="9"/>
        <v>0.49931981598122605</v>
      </c>
      <c r="I41" s="96"/>
      <c r="J41" s="76">
        <v>3.3</v>
      </c>
      <c r="K41" s="77">
        <f t="shared" si="7"/>
        <v>0.96311683259876002</v>
      </c>
      <c r="L41" s="75">
        <f t="shared" si="7"/>
        <v>0.93552107246963212</v>
      </c>
      <c r="M41" s="75">
        <f t="shared" si="7"/>
        <v>0.89377477313312148</v>
      </c>
      <c r="N41" s="75">
        <f t="shared" si="7"/>
        <v>0.83680191979807361</v>
      </c>
      <c r="O41" s="78">
        <f t="shared" si="10"/>
        <v>0.76744186046511631</v>
      </c>
      <c r="Q41" s="96"/>
      <c r="R41" s="76">
        <v>3.3</v>
      </c>
      <c r="S41" s="77">
        <f t="shared" si="11"/>
        <v>0.96311683259876002</v>
      </c>
      <c r="T41" s="75">
        <f t="shared" si="8"/>
        <v>0.89429044894293008</v>
      </c>
      <c r="U41" s="75">
        <f t="shared" si="8"/>
        <v>0.80128828695227161</v>
      </c>
      <c r="V41" s="75">
        <f t="shared" si="8"/>
        <v>0.70509912999339086</v>
      </c>
      <c r="W41" s="78">
        <f t="shared" si="8"/>
        <v>0.61829866915017184</v>
      </c>
    </row>
    <row r="42" spans="1:23" x14ac:dyDescent="0.2">
      <c r="A42" s="96"/>
      <c r="B42" s="76">
        <v>3.4</v>
      </c>
      <c r="C42" s="77">
        <f t="shared" si="9"/>
        <v>0.96662673003967392</v>
      </c>
      <c r="D42" s="75">
        <f t="shared" si="9"/>
        <v>0.78858861287280058</v>
      </c>
      <c r="E42" s="75">
        <f t="shared" si="9"/>
        <v>0.66260216895632296</v>
      </c>
      <c r="F42" s="75">
        <f t="shared" si="9"/>
        <v>0.56993951970376655</v>
      </c>
      <c r="G42" s="78">
        <f t="shared" si="9"/>
        <v>0.49944311242607758</v>
      </c>
      <c r="I42" s="96"/>
      <c r="J42" s="76">
        <v>3.4</v>
      </c>
      <c r="K42" s="77">
        <f t="shared" si="7"/>
        <v>0.96662673003967392</v>
      </c>
      <c r="L42" s="75">
        <f t="shared" si="7"/>
        <v>0.94027285168770458</v>
      </c>
      <c r="M42" s="75">
        <f t="shared" si="7"/>
        <v>0.8994762186605324</v>
      </c>
      <c r="N42" s="75">
        <f t="shared" si="7"/>
        <v>0.84273236555836029</v>
      </c>
      <c r="O42" s="78">
        <f t="shared" si="10"/>
        <v>0.7727272727272726</v>
      </c>
      <c r="Q42" s="96"/>
      <c r="R42" s="76">
        <v>3.4</v>
      </c>
      <c r="S42" s="77">
        <f t="shared" si="11"/>
        <v>0.96662673003967392</v>
      </c>
      <c r="T42" s="75">
        <f t="shared" si="8"/>
        <v>0.89876799044648104</v>
      </c>
      <c r="U42" s="75">
        <f t="shared" si="8"/>
        <v>0.8049760586682565</v>
      </c>
      <c r="V42" s="75">
        <f t="shared" si="8"/>
        <v>0.70748064551850254</v>
      </c>
      <c r="W42" s="78">
        <f t="shared" si="8"/>
        <v>0.61963605326100279</v>
      </c>
    </row>
    <row r="43" spans="1:23" x14ac:dyDescent="0.2">
      <c r="A43" s="96"/>
      <c r="B43" s="76">
        <v>3.5</v>
      </c>
      <c r="C43" s="77">
        <f t="shared" si="9"/>
        <v>0.96980261657768152</v>
      </c>
      <c r="D43" s="75">
        <f t="shared" si="9"/>
        <v>0.78992948620605286</v>
      </c>
      <c r="E43" s="75">
        <f t="shared" si="9"/>
        <v>0.66316832106721246</v>
      </c>
      <c r="F43" s="75">
        <f t="shared" si="9"/>
        <v>0.57017857650389547</v>
      </c>
      <c r="G43" s="78">
        <f t="shared" si="9"/>
        <v>0.49954405901722276</v>
      </c>
      <c r="I43" s="96"/>
      <c r="J43" s="76">
        <v>3.5</v>
      </c>
      <c r="K43" s="77">
        <f t="shared" si="7"/>
        <v>0.96980261657768152</v>
      </c>
      <c r="L43" s="75">
        <f t="shared" si="7"/>
        <v>0.94466812533506705</v>
      </c>
      <c r="M43" s="75">
        <f t="shared" si="7"/>
        <v>0.90484532688205577</v>
      </c>
      <c r="N43" s="75">
        <f t="shared" si="7"/>
        <v>0.8483814992469717</v>
      </c>
      <c r="O43" s="78">
        <f t="shared" si="10"/>
        <v>0.77777777777777779</v>
      </c>
      <c r="Q43" s="96"/>
      <c r="R43" s="76">
        <v>3.5</v>
      </c>
      <c r="S43" s="77">
        <f t="shared" si="11"/>
        <v>0.96980261657768152</v>
      </c>
      <c r="T43" s="75">
        <f t="shared" si="8"/>
        <v>0.90295222745816195</v>
      </c>
      <c r="U43" s="75">
        <f t="shared" si="8"/>
        <v>0.80842044256302859</v>
      </c>
      <c r="V43" s="75">
        <f t="shared" si="8"/>
        <v>0.70967287968220583</v>
      </c>
      <c r="W43" s="78">
        <f t="shared" si="8"/>
        <v>0.62084212980413311</v>
      </c>
    </row>
    <row r="44" spans="1:23" x14ac:dyDescent="0.2">
      <c r="A44" s="96"/>
      <c r="B44" s="76">
        <v>3.6</v>
      </c>
      <c r="C44" s="77">
        <f t="shared" si="9"/>
        <v>0.97267627755270747</v>
      </c>
      <c r="D44" s="75">
        <f t="shared" si="9"/>
        <v>0.79111280276940621</v>
      </c>
      <c r="E44" s="75">
        <f t="shared" si="9"/>
        <v>0.6636556127049249</v>
      </c>
      <c r="F44" s="75">
        <f t="shared" si="9"/>
        <v>0.57037925441312631</v>
      </c>
      <c r="G44" s="78">
        <f t="shared" si="9"/>
        <v>0.49962670709581164</v>
      </c>
      <c r="I44" s="96"/>
      <c r="J44" s="76">
        <v>3.6</v>
      </c>
      <c r="K44" s="77">
        <f t="shared" si="7"/>
        <v>0.97267627755270747</v>
      </c>
      <c r="L44" s="75">
        <f t="shared" si="7"/>
        <v>0.94873453497955251</v>
      </c>
      <c r="M44" s="75">
        <f t="shared" si="7"/>
        <v>0.90990418703057363</v>
      </c>
      <c r="N44" s="75">
        <f t="shared" si="7"/>
        <v>0.85376722914898295</v>
      </c>
      <c r="O44" s="78">
        <f t="shared" si="10"/>
        <v>0.78260869565217395</v>
      </c>
      <c r="Q44" s="96"/>
      <c r="R44" s="76">
        <v>3.6</v>
      </c>
      <c r="S44" s="77">
        <f t="shared" si="11"/>
        <v>0.97267627755270747</v>
      </c>
      <c r="T44" s="75">
        <f t="shared" si="8"/>
        <v>0.9068665027714341</v>
      </c>
      <c r="U44" s="75">
        <f t="shared" si="8"/>
        <v>0.81164037105942477</v>
      </c>
      <c r="V44" s="75">
        <f t="shared" si="8"/>
        <v>0.71169201648072145</v>
      </c>
      <c r="W44" s="78">
        <f t="shared" si="8"/>
        <v>0.62193013694852972</v>
      </c>
    </row>
    <row r="45" spans="1:23" x14ac:dyDescent="0.2">
      <c r="A45" s="96"/>
      <c r="B45" s="76">
        <v>3.7</v>
      </c>
      <c r="C45" s="77">
        <f t="shared" si="9"/>
        <v>0.97527647352966063</v>
      </c>
      <c r="D45" s="75">
        <f t="shared" si="9"/>
        <v>0.79215707597134255</v>
      </c>
      <c r="E45" s="75">
        <f t="shared" si="9"/>
        <v>0.66407502850434919</v>
      </c>
      <c r="F45" s="75">
        <f t="shared" si="9"/>
        <v>0.57054771489294354</v>
      </c>
      <c r="G45" s="78">
        <f t="shared" si="9"/>
        <v>0.49969437361943519</v>
      </c>
      <c r="I45" s="96"/>
      <c r="J45" s="76">
        <v>3.7</v>
      </c>
      <c r="K45" s="77">
        <f t="shared" si="7"/>
        <v>0.97527647352966063</v>
      </c>
      <c r="L45" s="75">
        <f t="shared" si="7"/>
        <v>0.95249745274200426</v>
      </c>
      <c r="M45" s="75">
        <f t="shared" si="7"/>
        <v>0.91467314000517308</v>
      </c>
      <c r="N45" s="75">
        <f t="shared" si="7"/>
        <v>0.85890598889701453</v>
      </c>
      <c r="O45" s="78">
        <f t="shared" si="10"/>
        <v>0.78723404255319152</v>
      </c>
      <c r="Q45" s="96"/>
      <c r="R45" s="76">
        <v>3.7</v>
      </c>
      <c r="S45" s="77">
        <f t="shared" si="11"/>
        <v>0.97527647352966063</v>
      </c>
      <c r="T45" s="75">
        <f t="shared" si="8"/>
        <v>0.91053200574079596</v>
      </c>
      <c r="U45" s="75">
        <f t="shared" si="8"/>
        <v>0.81465302451427801</v>
      </c>
      <c r="V45" s="75">
        <f t="shared" si="8"/>
        <v>0.71355269823731238</v>
      </c>
      <c r="W45" s="78">
        <f t="shared" si="8"/>
        <v>0.62291191572368065</v>
      </c>
    </row>
    <row r="46" spans="1:23" x14ac:dyDescent="0.2">
      <c r="A46" s="96"/>
      <c r="B46" s="76">
        <v>3.8</v>
      </c>
      <c r="C46" s="77">
        <f t="shared" si="9"/>
        <v>0.97762922814383435</v>
      </c>
      <c r="D46" s="75">
        <f t="shared" si="9"/>
        <v>0.79307864383750348</v>
      </c>
      <c r="E46" s="75">
        <f t="shared" si="9"/>
        <v>0.66443602302835247</v>
      </c>
      <c r="F46" s="75">
        <f t="shared" si="9"/>
        <v>0.57068913022544809</v>
      </c>
      <c r="G46" s="78">
        <f t="shared" si="9"/>
        <v>0.49974977428327971</v>
      </c>
      <c r="I46" s="96"/>
      <c r="J46" s="76">
        <v>3.8</v>
      </c>
      <c r="K46" s="77">
        <f t="shared" si="7"/>
        <v>0.97762922814383435</v>
      </c>
      <c r="L46" s="75">
        <f t="shared" si="7"/>
        <v>0.955980185271875</v>
      </c>
      <c r="M46" s="75">
        <f t="shared" si="7"/>
        <v>0.91917094533935029</v>
      </c>
      <c r="N46" s="75">
        <f t="shared" si="7"/>
        <v>0.86381288635089881</v>
      </c>
      <c r="O46" s="78">
        <f t="shared" si="10"/>
        <v>0.79166666666666663</v>
      </c>
      <c r="Q46" s="96"/>
      <c r="R46" s="76">
        <v>3.8</v>
      </c>
      <c r="S46" s="77">
        <f t="shared" si="11"/>
        <v>0.97762922814383435</v>
      </c>
      <c r="T46" s="75">
        <f t="shared" si="8"/>
        <v>0.91396799546328999</v>
      </c>
      <c r="U46" s="75">
        <f t="shared" si="8"/>
        <v>0.81747402029712402</v>
      </c>
      <c r="V46" s="75">
        <f t="shared" si="8"/>
        <v>0.71526819366579941</v>
      </c>
      <c r="W46" s="78">
        <f t="shared" si="8"/>
        <v>0.62379806859501175</v>
      </c>
    </row>
    <row r="47" spans="1:23" x14ac:dyDescent="0.2">
      <c r="A47" s="96"/>
      <c r="B47" s="76">
        <v>3.9</v>
      </c>
      <c r="C47" s="77">
        <f t="shared" si="9"/>
        <v>0.97975808855419566</v>
      </c>
      <c r="D47" s="75">
        <f t="shared" si="9"/>
        <v>0.79389192462491198</v>
      </c>
      <c r="E47" s="75">
        <f t="shared" si="9"/>
        <v>0.66474673389460781</v>
      </c>
      <c r="F47" s="75">
        <f t="shared" si="9"/>
        <v>0.57080784231916348</v>
      </c>
      <c r="G47" s="78">
        <f t="shared" si="9"/>
        <v>0.49979513251051011</v>
      </c>
      <c r="I47" s="96"/>
      <c r="J47" s="76">
        <v>3.9</v>
      </c>
      <c r="K47" s="77">
        <f t="shared" si="7"/>
        <v>0.97975808855419566</v>
      </c>
      <c r="L47" s="75">
        <f t="shared" si="7"/>
        <v>0.95920415697868766</v>
      </c>
      <c r="M47" s="75">
        <f t="shared" si="7"/>
        <v>0.92341492929044877</v>
      </c>
      <c r="N47" s="75">
        <f t="shared" si="7"/>
        <v>0.86850183479085508</v>
      </c>
      <c r="O47" s="78">
        <f t="shared" si="10"/>
        <v>0.79591836734693866</v>
      </c>
      <c r="Q47" s="96"/>
      <c r="R47" s="76">
        <v>3.9</v>
      </c>
      <c r="S47" s="77">
        <f t="shared" si="11"/>
        <v>0.97975808855419566</v>
      </c>
      <c r="T47" s="75">
        <f t="shared" si="8"/>
        <v>0.91719199849676025</v>
      </c>
      <c r="U47" s="75">
        <f t="shared" si="8"/>
        <v>0.8201175787534567</v>
      </c>
      <c r="V47" s="75">
        <f t="shared" si="8"/>
        <v>0.7168505448822089</v>
      </c>
      <c r="W47" s="78">
        <f t="shared" si="8"/>
        <v>0.62459809811534717</v>
      </c>
    </row>
    <row r="48" spans="1:23" x14ac:dyDescent="0.2">
      <c r="A48" s="96"/>
      <c r="B48" s="76">
        <v>4</v>
      </c>
      <c r="C48" s="77">
        <f t="shared" ref="C48:G58" si="12">(1-EXP(-nut_cocourant*(1+r_cocourant)))/(1+r_cocourant)</f>
        <v>0.98168436111126578</v>
      </c>
      <c r="D48" s="75">
        <f t="shared" si="12"/>
        <v>0.79460964240073162</v>
      </c>
      <c r="E48" s="75">
        <f t="shared" si="12"/>
        <v>0.66501416521555579</v>
      </c>
      <c r="F48" s="75">
        <f t="shared" si="12"/>
        <v>0.57090749601968316</v>
      </c>
      <c r="G48" s="78">
        <f t="shared" si="12"/>
        <v>0.49983226868604874</v>
      </c>
      <c r="I48" s="96"/>
      <c r="J48" s="76">
        <v>4</v>
      </c>
      <c r="K48" s="77">
        <f t="shared" ref="K48:N58" si="13">(1-EXP(-nut_contrecourant*(1-r_contrecourant)))/(1-r_contrecourant*EXP(-nut_contrecourant*(1-r_contrecourant)))</f>
        <v>0.98168436111126578</v>
      </c>
      <c r="L48" s="75">
        <f t="shared" si="13"/>
        <v>0.96218907494642847</v>
      </c>
      <c r="M48" s="75">
        <f t="shared" si="13"/>
        <v>0.92742111650424619</v>
      </c>
      <c r="N48" s="75">
        <f t="shared" si="13"/>
        <v>0.87298566882786122</v>
      </c>
      <c r="O48" s="78">
        <f t="shared" si="10"/>
        <v>0.8</v>
      </c>
      <c r="Q48" s="96"/>
      <c r="R48" s="76">
        <v>4</v>
      </c>
      <c r="S48" s="77">
        <f t="shared" si="11"/>
        <v>0.98168436111126578</v>
      </c>
      <c r="T48" s="75">
        <f t="shared" ref="T48:W58" si="14">1-EXP((EXP(-nut_courantscroises*r_courantscroises)-1)/r_courantscroises)</f>
        <v>0.92021998426812868</v>
      </c>
      <c r="U48" s="75">
        <f t="shared" si="14"/>
        <v>0.82259666918085972</v>
      </c>
      <c r="V48" s="75">
        <f t="shared" si="14"/>
        <v>0.7183106963430349</v>
      </c>
      <c r="W48" s="78">
        <f t="shared" si="14"/>
        <v>0.62532052847454889</v>
      </c>
    </row>
    <row r="49" spans="1:23" x14ac:dyDescent="0.2">
      <c r="A49" s="96"/>
      <c r="B49" s="76">
        <v>4.0999999999999996</v>
      </c>
      <c r="C49" s="77">
        <f t="shared" si="12"/>
        <v>0.98342732459823878</v>
      </c>
      <c r="D49" s="75">
        <f t="shared" si="12"/>
        <v>0.79524302611482234</v>
      </c>
      <c r="E49" s="75">
        <f t="shared" si="12"/>
        <v>0.66524434548664158</v>
      </c>
      <c r="F49" s="75">
        <f t="shared" si="12"/>
        <v>0.57099115101822995</v>
      </c>
      <c r="G49" s="78">
        <f t="shared" si="12"/>
        <v>0.49986267321501393</v>
      </c>
      <c r="I49" s="96"/>
      <c r="J49" s="76">
        <v>4.0999999999999996</v>
      </c>
      <c r="K49" s="77">
        <f t="shared" si="13"/>
        <v>0.98342732459823878</v>
      </c>
      <c r="L49" s="75">
        <f t="shared" si="13"/>
        <v>0.96495307763373506</v>
      </c>
      <c r="M49" s="75">
        <f t="shared" si="13"/>
        <v>0.93120434735055468</v>
      </c>
      <c r="N49" s="75">
        <f t="shared" si="13"/>
        <v>0.87727624706867846</v>
      </c>
      <c r="O49" s="78">
        <f t="shared" si="10"/>
        <v>0.80392156862745101</v>
      </c>
      <c r="Q49" s="96"/>
      <c r="R49" s="76">
        <v>4.0999999999999996</v>
      </c>
      <c r="S49" s="77">
        <f t="shared" si="11"/>
        <v>0.98342732459823878</v>
      </c>
      <c r="T49" s="75">
        <f t="shared" si="14"/>
        <v>0.92306652090554953</v>
      </c>
      <c r="U49" s="75">
        <f t="shared" si="14"/>
        <v>0.82492313848482868</v>
      </c>
      <c r="V49" s="75">
        <f t="shared" si="14"/>
        <v>0.71965860822353445</v>
      </c>
      <c r="W49" s="78">
        <f t="shared" si="14"/>
        <v>0.62597301231979408</v>
      </c>
    </row>
    <row r="50" spans="1:23" x14ac:dyDescent="0.2">
      <c r="A50" s="96"/>
      <c r="B50" s="76">
        <v>4.2</v>
      </c>
      <c r="C50" s="77">
        <f t="shared" si="12"/>
        <v>0.9850044231795223</v>
      </c>
      <c r="D50" s="75">
        <f t="shared" si="12"/>
        <v>0.79580198528065493</v>
      </c>
      <c r="E50" s="75">
        <f t="shared" si="12"/>
        <v>0.66544246348198077</v>
      </c>
      <c r="F50" s="75">
        <f t="shared" si="12"/>
        <v>0.57106137579408256</v>
      </c>
      <c r="G50" s="78">
        <f t="shared" si="12"/>
        <v>0.49988756633791059</v>
      </c>
      <c r="I50" s="96"/>
      <c r="J50" s="76">
        <v>4.2</v>
      </c>
      <c r="K50" s="77">
        <f t="shared" si="13"/>
        <v>0.9850044231795223</v>
      </c>
      <c r="L50" s="75">
        <f t="shared" si="13"/>
        <v>0.96751286918693291</v>
      </c>
      <c r="M50" s="75">
        <f t="shared" si="13"/>
        <v>0.9347783827253402</v>
      </c>
      <c r="N50" s="75">
        <f t="shared" si="13"/>
        <v>0.88138454326836668</v>
      </c>
      <c r="O50" s="78">
        <f t="shared" si="10"/>
        <v>0.80769230769230771</v>
      </c>
      <c r="Q50" s="96"/>
      <c r="R50" s="76">
        <v>4.2</v>
      </c>
      <c r="S50" s="77">
        <f t="shared" si="11"/>
        <v>0.9850044231795223</v>
      </c>
      <c r="T50" s="75">
        <f t="shared" si="14"/>
        <v>0.92574491386831947</v>
      </c>
      <c r="U50" s="75">
        <f t="shared" si="14"/>
        <v>0.82710782479301237</v>
      </c>
      <c r="V50" s="75">
        <f t="shared" si="14"/>
        <v>0.7209033563631323</v>
      </c>
      <c r="W50" s="78">
        <f t="shared" si="14"/>
        <v>0.62656242484842739</v>
      </c>
    </row>
    <row r="51" spans="1:23" x14ac:dyDescent="0.2">
      <c r="A51" s="96"/>
      <c r="B51" s="76">
        <v>4.3</v>
      </c>
      <c r="C51" s="77">
        <f t="shared" si="12"/>
        <v>0.98643144098779911</v>
      </c>
      <c r="D51" s="75">
        <f t="shared" si="12"/>
        <v>0.79629526501317338</v>
      </c>
      <c r="E51" s="75">
        <f t="shared" si="12"/>
        <v>0.66561298522084256</v>
      </c>
      <c r="F51" s="75">
        <f t="shared" si="12"/>
        <v>0.57112032647520394</v>
      </c>
      <c r="G51" s="78">
        <f t="shared" si="12"/>
        <v>0.49990794710316622</v>
      </c>
      <c r="I51" s="96"/>
      <c r="J51" s="76">
        <v>4.3</v>
      </c>
      <c r="K51" s="77">
        <f t="shared" si="13"/>
        <v>0.98643144098779911</v>
      </c>
      <c r="L51" s="75">
        <f t="shared" si="13"/>
        <v>0.96988384095763336</v>
      </c>
      <c r="M51" s="75">
        <f t="shared" si="13"/>
        <v>0.9381559978620615</v>
      </c>
      <c r="N51" s="75">
        <f t="shared" si="13"/>
        <v>0.88532072744879331</v>
      </c>
      <c r="O51" s="78">
        <f t="shared" si="10"/>
        <v>0.81132075471698117</v>
      </c>
      <c r="Q51" s="96"/>
      <c r="R51" s="76">
        <v>4.3</v>
      </c>
      <c r="S51" s="77">
        <f t="shared" si="11"/>
        <v>0.98643144098779911</v>
      </c>
      <c r="T51" s="75">
        <f t="shared" si="14"/>
        <v>0.92826732943896129</v>
      </c>
      <c r="U51" s="75">
        <f t="shared" si="14"/>
        <v>0.82916065797944893</v>
      </c>
      <c r="V51" s="75">
        <f t="shared" si="14"/>
        <v>0.72205322058309407</v>
      </c>
      <c r="W51" s="78">
        <f t="shared" si="14"/>
        <v>0.62709494686887712</v>
      </c>
    </row>
    <row r="52" spans="1:23" x14ac:dyDescent="0.2">
      <c r="A52" s="96"/>
      <c r="B52" s="76">
        <v>4.4000000000000004</v>
      </c>
      <c r="C52" s="77">
        <f t="shared" si="12"/>
        <v>0.98772266009693155</v>
      </c>
      <c r="D52" s="75">
        <f t="shared" si="12"/>
        <v>0.79673058284922882</v>
      </c>
      <c r="E52" s="75">
        <f t="shared" si="12"/>
        <v>0.66575975464163473</v>
      </c>
      <c r="F52" s="75">
        <f t="shared" si="12"/>
        <v>0.57116981303835046</v>
      </c>
      <c r="G52" s="78">
        <f t="shared" si="12"/>
        <v>0.49992463346245225</v>
      </c>
      <c r="I52" s="96"/>
      <c r="J52" s="76">
        <v>4.4000000000000004</v>
      </c>
      <c r="K52" s="77">
        <f t="shared" si="13"/>
        <v>0.98772266009693155</v>
      </c>
      <c r="L52" s="75">
        <f t="shared" si="13"/>
        <v>0.97208018161524579</v>
      </c>
      <c r="M52" s="75">
        <f t="shared" si="13"/>
        <v>0.94134906648145611</v>
      </c>
      <c r="N52" s="75">
        <f t="shared" si="13"/>
        <v>0.88909423824855727</v>
      </c>
      <c r="O52" s="78">
        <f t="shared" si="10"/>
        <v>0.81481481481481488</v>
      </c>
      <c r="Q52" s="96"/>
      <c r="R52" s="76">
        <v>4.4000000000000004</v>
      </c>
      <c r="S52" s="77">
        <f t="shared" si="11"/>
        <v>0.98772266009693155</v>
      </c>
      <c r="T52" s="75">
        <f t="shared" si="14"/>
        <v>0.93064490487544638</v>
      </c>
      <c r="U52" s="75">
        <f t="shared" si="14"/>
        <v>0.83109074877391254</v>
      </c>
      <c r="V52" s="75">
        <f t="shared" si="14"/>
        <v>0.72311576291261681</v>
      </c>
      <c r="W52" s="78">
        <f t="shared" si="14"/>
        <v>0.62757613827075009</v>
      </c>
    </row>
    <row r="53" spans="1:23" x14ac:dyDescent="0.2">
      <c r="A53" s="96"/>
      <c r="B53" s="76">
        <v>4.5</v>
      </c>
      <c r="C53" s="77">
        <f t="shared" si="12"/>
        <v>0.98889100346175773</v>
      </c>
      <c r="D53" s="75">
        <f t="shared" si="12"/>
        <v>0.79711474949118744</v>
      </c>
      <c r="E53" s="75">
        <f t="shared" si="12"/>
        <v>0.66588608025280582</v>
      </c>
      <c r="F53" s="75">
        <f t="shared" si="12"/>
        <v>0.57121135488121744</v>
      </c>
      <c r="G53" s="78">
        <f t="shared" si="12"/>
        <v>0.49993829509795668</v>
      </c>
      <c r="I53" s="96"/>
      <c r="J53" s="76">
        <v>4.5</v>
      </c>
      <c r="K53" s="77">
        <f t="shared" si="13"/>
        <v>0.98889100346175773</v>
      </c>
      <c r="L53" s="75">
        <f t="shared" si="13"/>
        <v>0.9741149770719878</v>
      </c>
      <c r="M53" s="75">
        <f t="shared" si="13"/>
        <v>0.94436863642817293</v>
      </c>
      <c r="N53" s="75">
        <f t="shared" si="13"/>
        <v>0.89271384759058781</v>
      </c>
      <c r="O53" s="78">
        <f t="shared" si="10"/>
        <v>0.81818181818181823</v>
      </c>
      <c r="Q53" s="96"/>
      <c r="R53" s="76">
        <v>4.5</v>
      </c>
      <c r="S53" s="77">
        <f t="shared" si="11"/>
        <v>0.98889100346175773</v>
      </c>
      <c r="T53" s="75">
        <f t="shared" si="14"/>
        <v>0.93288784679175019</v>
      </c>
      <c r="U53" s="75">
        <f t="shared" si="14"/>
        <v>0.83290646789731626</v>
      </c>
      <c r="V53" s="75">
        <f t="shared" si="14"/>
        <v>0.72409789703405436</v>
      </c>
      <c r="W53" s="78">
        <f t="shared" si="14"/>
        <v>0.62801100313329905</v>
      </c>
    </row>
    <row r="54" spans="1:23" x14ac:dyDescent="0.2">
      <c r="A54" s="96"/>
      <c r="B54" s="76">
        <v>4.5999999999999996</v>
      </c>
      <c r="C54" s="77">
        <f t="shared" si="12"/>
        <v>0.98994816425536647</v>
      </c>
      <c r="D54" s="75">
        <f t="shared" si="12"/>
        <v>0.79745377536279227</v>
      </c>
      <c r="E54" s="75">
        <f t="shared" si="12"/>
        <v>0.66599480971396763</v>
      </c>
      <c r="F54" s="75">
        <f t="shared" si="12"/>
        <v>0.57124622747286791</v>
      </c>
      <c r="G54" s="78">
        <f t="shared" si="12"/>
        <v>0.49994948029908143</v>
      </c>
      <c r="I54" s="96"/>
      <c r="J54" s="76">
        <v>4.5999999999999996</v>
      </c>
      <c r="K54" s="77">
        <f t="shared" si="13"/>
        <v>0.98994816425536647</v>
      </c>
      <c r="L54" s="75">
        <f t="shared" si="13"/>
        <v>0.97600030128933613</v>
      </c>
      <c r="M54" s="75">
        <f t="shared" si="13"/>
        <v>0.94722499778902791</v>
      </c>
      <c r="N54" s="75">
        <f t="shared" si="13"/>
        <v>0.89618771860257407</v>
      </c>
      <c r="O54" s="78">
        <f t="shared" si="10"/>
        <v>0.8214285714285714</v>
      </c>
      <c r="Q54" s="96"/>
      <c r="R54" s="76">
        <v>4.5999999999999996</v>
      </c>
      <c r="S54" s="77">
        <f t="shared" si="11"/>
        <v>0.98994816425536647</v>
      </c>
      <c r="T54" s="75">
        <f t="shared" si="14"/>
        <v>0.93500551913649599</v>
      </c>
      <c r="U54" s="75">
        <f t="shared" si="14"/>
        <v>0.8346155164653104</v>
      </c>
      <c r="V54" s="75">
        <f t="shared" si="14"/>
        <v>0.72500595006855728</v>
      </c>
      <c r="W54" s="78">
        <f t="shared" si="14"/>
        <v>0.62840404752427514</v>
      </c>
    </row>
    <row r="55" spans="1:23" x14ac:dyDescent="0.2">
      <c r="A55" s="96"/>
      <c r="B55" s="76">
        <v>4.7</v>
      </c>
      <c r="C55" s="77">
        <f t="shared" si="12"/>
        <v>0.99090472289830422</v>
      </c>
      <c r="D55" s="75">
        <f t="shared" si="12"/>
        <v>0.79775296464437961</v>
      </c>
      <c r="E55" s="75">
        <f t="shared" si="12"/>
        <v>0.66608839402846198</v>
      </c>
      <c r="F55" s="75">
        <f t="shared" si="12"/>
        <v>0.57127550151476125</v>
      </c>
      <c r="G55" s="78">
        <f t="shared" si="12"/>
        <v>0.49995863796722168</v>
      </c>
      <c r="I55" s="96"/>
      <c r="J55" s="76">
        <v>4.7</v>
      </c>
      <c r="K55" s="77">
        <f t="shared" si="13"/>
        <v>0.99090472289830422</v>
      </c>
      <c r="L55" s="75">
        <f t="shared" si="13"/>
        <v>0.97774729890665879</v>
      </c>
      <c r="M55" s="75">
        <f t="shared" si="13"/>
        <v>0.94992774435675575</v>
      </c>
      <c r="N55" s="75">
        <f t="shared" si="13"/>
        <v>0.8995234575975064</v>
      </c>
      <c r="O55" s="78">
        <f t="shared" si="10"/>
        <v>0.82456140350877194</v>
      </c>
      <c r="Q55" s="96"/>
      <c r="R55" s="76">
        <v>4.7</v>
      </c>
      <c r="S55" s="77">
        <f t="shared" si="11"/>
        <v>0.99090472289830422</v>
      </c>
      <c r="T55" s="75">
        <f t="shared" si="14"/>
        <v>0.93700652196779977</v>
      </c>
      <c r="U55" s="75">
        <f t="shared" si="14"/>
        <v>0.83622498873304996</v>
      </c>
      <c r="V55" s="75">
        <f t="shared" si="14"/>
        <v>0.72584571766380712</v>
      </c>
      <c r="W55" s="78">
        <f t="shared" si="14"/>
        <v>0.62875933089251768</v>
      </c>
    </row>
    <row r="56" spans="1:23" x14ac:dyDescent="0.2">
      <c r="A56" s="96"/>
      <c r="B56" s="76">
        <v>4.8</v>
      </c>
      <c r="C56" s="77">
        <f t="shared" si="12"/>
        <v>0.99177025295097998</v>
      </c>
      <c r="D56" s="75">
        <f t="shared" si="12"/>
        <v>0.7980169982586669</v>
      </c>
      <c r="E56" s="75">
        <f t="shared" si="12"/>
        <v>0.66616894279441552</v>
      </c>
      <c r="F56" s="75">
        <f t="shared" si="12"/>
        <v>0.57130007581475495</v>
      </c>
      <c r="G56" s="78">
        <f t="shared" si="12"/>
        <v>0.49996613563175457</v>
      </c>
      <c r="I56" s="96"/>
      <c r="J56" s="76">
        <v>4.8</v>
      </c>
      <c r="K56" s="77">
        <f t="shared" si="13"/>
        <v>0.99177025295097998</v>
      </c>
      <c r="L56" s="75">
        <f t="shared" si="13"/>
        <v>0.97936626052189324</v>
      </c>
      <c r="M56" s="75">
        <f t="shared" si="13"/>
        <v>0.95248582919128888</v>
      </c>
      <c r="N56" s="75">
        <f t="shared" si="13"/>
        <v>0.90272816081308427</v>
      </c>
      <c r="O56" s="78">
        <f t="shared" si="10"/>
        <v>0.82758620689655171</v>
      </c>
      <c r="Q56" s="96"/>
      <c r="R56" s="76">
        <v>4.8</v>
      </c>
      <c r="S56" s="77">
        <f t="shared" si="11"/>
        <v>0.99177025295097998</v>
      </c>
      <c r="T56" s="75">
        <f t="shared" si="14"/>
        <v>0.93889876207375711</v>
      </c>
      <c r="U56" s="75">
        <f t="shared" si="14"/>
        <v>0.83774142810984586</v>
      </c>
      <c r="V56" s="75">
        <f t="shared" si="14"/>
        <v>0.72662251321069582</v>
      </c>
      <c r="W56" s="78">
        <f t="shared" si="14"/>
        <v>0.62908051183247693</v>
      </c>
    </row>
    <row r="57" spans="1:23" x14ac:dyDescent="0.2">
      <c r="A57" s="96"/>
      <c r="B57" s="76">
        <v>4.9000000000000004</v>
      </c>
      <c r="C57" s="77">
        <f t="shared" si="12"/>
        <v>0.99255341692907562</v>
      </c>
      <c r="D57" s="75">
        <f t="shared" si="12"/>
        <v>0.79825000710545368</v>
      </c>
      <c r="E57" s="75">
        <f t="shared" si="12"/>
        <v>0.66623827175976291</v>
      </c>
      <c r="F57" s="75">
        <f t="shared" si="12"/>
        <v>0.57132070488341513</v>
      </c>
      <c r="G57" s="78">
        <f t="shared" si="12"/>
        <v>0.49997227420028389</v>
      </c>
      <c r="I57" s="96"/>
      <c r="J57" s="76">
        <v>4.9000000000000004</v>
      </c>
      <c r="K57" s="77">
        <f t="shared" si="13"/>
        <v>0.99255341692907562</v>
      </c>
      <c r="L57" s="75">
        <f t="shared" si="13"/>
        <v>0.98086669135801707</v>
      </c>
      <c r="M57" s="75">
        <f t="shared" si="13"/>
        <v>0.95490761493477017</v>
      </c>
      <c r="N57" s="75">
        <f t="shared" si="13"/>
        <v>0.90580845651635766</v>
      </c>
      <c r="O57" s="78">
        <f t="shared" si="10"/>
        <v>0.83050847457627119</v>
      </c>
      <c r="Q57" s="96"/>
      <c r="R57" s="76">
        <v>4.9000000000000004</v>
      </c>
      <c r="S57" s="77">
        <f t="shared" si="11"/>
        <v>0.99255341692907562</v>
      </c>
      <c r="T57" s="75">
        <f t="shared" si="14"/>
        <v>0.94068951635904385</v>
      </c>
      <c r="U57" s="75">
        <f t="shared" si="14"/>
        <v>0.83917087724913308</v>
      </c>
      <c r="V57" s="75">
        <f t="shared" si="14"/>
        <v>0.72734121190162748</v>
      </c>
      <c r="W57" s="78">
        <f t="shared" si="14"/>
        <v>0.62937088889311466</v>
      </c>
    </row>
    <row r="58" spans="1:23" ht="13.5" thickBot="1" x14ac:dyDescent="0.25">
      <c r="A58" s="97"/>
      <c r="B58" s="89">
        <v>5</v>
      </c>
      <c r="C58" s="79">
        <f t="shared" si="12"/>
        <v>0.99326205300091452</v>
      </c>
      <c r="D58" s="80">
        <f t="shared" si="12"/>
        <v>0.79845563669101782</v>
      </c>
      <c r="E58" s="80">
        <f t="shared" si="12"/>
        <v>0.66629794375323481</v>
      </c>
      <c r="F58" s="80">
        <f t="shared" si="12"/>
        <v>0.5713380220999339</v>
      </c>
      <c r="G58" s="81">
        <f t="shared" si="12"/>
        <v>0.49997730003511875</v>
      </c>
      <c r="I58" s="97"/>
      <c r="J58" s="89">
        <v>5</v>
      </c>
      <c r="K58" s="79">
        <f t="shared" si="13"/>
        <v>0.99326205300091452</v>
      </c>
      <c r="L58" s="80">
        <f t="shared" si="13"/>
        <v>0.98225737396551893</v>
      </c>
      <c r="M58" s="80">
        <f t="shared" si="13"/>
        <v>0.95720091945419739</v>
      </c>
      <c r="N58" s="80">
        <f t="shared" si="13"/>
        <v>0.90877054300110127</v>
      </c>
      <c r="O58" s="81">
        <f t="shared" si="10"/>
        <v>0.83333333333333337</v>
      </c>
      <c r="Q58" s="97"/>
      <c r="R58" s="89">
        <v>5</v>
      </c>
      <c r="S58" s="79">
        <f t="shared" si="11"/>
        <v>0.99326205300091452</v>
      </c>
      <c r="T58" s="80">
        <f t="shared" si="14"/>
        <v>0.94238548880606854</v>
      </c>
      <c r="U58" s="80">
        <f t="shared" si="14"/>
        <v>0.84051892291361074</v>
      </c>
      <c r="V58" s="80">
        <f t="shared" si="14"/>
        <v>0.72800629024618901</v>
      </c>
      <c r="W58" s="81">
        <f t="shared" si="14"/>
        <v>0.6296334370139971</v>
      </c>
    </row>
  </sheetData>
  <mergeCells count="6">
    <mergeCell ref="S6:W6"/>
    <mergeCell ref="Q8:Q58"/>
    <mergeCell ref="C6:G6"/>
    <mergeCell ref="A8:A58"/>
    <mergeCell ref="K6:O6"/>
    <mergeCell ref="I8:I58"/>
  </mergeCells>
  <phoneticPr fontId="10" type="noConversion"/>
  <pageMargins left="0.2" right="0.19" top="0.36" bottom="0.4" header="0.21" footer="0.21"/>
  <pageSetup paperSize="9" scale="73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5"/>
  <sheetViews>
    <sheetView workbookViewId="0">
      <selection sqref="A1:XFD1048576"/>
    </sheetView>
  </sheetViews>
  <sheetFormatPr baseColWidth="10" defaultRowHeight="12.75" x14ac:dyDescent="0.2"/>
  <cols>
    <col min="2" max="9" width="13.5703125" customWidth="1"/>
  </cols>
  <sheetData>
    <row r="1" spans="2:9" ht="13.5" thickBot="1" x14ac:dyDescent="0.25"/>
    <row r="2" spans="2:9" ht="42.75" customHeight="1" thickBot="1" x14ac:dyDescent="0.25">
      <c r="B2" s="98" t="s">
        <v>110</v>
      </c>
      <c r="C2" s="99"/>
      <c r="D2" s="99"/>
      <c r="E2" s="99"/>
      <c r="F2" s="99"/>
      <c r="G2" s="99"/>
      <c r="H2" s="99"/>
      <c r="I2" s="100"/>
    </row>
    <row r="3" spans="2:9" ht="38.25" x14ac:dyDescent="0.2">
      <c r="B3" s="101" t="s">
        <v>111</v>
      </c>
      <c r="C3" s="102" t="s">
        <v>112</v>
      </c>
      <c r="D3" s="102" t="s">
        <v>113</v>
      </c>
      <c r="E3" s="102" t="s">
        <v>114</v>
      </c>
      <c r="F3" s="102" t="s">
        <v>115</v>
      </c>
      <c r="G3" s="102" t="s">
        <v>116</v>
      </c>
      <c r="H3" s="102" t="s">
        <v>117</v>
      </c>
      <c r="I3" s="103" t="s">
        <v>118</v>
      </c>
    </row>
    <row r="4" spans="2:9" x14ac:dyDescent="0.2">
      <c r="B4" s="104" t="s">
        <v>37</v>
      </c>
      <c r="C4" s="105" t="s">
        <v>119</v>
      </c>
      <c r="D4" s="105" t="s">
        <v>120</v>
      </c>
      <c r="E4" s="105" t="s">
        <v>121</v>
      </c>
      <c r="F4" s="105" t="s">
        <v>122</v>
      </c>
      <c r="G4" s="105" t="s">
        <v>123</v>
      </c>
      <c r="H4" s="105" t="s">
        <v>124</v>
      </c>
      <c r="I4" s="106" t="s">
        <v>125</v>
      </c>
    </row>
    <row r="5" spans="2:9" x14ac:dyDescent="0.2">
      <c r="B5" s="104">
        <v>-50</v>
      </c>
      <c r="C5" s="105">
        <v>35469</v>
      </c>
      <c r="D5" s="105">
        <v>36209</v>
      </c>
      <c r="E5" s="105">
        <v>1.0208999999999999</v>
      </c>
      <c r="F5" s="105">
        <v>1.6870000000000001</v>
      </c>
      <c r="G5" s="105">
        <v>1.722</v>
      </c>
      <c r="H5" s="105">
        <v>0.1424</v>
      </c>
      <c r="I5" s="106">
        <v>0</v>
      </c>
    </row>
    <row r="6" spans="2:9" x14ac:dyDescent="0.2">
      <c r="B6" s="104">
        <v>-45</v>
      </c>
      <c r="C6" s="105">
        <v>16249</v>
      </c>
      <c r="D6" s="105">
        <v>16531</v>
      </c>
      <c r="E6" s="105">
        <v>1.0174000000000001</v>
      </c>
      <c r="F6" s="105">
        <v>1.7030000000000001</v>
      </c>
      <c r="G6" s="105">
        <v>1.732</v>
      </c>
      <c r="H6" s="105">
        <v>0.1419</v>
      </c>
      <c r="I6" s="106">
        <v>0</v>
      </c>
    </row>
    <row r="7" spans="2:9" x14ac:dyDescent="0.2">
      <c r="B7" s="104">
        <v>-40</v>
      </c>
      <c r="C7" s="105">
        <v>8010</v>
      </c>
      <c r="D7" s="105">
        <v>8121</v>
      </c>
      <c r="E7" s="105">
        <v>1.0139</v>
      </c>
      <c r="F7" s="105">
        <v>1.7190000000000001</v>
      </c>
      <c r="G7" s="105">
        <v>1.7430000000000001</v>
      </c>
      <c r="H7" s="105">
        <v>0.14130000000000001</v>
      </c>
      <c r="I7" s="106">
        <v>0</v>
      </c>
    </row>
    <row r="8" spans="2:9" x14ac:dyDescent="0.2">
      <c r="B8" s="104">
        <v>-35</v>
      </c>
      <c r="C8" s="105">
        <v>4213</v>
      </c>
      <c r="D8" s="105">
        <v>4257</v>
      </c>
      <c r="E8" s="105">
        <v>1.0104</v>
      </c>
      <c r="F8" s="105">
        <v>1.7350000000000001</v>
      </c>
      <c r="G8" s="105">
        <v>1.7529999999999999</v>
      </c>
      <c r="H8" s="105">
        <v>0.14080000000000001</v>
      </c>
      <c r="I8" s="106">
        <v>0</v>
      </c>
    </row>
    <row r="9" spans="2:9" x14ac:dyDescent="0.2">
      <c r="B9" s="104">
        <v>-30</v>
      </c>
      <c r="C9" s="105">
        <v>2348</v>
      </c>
      <c r="D9" s="105">
        <v>2364</v>
      </c>
      <c r="E9" s="105">
        <v>1.0068999999999999</v>
      </c>
      <c r="F9" s="105">
        <v>1.7509999999999999</v>
      </c>
      <c r="G9" s="105">
        <v>1.7629999999999999</v>
      </c>
      <c r="H9" s="105">
        <v>0.14030000000000001</v>
      </c>
      <c r="I9" s="106">
        <v>0</v>
      </c>
    </row>
    <row r="10" spans="2:9" x14ac:dyDescent="0.2">
      <c r="B10" s="104">
        <v>-25</v>
      </c>
      <c r="C10" s="105">
        <v>1378</v>
      </c>
      <c r="D10" s="105">
        <v>1383</v>
      </c>
      <c r="E10" s="105">
        <v>1.0034000000000001</v>
      </c>
      <c r="F10" s="105">
        <v>1.7669999999999999</v>
      </c>
      <c r="G10" s="105">
        <v>1.7729999999999999</v>
      </c>
      <c r="H10" s="105">
        <v>0.13980000000000001</v>
      </c>
      <c r="I10" s="106">
        <v>0</v>
      </c>
    </row>
    <row r="11" spans="2:9" x14ac:dyDescent="0.2">
      <c r="B11" s="104">
        <v>-20</v>
      </c>
      <c r="C11" s="105">
        <v>847</v>
      </c>
      <c r="D11" s="105">
        <v>846</v>
      </c>
      <c r="E11" s="105">
        <v>0.99990000000000001</v>
      </c>
      <c r="F11" s="105">
        <v>1.7829999999999999</v>
      </c>
      <c r="G11" s="105">
        <v>1.7829999999999999</v>
      </c>
      <c r="H11" s="105">
        <v>0.13930000000000001</v>
      </c>
      <c r="I11" s="106">
        <v>0</v>
      </c>
    </row>
    <row r="12" spans="2:9" x14ac:dyDescent="0.2">
      <c r="B12" s="104">
        <v>-15</v>
      </c>
      <c r="C12" s="105">
        <v>542</v>
      </c>
      <c r="D12" s="105">
        <v>540</v>
      </c>
      <c r="E12" s="105">
        <v>0.99639999999999995</v>
      </c>
      <c r="F12" s="105">
        <v>1.7989999999999999</v>
      </c>
      <c r="G12" s="105">
        <v>1.792</v>
      </c>
      <c r="H12" s="105">
        <v>0.13869999999999999</v>
      </c>
      <c r="I12" s="106">
        <v>0</v>
      </c>
    </row>
    <row r="13" spans="2:9" x14ac:dyDescent="0.2">
      <c r="B13" s="104">
        <v>-10</v>
      </c>
      <c r="C13" s="105">
        <v>360</v>
      </c>
      <c r="D13" s="105">
        <v>358</v>
      </c>
      <c r="E13" s="105">
        <v>0.9929</v>
      </c>
      <c r="F13" s="105">
        <v>1.8149999999999999</v>
      </c>
      <c r="G13" s="105">
        <v>1.802</v>
      </c>
      <c r="H13" s="105">
        <v>0.13819999999999999</v>
      </c>
      <c r="I13" s="106">
        <v>0</v>
      </c>
    </row>
    <row r="14" spans="2:9" x14ac:dyDescent="0.2">
      <c r="B14" s="104">
        <v>-5</v>
      </c>
      <c r="C14" s="105">
        <v>247</v>
      </c>
      <c r="D14" s="105">
        <v>245</v>
      </c>
      <c r="E14" s="105">
        <v>0.98939999999999995</v>
      </c>
      <c r="F14" s="105">
        <v>1.831</v>
      </c>
      <c r="G14" s="105">
        <v>1.8109999999999999</v>
      </c>
      <c r="H14" s="105">
        <v>0.13769999999999999</v>
      </c>
      <c r="I14" s="106">
        <v>0</v>
      </c>
    </row>
    <row r="15" spans="2:9" x14ac:dyDescent="0.2">
      <c r="B15" s="104">
        <v>0</v>
      </c>
      <c r="C15" s="105">
        <v>175</v>
      </c>
      <c r="D15" s="105">
        <v>173</v>
      </c>
      <c r="E15" s="105">
        <v>0.9859</v>
      </c>
      <c r="F15" s="105">
        <v>1.847</v>
      </c>
      <c r="G15" s="105">
        <v>1.821</v>
      </c>
      <c r="H15" s="105">
        <v>0.13719999999999999</v>
      </c>
      <c r="I15" s="106">
        <v>0</v>
      </c>
    </row>
    <row r="16" spans="2:9" x14ac:dyDescent="0.2">
      <c r="B16" s="104">
        <v>5</v>
      </c>
      <c r="C16" s="105">
        <v>127</v>
      </c>
      <c r="D16" s="105">
        <v>125</v>
      </c>
      <c r="E16" s="105">
        <v>0.98240000000000005</v>
      </c>
      <c r="F16" s="105">
        <v>1.863</v>
      </c>
      <c r="G16" s="105">
        <v>1.83</v>
      </c>
      <c r="H16" s="105">
        <v>0.13669999999999999</v>
      </c>
      <c r="I16" s="106">
        <v>1E-3</v>
      </c>
    </row>
    <row r="17" spans="2:9" x14ac:dyDescent="0.2">
      <c r="B17" s="104">
        <v>10</v>
      </c>
      <c r="C17" s="105">
        <v>94.8</v>
      </c>
      <c r="D17" s="105">
        <v>92.8</v>
      </c>
      <c r="E17" s="105">
        <v>0.97889999999999999</v>
      </c>
      <c r="F17" s="105">
        <v>1.879</v>
      </c>
      <c r="G17" s="105">
        <v>1.839</v>
      </c>
      <c r="H17" s="105">
        <v>0.13619999999999999</v>
      </c>
      <c r="I17" s="106">
        <v>1E-3</v>
      </c>
    </row>
    <row r="18" spans="2:9" x14ac:dyDescent="0.2">
      <c r="B18" s="104">
        <v>15</v>
      </c>
      <c r="C18" s="105">
        <v>72.099999999999994</v>
      </c>
      <c r="D18" s="105">
        <v>70.400000000000006</v>
      </c>
      <c r="E18" s="105">
        <v>0.97540000000000004</v>
      </c>
      <c r="F18" s="105">
        <v>1.895</v>
      </c>
      <c r="G18" s="105">
        <v>1.8480000000000001</v>
      </c>
      <c r="H18" s="105">
        <v>0.1356</v>
      </c>
      <c r="I18" s="106">
        <v>1E-3</v>
      </c>
    </row>
    <row r="19" spans="2:9" x14ac:dyDescent="0.2">
      <c r="B19" s="104">
        <v>20</v>
      </c>
      <c r="C19" s="105">
        <v>56</v>
      </c>
      <c r="D19" s="105">
        <v>54.4</v>
      </c>
      <c r="E19" s="105">
        <v>0.97189999999999999</v>
      </c>
      <c r="F19" s="105">
        <v>1.911</v>
      </c>
      <c r="G19" s="105">
        <v>1.857</v>
      </c>
      <c r="H19" s="105">
        <v>0.1351</v>
      </c>
      <c r="I19" s="106">
        <v>2E-3</v>
      </c>
    </row>
    <row r="20" spans="2:9" x14ac:dyDescent="0.2">
      <c r="B20" s="104">
        <v>25</v>
      </c>
      <c r="C20" s="105">
        <v>44.3</v>
      </c>
      <c r="D20" s="105">
        <v>42.9</v>
      </c>
      <c r="E20" s="105">
        <v>0.96840000000000004</v>
      </c>
      <c r="F20" s="105">
        <v>1.927</v>
      </c>
      <c r="G20" s="105">
        <v>1.8660000000000001</v>
      </c>
      <c r="H20" s="105">
        <v>0.1346</v>
      </c>
      <c r="I20" s="106">
        <v>3.0000000000000001E-3</v>
      </c>
    </row>
    <row r="21" spans="2:9" x14ac:dyDescent="0.2">
      <c r="B21" s="104">
        <v>30</v>
      </c>
      <c r="C21" s="105">
        <v>35.6</v>
      </c>
      <c r="D21" s="105">
        <v>34.299999999999997</v>
      </c>
      <c r="E21" s="105">
        <v>0.96489999999999998</v>
      </c>
      <c r="F21" s="105">
        <v>1.9430000000000001</v>
      </c>
      <c r="G21" s="105">
        <v>1.875</v>
      </c>
      <c r="H21" s="105">
        <v>0.1341</v>
      </c>
      <c r="I21" s="106">
        <v>4.0000000000000001E-3</v>
      </c>
    </row>
    <row r="22" spans="2:9" x14ac:dyDescent="0.2">
      <c r="B22" s="104">
        <v>35</v>
      </c>
      <c r="C22" s="105">
        <v>29</v>
      </c>
      <c r="D22" s="105">
        <v>27.9</v>
      </c>
      <c r="E22" s="105">
        <v>0.96140000000000003</v>
      </c>
      <c r="F22" s="105">
        <v>1.9590000000000001</v>
      </c>
      <c r="G22" s="105">
        <v>1.883</v>
      </c>
      <c r="H22" s="105">
        <v>0.1336</v>
      </c>
      <c r="I22" s="106">
        <v>5.0000000000000001E-3</v>
      </c>
    </row>
    <row r="23" spans="2:9" x14ac:dyDescent="0.2">
      <c r="B23" s="107">
        <v>40</v>
      </c>
      <c r="C23" s="108">
        <v>24</v>
      </c>
      <c r="D23" s="108">
        <v>23</v>
      </c>
      <c r="E23" s="108">
        <v>0.95789999999999997</v>
      </c>
      <c r="F23" s="108">
        <v>1.9750000000000001</v>
      </c>
      <c r="G23" s="108">
        <v>1.8919999999999999</v>
      </c>
      <c r="H23" s="108">
        <v>0.13300000000000001</v>
      </c>
      <c r="I23" s="109">
        <v>7.0000000000000001E-3</v>
      </c>
    </row>
    <row r="24" spans="2:9" x14ac:dyDescent="0.2">
      <c r="B24" s="104">
        <v>45</v>
      </c>
      <c r="C24" s="105">
        <v>20.100000000000001</v>
      </c>
      <c r="D24" s="105">
        <v>19.2</v>
      </c>
      <c r="E24" s="105">
        <v>0.95440000000000003</v>
      </c>
      <c r="F24" s="105">
        <v>1.9910000000000001</v>
      </c>
      <c r="G24" s="105">
        <v>1.9</v>
      </c>
      <c r="H24" s="105">
        <v>0.13250000000000001</v>
      </c>
      <c r="I24" s="106">
        <v>8.9999999999999993E-3</v>
      </c>
    </row>
    <row r="25" spans="2:9" x14ac:dyDescent="0.2">
      <c r="B25" s="104">
        <v>50</v>
      </c>
      <c r="C25" s="105">
        <v>17</v>
      </c>
      <c r="D25" s="105">
        <v>16.2</v>
      </c>
      <c r="E25" s="105">
        <v>0.95089999999999997</v>
      </c>
      <c r="F25" s="105">
        <v>2.0070000000000001</v>
      </c>
      <c r="G25" s="105">
        <v>1.9079999999999999</v>
      </c>
      <c r="H25" s="105">
        <v>0.13200000000000001</v>
      </c>
      <c r="I25" s="106">
        <v>1.2E-2</v>
      </c>
    </row>
    <row r="26" spans="2:9" x14ac:dyDescent="0.2">
      <c r="B26" s="104">
        <v>55</v>
      </c>
      <c r="C26" s="105">
        <v>14.5</v>
      </c>
      <c r="D26" s="105">
        <v>13.8</v>
      </c>
      <c r="E26" s="105">
        <v>0.94750000000000001</v>
      </c>
      <c r="F26" s="105">
        <v>2.0230000000000001</v>
      </c>
      <c r="G26" s="105">
        <v>1.917</v>
      </c>
      <c r="H26" s="105">
        <v>0.13150000000000001</v>
      </c>
      <c r="I26" s="106">
        <v>1.4999999999999999E-2</v>
      </c>
    </row>
    <row r="27" spans="2:9" x14ac:dyDescent="0.2">
      <c r="B27" s="104">
        <v>60</v>
      </c>
      <c r="C27" s="105">
        <v>12.5</v>
      </c>
      <c r="D27" s="105">
        <v>11.8</v>
      </c>
      <c r="E27" s="105">
        <v>0.94399999999999995</v>
      </c>
      <c r="F27" s="105">
        <v>2.0390000000000001</v>
      </c>
      <c r="G27" s="105">
        <v>1.925</v>
      </c>
      <c r="H27" s="105">
        <v>0.13100000000000001</v>
      </c>
      <c r="I27" s="106">
        <v>0.02</v>
      </c>
    </row>
    <row r="28" spans="2:9" x14ac:dyDescent="0.2">
      <c r="B28" s="104">
        <v>65</v>
      </c>
      <c r="C28" s="105">
        <v>10.9</v>
      </c>
      <c r="D28" s="105">
        <v>10.3</v>
      </c>
      <c r="E28" s="105">
        <v>0.9405</v>
      </c>
      <c r="F28" s="105">
        <v>2.0550000000000002</v>
      </c>
      <c r="G28" s="105">
        <v>1.9330000000000001</v>
      </c>
      <c r="H28" s="105">
        <v>0.13039999999999999</v>
      </c>
      <c r="I28" s="106">
        <v>2.5999999999999999E-2</v>
      </c>
    </row>
    <row r="29" spans="2:9" x14ac:dyDescent="0.2">
      <c r="B29" s="104">
        <v>70</v>
      </c>
      <c r="C29" s="105">
        <v>9.57</v>
      </c>
      <c r="D29" s="105">
        <v>8.9600000000000009</v>
      </c>
      <c r="E29" s="105">
        <v>0.93700000000000006</v>
      </c>
      <c r="F29" s="105">
        <v>2.0710000000000002</v>
      </c>
      <c r="G29" s="105">
        <v>1.94</v>
      </c>
      <c r="H29" s="105">
        <v>0.12989999999999999</v>
      </c>
      <c r="I29" s="106">
        <v>3.3000000000000002E-2</v>
      </c>
    </row>
    <row r="30" spans="2:9" x14ac:dyDescent="0.2">
      <c r="B30" s="104">
        <v>75</v>
      </c>
      <c r="C30" s="105">
        <v>8.4499999999999993</v>
      </c>
      <c r="D30" s="105">
        <v>7.89</v>
      </c>
      <c r="E30" s="105">
        <v>0.9335</v>
      </c>
      <c r="F30" s="105">
        <v>2.0870000000000002</v>
      </c>
      <c r="G30" s="105">
        <v>1.948</v>
      </c>
      <c r="H30" s="105">
        <v>0.12939999999999999</v>
      </c>
      <c r="I30" s="106">
        <v>4.2000000000000003E-2</v>
      </c>
    </row>
    <row r="31" spans="2:9" x14ac:dyDescent="0.2">
      <c r="B31" s="107">
        <v>80</v>
      </c>
      <c r="C31" s="108">
        <v>7.52</v>
      </c>
      <c r="D31" s="108">
        <v>6.99</v>
      </c>
      <c r="E31" s="108">
        <v>0.93</v>
      </c>
      <c r="F31" s="108">
        <v>2.1030000000000002</v>
      </c>
      <c r="G31" s="108">
        <v>1.956</v>
      </c>
      <c r="H31" s="108">
        <v>0.12889999999999999</v>
      </c>
      <c r="I31" s="109">
        <v>5.2999999999999999E-2</v>
      </c>
    </row>
    <row r="32" spans="2:9" x14ac:dyDescent="0.2">
      <c r="B32" s="104">
        <v>85</v>
      </c>
      <c r="C32" s="105">
        <v>6.73</v>
      </c>
      <c r="D32" s="105">
        <v>6.24</v>
      </c>
      <c r="E32" s="105">
        <v>0.92649999999999999</v>
      </c>
      <c r="F32" s="105">
        <v>2.1190000000000002</v>
      </c>
      <c r="G32" s="105">
        <v>1.9630000000000001</v>
      </c>
      <c r="H32" s="105">
        <v>0.12839999999999999</v>
      </c>
      <c r="I32" s="106">
        <v>6.7000000000000004E-2</v>
      </c>
    </row>
    <row r="33" spans="2:9" x14ac:dyDescent="0.2">
      <c r="B33" s="104">
        <v>90</v>
      </c>
      <c r="C33" s="105">
        <v>6.06</v>
      </c>
      <c r="D33" s="105">
        <v>5.59</v>
      </c>
      <c r="E33" s="105">
        <v>0.92300000000000004</v>
      </c>
      <c r="F33" s="105">
        <v>2.1349999999999998</v>
      </c>
      <c r="G33" s="105">
        <v>1.97</v>
      </c>
      <c r="H33" s="105">
        <v>0.1278</v>
      </c>
      <c r="I33" s="106">
        <v>8.3000000000000004E-2</v>
      </c>
    </row>
    <row r="34" spans="2:9" x14ac:dyDescent="0.2">
      <c r="B34" s="104">
        <v>95</v>
      </c>
      <c r="C34" s="105">
        <v>5.48</v>
      </c>
      <c r="D34" s="105">
        <v>5.04</v>
      </c>
      <c r="E34" s="105">
        <v>0.91949999999999998</v>
      </c>
      <c r="F34" s="105">
        <v>2.1509999999999998</v>
      </c>
      <c r="G34" s="105">
        <v>1.978</v>
      </c>
      <c r="H34" s="105">
        <v>0.1273</v>
      </c>
      <c r="I34" s="106">
        <v>0.10299999999999999</v>
      </c>
    </row>
    <row r="35" spans="2:9" x14ac:dyDescent="0.2">
      <c r="B35" s="104">
        <v>100</v>
      </c>
      <c r="C35" s="105">
        <v>4.9800000000000004</v>
      </c>
      <c r="D35" s="105">
        <v>4.57</v>
      </c>
      <c r="E35" s="105">
        <v>0.91600000000000004</v>
      </c>
      <c r="F35" s="105">
        <v>2.1669999999999998</v>
      </c>
      <c r="G35" s="105">
        <v>1.9850000000000001</v>
      </c>
      <c r="H35" s="105">
        <v>0.1268</v>
      </c>
      <c r="I35" s="106">
        <v>0.127</v>
      </c>
    </row>
    <row r="36" spans="2:9" x14ac:dyDescent="0.2">
      <c r="B36" s="104">
        <v>105</v>
      </c>
      <c r="C36" s="105">
        <v>4.55</v>
      </c>
      <c r="D36" s="105">
        <v>4.1500000000000004</v>
      </c>
      <c r="E36" s="105">
        <v>0.91249999999999998</v>
      </c>
      <c r="F36" s="105">
        <v>2.1829999999999998</v>
      </c>
      <c r="G36" s="105">
        <v>1.992</v>
      </c>
      <c r="H36" s="105">
        <v>0.1263</v>
      </c>
      <c r="I36" s="106">
        <v>0.155</v>
      </c>
    </row>
    <row r="37" spans="2:9" x14ac:dyDescent="0.2">
      <c r="B37" s="104">
        <v>110</v>
      </c>
      <c r="C37" s="105">
        <v>4.18</v>
      </c>
      <c r="D37" s="105">
        <v>3.8</v>
      </c>
      <c r="E37" s="105">
        <v>0.90900000000000003</v>
      </c>
      <c r="F37" s="105">
        <v>2.1989999999999998</v>
      </c>
      <c r="G37" s="105">
        <v>1.9990000000000001</v>
      </c>
      <c r="H37" s="105">
        <v>0.1258</v>
      </c>
      <c r="I37" s="106">
        <v>0.189</v>
      </c>
    </row>
    <row r="38" spans="2:9" x14ac:dyDescent="0.2">
      <c r="B38" s="104">
        <v>115</v>
      </c>
      <c r="C38" s="105">
        <v>3.85</v>
      </c>
      <c r="D38" s="105">
        <v>3.48</v>
      </c>
      <c r="E38" s="105">
        <v>0.90549999999999997</v>
      </c>
      <c r="F38" s="105">
        <v>2.2149999999999999</v>
      </c>
      <c r="G38" s="105">
        <v>2.0059999999999998</v>
      </c>
      <c r="H38" s="105">
        <v>0.12520000000000001</v>
      </c>
      <c r="I38" s="106">
        <v>0.22900000000000001</v>
      </c>
    </row>
    <row r="39" spans="2:9" x14ac:dyDescent="0.2">
      <c r="B39" s="104">
        <v>120</v>
      </c>
      <c r="C39" s="105">
        <v>3.55</v>
      </c>
      <c r="D39" s="105">
        <v>3.21</v>
      </c>
      <c r="E39" s="105">
        <v>0.90200000000000002</v>
      </c>
      <c r="F39" s="105">
        <v>2.2309999999999999</v>
      </c>
      <c r="G39" s="105">
        <v>2.012</v>
      </c>
      <c r="H39" s="105">
        <v>0.12470000000000001</v>
      </c>
      <c r="I39" s="106">
        <v>0.27700000000000002</v>
      </c>
    </row>
    <row r="40" spans="2:9" x14ac:dyDescent="0.2">
      <c r="B40" s="104">
        <v>125</v>
      </c>
      <c r="C40" s="105">
        <v>3.3</v>
      </c>
      <c r="D40" s="105">
        <v>2.96</v>
      </c>
      <c r="E40" s="105">
        <v>0.89849999999999997</v>
      </c>
      <c r="F40" s="105">
        <v>2.2469999999999999</v>
      </c>
      <c r="G40" s="105">
        <v>2.0190000000000001</v>
      </c>
      <c r="H40" s="105">
        <v>0.1242</v>
      </c>
      <c r="I40" s="106">
        <v>0.33300000000000002</v>
      </c>
    </row>
    <row r="41" spans="2:9" x14ac:dyDescent="0.2">
      <c r="B41" s="104">
        <v>130</v>
      </c>
      <c r="C41" s="105">
        <v>3.07</v>
      </c>
      <c r="D41" s="105">
        <v>2.75</v>
      </c>
      <c r="E41" s="105">
        <v>0.89500000000000002</v>
      </c>
      <c r="F41" s="105">
        <v>2.2629999999999999</v>
      </c>
      <c r="G41" s="105">
        <v>2.0249999999999999</v>
      </c>
      <c r="H41" s="105">
        <v>0.1237</v>
      </c>
      <c r="I41" s="106">
        <v>0.39800000000000002</v>
      </c>
    </row>
    <row r="42" spans="2:9" x14ac:dyDescent="0.2">
      <c r="B42" s="104">
        <v>135</v>
      </c>
      <c r="C42" s="105">
        <v>2.86</v>
      </c>
      <c r="D42" s="105">
        <v>2.5499999999999998</v>
      </c>
      <c r="E42" s="105">
        <v>0.89149999999999996</v>
      </c>
      <c r="F42" s="105">
        <v>2.2789999999999999</v>
      </c>
      <c r="G42" s="105">
        <v>2.032</v>
      </c>
      <c r="H42" s="105">
        <v>0.1232</v>
      </c>
      <c r="I42" s="106">
        <v>0.47299999999999998</v>
      </c>
    </row>
    <row r="43" spans="2:9" x14ac:dyDescent="0.2">
      <c r="B43" s="104">
        <v>140</v>
      </c>
      <c r="C43" s="105">
        <v>2.68</v>
      </c>
      <c r="D43" s="105">
        <v>2.38</v>
      </c>
      <c r="E43" s="105">
        <v>0.88800000000000001</v>
      </c>
      <c r="F43" s="105">
        <v>2.2949999999999999</v>
      </c>
      <c r="G43" s="105">
        <v>2.0379999999999998</v>
      </c>
      <c r="H43" s="105">
        <v>0.1227</v>
      </c>
      <c r="I43" s="106">
        <v>0.56100000000000005</v>
      </c>
    </row>
    <row r="44" spans="2:9" x14ac:dyDescent="0.2">
      <c r="B44" s="104">
        <v>145</v>
      </c>
      <c r="C44" s="105">
        <v>2.5099999999999998</v>
      </c>
      <c r="D44" s="105">
        <v>2.2200000000000002</v>
      </c>
      <c r="E44" s="105">
        <v>0.88449999999999995</v>
      </c>
      <c r="F44" s="105">
        <v>2.3109999999999999</v>
      </c>
      <c r="G44" s="105">
        <v>2.044</v>
      </c>
      <c r="H44" s="105">
        <v>0.1221</v>
      </c>
      <c r="I44" s="106">
        <v>0.66200000000000003</v>
      </c>
    </row>
    <row r="45" spans="2:9" x14ac:dyDescent="0.2">
      <c r="B45" s="104">
        <v>150</v>
      </c>
      <c r="C45" s="105">
        <v>2.36</v>
      </c>
      <c r="D45" s="105">
        <v>2.08</v>
      </c>
      <c r="E45" s="105">
        <v>0.88100000000000001</v>
      </c>
      <c r="F45" s="105">
        <v>2.327</v>
      </c>
      <c r="G45" s="105">
        <v>2.0499999999999998</v>
      </c>
      <c r="H45" s="105">
        <v>0.1216</v>
      </c>
      <c r="I45" s="106">
        <v>0.77800000000000002</v>
      </c>
    </row>
    <row r="46" spans="2:9" x14ac:dyDescent="0.2">
      <c r="B46" s="107">
        <v>155</v>
      </c>
      <c r="C46" s="108">
        <v>2.23</v>
      </c>
      <c r="D46" s="108">
        <v>1.96</v>
      </c>
      <c r="E46" s="108">
        <v>0.87749999999999995</v>
      </c>
      <c r="F46" s="108">
        <v>2.343</v>
      </c>
      <c r="G46" s="108">
        <v>2.056</v>
      </c>
      <c r="H46" s="108">
        <v>0.1211</v>
      </c>
      <c r="I46" s="109">
        <v>0.91200000000000003</v>
      </c>
    </row>
    <row r="47" spans="2:9" x14ac:dyDescent="0.2">
      <c r="B47" s="104">
        <v>160</v>
      </c>
      <c r="C47" s="105">
        <v>2.11</v>
      </c>
      <c r="D47" s="105">
        <v>1.84</v>
      </c>
      <c r="E47" s="105">
        <v>0.87409999999999999</v>
      </c>
      <c r="F47" s="105">
        <v>2.359</v>
      </c>
      <c r="G47" s="105">
        <v>2.0619999999999998</v>
      </c>
      <c r="H47" s="105">
        <v>0.1206</v>
      </c>
      <c r="I47" s="106">
        <v>1.0640000000000001</v>
      </c>
    </row>
    <row r="48" spans="2:9" x14ac:dyDescent="0.2">
      <c r="B48" s="104">
        <v>165</v>
      </c>
      <c r="C48" s="105">
        <v>2</v>
      </c>
      <c r="D48" s="105">
        <v>1.74</v>
      </c>
      <c r="E48" s="105">
        <v>0.87060000000000004</v>
      </c>
      <c r="F48" s="105">
        <v>2.375</v>
      </c>
      <c r="G48" s="105">
        <v>2.0670000000000002</v>
      </c>
      <c r="H48" s="105">
        <v>0.1201</v>
      </c>
      <c r="I48" s="106">
        <v>1.238</v>
      </c>
    </row>
    <row r="49" spans="2:9" x14ac:dyDescent="0.2">
      <c r="B49" s="104">
        <v>170</v>
      </c>
      <c r="C49" s="105">
        <v>1.89</v>
      </c>
      <c r="D49" s="105">
        <v>1.64</v>
      </c>
      <c r="E49" s="105">
        <v>0.86709999999999998</v>
      </c>
      <c r="F49" s="105">
        <v>2.391</v>
      </c>
      <c r="G49" s="105">
        <v>2.073</v>
      </c>
      <c r="H49" s="105">
        <v>0.1195</v>
      </c>
      <c r="I49" s="106">
        <v>1.4339999999999999</v>
      </c>
    </row>
    <row r="50" spans="2:9" x14ac:dyDescent="0.2">
      <c r="B50" s="104">
        <v>175</v>
      </c>
      <c r="C50" s="105">
        <v>1.8</v>
      </c>
      <c r="D50" s="105">
        <v>1.55</v>
      </c>
      <c r="E50" s="105">
        <v>0.86360000000000003</v>
      </c>
      <c r="F50" s="105">
        <v>2.407</v>
      </c>
      <c r="G50" s="105">
        <v>2.0790000000000002</v>
      </c>
      <c r="H50" s="105">
        <v>0.11899999999999999</v>
      </c>
      <c r="I50" s="106">
        <v>1.657</v>
      </c>
    </row>
    <row r="51" spans="2:9" x14ac:dyDescent="0.2">
      <c r="B51" s="104">
        <v>180</v>
      </c>
      <c r="C51" s="105">
        <v>1.71</v>
      </c>
      <c r="D51" s="105">
        <v>1.47</v>
      </c>
      <c r="E51" s="105">
        <v>0.86009999999999998</v>
      </c>
      <c r="F51" s="105">
        <v>2.423</v>
      </c>
      <c r="G51" s="105">
        <v>2.0840000000000001</v>
      </c>
      <c r="H51" s="105">
        <v>0.11849999999999999</v>
      </c>
      <c r="I51" s="106">
        <v>1.9079999999999999</v>
      </c>
    </row>
    <row r="52" spans="2:9" x14ac:dyDescent="0.2">
      <c r="B52" s="104">
        <v>185</v>
      </c>
      <c r="C52" s="105">
        <v>1.64</v>
      </c>
      <c r="D52" s="105">
        <v>1.4</v>
      </c>
      <c r="E52" s="105">
        <v>0.85660000000000003</v>
      </c>
      <c r="F52" s="105">
        <v>2.4390000000000001</v>
      </c>
      <c r="G52" s="105">
        <v>2.089</v>
      </c>
      <c r="H52" s="105">
        <v>0.11799999999999999</v>
      </c>
      <c r="I52" s="106">
        <v>2.1909999999999998</v>
      </c>
    </row>
    <row r="53" spans="2:9" x14ac:dyDescent="0.2">
      <c r="B53" s="104">
        <v>190</v>
      </c>
      <c r="C53" s="105">
        <v>1.56</v>
      </c>
      <c r="D53" s="105">
        <v>1.33</v>
      </c>
      <c r="E53" s="105">
        <v>0.85309999999999997</v>
      </c>
      <c r="F53" s="105">
        <v>2.4550000000000001</v>
      </c>
      <c r="G53" s="105">
        <v>2.0939999999999999</v>
      </c>
      <c r="H53" s="105">
        <v>0.11749999999999999</v>
      </c>
      <c r="I53" s="106">
        <v>2.5070000000000001</v>
      </c>
    </row>
    <row r="54" spans="2:9" x14ac:dyDescent="0.2">
      <c r="B54" s="104">
        <v>195</v>
      </c>
      <c r="C54" s="105">
        <v>1.5</v>
      </c>
      <c r="D54" s="105">
        <v>1.27</v>
      </c>
      <c r="E54" s="105">
        <v>0.84960000000000002</v>
      </c>
      <c r="F54" s="105">
        <v>2.4710000000000001</v>
      </c>
      <c r="G54" s="105">
        <v>2.0990000000000002</v>
      </c>
      <c r="H54" s="105">
        <v>0.1169</v>
      </c>
      <c r="I54" s="106">
        <v>2.8620000000000001</v>
      </c>
    </row>
    <row r="55" spans="2:9" ht="13.5" thickBot="1" x14ac:dyDescent="0.25">
      <c r="B55" s="110">
        <v>200</v>
      </c>
      <c r="C55" s="111">
        <v>1.43</v>
      </c>
      <c r="D55" s="111">
        <v>1.21</v>
      </c>
      <c r="E55" s="111">
        <v>0.84609999999999996</v>
      </c>
      <c r="F55" s="111">
        <v>2.4870000000000001</v>
      </c>
      <c r="G55" s="111">
        <v>2.1040000000000001</v>
      </c>
      <c r="H55" s="111">
        <v>0.1164</v>
      </c>
      <c r="I55" s="112">
        <v>3.2570000000000001</v>
      </c>
    </row>
  </sheetData>
  <mergeCells count="1">
    <mergeCell ref="B2:I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5"/>
  <sheetViews>
    <sheetView workbookViewId="0">
      <selection activeCell="A3" sqref="A3"/>
    </sheetView>
  </sheetViews>
  <sheetFormatPr baseColWidth="10" defaultRowHeight="12.75" x14ac:dyDescent="0.2"/>
  <cols>
    <col min="2" max="9" width="13.5703125" customWidth="1"/>
  </cols>
  <sheetData>
    <row r="1" spans="2:9" ht="13.5" thickBot="1" x14ac:dyDescent="0.25"/>
    <row r="2" spans="2:9" ht="42.75" customHeight="1" thickBot="1" x14ac:dyDescent="0.25">
      <c r="B2" s="98" t="s">
        <v>126</v>
      </c>
      <c r="C2" s="99"/>
      <c r="D2" s="99"/>
      <c r="E2" s="99"/>
      <c r="F2" s="99"/>
      <c r="G2" s="99"/>
      <c r="H2" s="99"/>
      <c r="I2" s="100"/>
    </row>
    <row r="3" spans="2:9" ht="38.25" x14ac:dyDescent="0.2">
      <c r="B3" s="101" t="s">
        <v>111</v>
      </c>
      <c r="C3" s="102" t="s">
        <v>112</v>
      </c>
      <c r="D3" s="102" t="s">
        <v>113</v>
      </c>
      <c r="E3" s="102" t="s">
        <v>114</v>
      </c>
      <c r="F3" s="102" t="s">
        <v>115</v>
      </c>
      <c r="G3" s="102" t="s">
        <v>116</v>
      </c>
      <c r="H3" s="102" t="s">
        <v>117</v>
      </c>
      <c r="I3" s="103" t="s">
        <v>118</v>
      </c>
    </row>
    <row r="4" spans="2:9" x14ac:dyDescent="0.2">
      <c r="B4" s="104" t="s">
        <v>37</v>
      </c>
      <c r="C4" s="105" t="s">
        <v>119</v>
      </c>
      <c r="D4" s="105" t="s">
        <v>127</v>
      </c>
      <c r="E4" s="105" t="s">
        <v>128</v>
      </c>
      <c r="F4" s="105" t="s">
        <v>129</v>
      </c>
      <c r="G4" s="105" t="s">
        <v>123</v>
      </c>
      <c r="H4" s="105" t="s">
        <v>124</v>
      </c>
      <c r="I4" s="106" t="s">
        <v>130</v>
      </c>
    </row>
    <row r="5" spans="2:9" x14ac:dyDescent="0.2">
      <c r="B5" s="104">
        <v>0</v>
      </c>
      <c r="C5" s="105"/>
      <c r="D5" s="105">
        <v>1.792E-3</v>
      </c>
      <c r="E5" s="105">
        <v>999.82</v>
      </c>
      <c r="F5" s="105">
        <v>4.2169999999999996</v>
      </c>
      <c r="G5" s="105"/>
      <c r="H5" s="105"/>
      <c r="I5" s="106">
        <v>611</v>
      </c>
    </row>
    <row r="6" spans="2:9" x14ac:dyDescent="0.2">
      <c r="B6" s="104">
        <v>5</v>
      </c>
      <c r="C6" s="105"/>
      <c r="D6" s="105">
        <v>1.5200000000000001E-3</v>
      </c>
      <c r="E6" s="105">
        <v>1000</v>
      </c>
      <c r="F6" s="105">
        <v>4.202</v>
      </c>
      <c r="G6" s="105"/>
      <c r="H6" s="105"/>
      <c r="I6" s="106">
        <v>872</v>
      </c>
    </row>
    <row r="7" spans="2:9" x14ac:dyDescent="0.2">
      <c r="B7" s="104">
        <v>10</v>
      </c>
      <c r="C7" s="105"/>
      <c r="D7" s="105">
        <v>1.3079999999999999E-3</v>
      </c>
      <c r="E7" s="105">
        <v>999.77</v>
      </c>
      <c r="F7" s="105">
        <v>4.1920000000000002</v>
      </c>
      <c r="G7" s="105"/>
      <c r="H7" s="105"/>
      <c r="I7" s="106">
        <v>1227</v>
      </c>
    </row>
    <row r="8" spans="2:9" x14ac:dyDescent="0.2">
      <c r="B8" s="104">
        <v>15</v>
      </c>
      <c r="C8" s="105"/>
      <c r="D8" s="105">
        <v>1.139E-3</v>
      </c>
      <c r="E8" s="105">
        <v>999.19</v>
      </c>
      <c r="F8" s="105">
        <v>4.1859999999999999</v>
      </c>
      <c r="G8" s="105"/>
      <c r="H8" s="105"/>
      <c r="I8" s="106">
        <v>1704</v>
      </c>
    </row>
    <row r="9" spans="2:9" x14ac:dyDescent="0.2">
      <c r="B9" s="104">
        <v>20</v>
      </c>
      <c r="C9" s="105"/>
      <c r="D9" s="105">
        <v>1.003E-3</v>
      </c>
      <c r="E9" s="105">
        <v>998.29</v>
      </c>
      <c r="F9" s="105">
        <v>4.1820000000000004</v>
      </c>
      <c r="G9" s="105"/>
      <c r="H9" s="105">
        <v>0.6</v>
      </c>
      <c r="I9" s="106">
        <v>2337</v>
      </c>
    </row>
    <row r="10" spans="2:9" x14ac:dyDescent="0.2">
      <c r="B10" s="104">
        <v>25</v>
      </c>
      <c r="C10" s="105"/>
      <c r="D10" s="105">
        <v>8.9099999999999997E-4</v>
      </c>
      <c r="E10" s="105">
        <v>997.13</v>
      </c>
      <c r="F10" s="105">
        <v>4.18</v>
      </c>
      <c r="G10" s="105"/>
      <c r="H10" s="105"/>
      <c r="I10" s="106">
        <v>3166</v>
      </c>
    </row>
    <row r="11" spans="2:9" x14ac:dyDescent="0.2">
      <c r="B11" s="104">
        <v>30</v>
      </c>
      <c r="C11" s="105"/>
      <c r="D11" s="105">
        <v>7.9799999999999999E-4</v>
      </c>
      <c r="E11" s="105">
        <v>995.71</v>
      </c>
      <c r="F11" s="105">
        <v>4.1779999999999999</v>
      </c>
      <c r="G11" s="105"/>
      <c r="H11" s="105"/>
      <c r="I11" s="106">
        <v>4242</v>
      </c>
    </row>
    <row r="12" spans="2:9" x14ac:dyDescent="0.2">
      <c r="B12" s="104">
        <v>35</v>
      </c>
      <c r="C12" s="105"/>
      <c r="D12" s="105">
        <v>7.2000000000000005E-4</v>
      </c>
      <c r="E12" s="105">
        <v>994.08</v>
      </c>
      <c r="F12" s="105">
        <v>4.1779999999999999</v>
      </c>
      <c r="G12" s="105"/>
      <c r="H12" s="105"/>
      <c r="I12" s="106">
        <v>5622</v>
      </c>
    </row>
    <row r="13" spans="2:9" x14ac:dyDescent="0.2">
      <c r="B13" s="107">
        <v>40</v>
      </c>
      <c r="C13" s="108"/>
      <c r="D13" s="108">
        <v>6.5300000000000004E-4</v>
      </c>
      <c r="E13" s="108">
        <v>992.25</v>
      </c>
      <c r="F13" s="108">
        <v>4.1790000000000003</v>
      </c>
      <c r="G13" s="108"/>
      <c r="H13" s="108"/>
      <c r="I13" s="109">
        <v>7375</v>
      </c>
    </row>
    <row r="14" spans="2:9" x14ac:dyDescent="0.2">
      <c r="B14" s="104">
        <v>45</v>
      </c>
      <c r="C14" s="105"/>
      <c r="D14" s="105">
        <v>5.9599999999999996E-4</v>
      </c>
      <c r="E14" s="105">
        <v>990.22</v>
      </c>
      <c r="F14" s="105">
        <v>4.18</v>
      </c>
      <c r="G14" s="105"/>
      <c r="H14" s="105"/>
      <c r="I14" s="106">
        <v>9582</v>
      </c>
    </row>
    <row r="15" spans="2:9" x14ac:dyDescent="0.2">
      <c r="B15" s="104">
        <v>50</v>
      </c>
      <c r="C15" s="105"/>
      <c r="D15" s="105">
        <v>5.4699999999999996E-4</v>
      </c>
      <c r="E15" s="105">
        <v>988.02</v>
      </c>
      <c r="F15" s="105">
        <v>4.181</v>
      </c>
      <c r="G15" s="105"/>
      <c r="H15" s="105"/>
      <c r="I15" s="106">
        <v>12335</v>
      </c>
    </row>
    <row r="16" spans="2:9" x14ac:dyDescent="0.2">
      <c r="B16" s="104">
        <v>55</v>
      </c>
      <c r="C16" s="105"/>
      <c r="D16" s="105">
        <v>5.04E-4</v>
      </c>
      <c r="E16" s="105">
        <v>985.65</v>
      </c>
      <c r="F16" s="105">
        <v>4.1829999999999998</v>
      </c>
      <c r="G16" s="105"/>
      <c r="H16" s="105"/>
      <c r="I16" s="106">
        <v>15740</v>
      </c>
    </row>
    <row r="17" spans="2:9" x14ac:dyDescent="0.2">
      <c r="B17" s="104">
        <v>60</v>
      </c>
      <c r="C17" s="105"/>
      <c r="D17" s="105">
        <v>4.6700000000000002E-4</v>
      </c>
      <c r="E17" s="105">
        <v>983.13</v>
      </c>
      <c r="F17" s="105">
        <v>4.1849999999999996</v>
      </c>
      <c r="G17" s="105"/>
      <c r="H17" s="105">
        <v>0.65</v>
      </c>
      <c r="I17" s="106">
        <v>19919</v>
      </c>
    </row>
    <row r="18" spans="2:9" x14ac:dyDescent="0.2">
      <c r="B18" s="104">
        <v>65</v>
      </c>
      <c r="C18" s="105"/>
      <c r="D18" s="105">
        <v>4.3399999999999998E-4</v>
      </c>
      <c r="E18" s="105">
        <v>980.45</v>
      </c>
      <c r="F18" s="105">
        <v>4.1870000000000003</v>
      </c>
      <c r="G18" s="105"/>
      <c r="H18" s="105"/>
      <c r="I18" s="106">
        <v>25008</v>
      </c>
    </row>
    <row r="19" spans="2:9" x14ac:dyDescent="0.2">
      <c r="B19" s="104">
        <v>70</v>
      </c>
      <c r="C19" s="105"/>
      <c r="D19" s="105">
        <v>4.0400000000000001E-4</v>
      </c>
      <c r="E19" s="105">
        <v>977.63</v>
      </c>
      <c r="F19" s="105">
        <v>4.1900000000000004</v>
      </c>
      <c r="G19" s="105"/>
      <c r="H19" s="105"/>
      <c r="I19" s="106">
        <v>31161</v>
      </c>
    </row>
    <row r="20" spans="2:9" x14ac:dyDescent="0.2">
      <c r="B20" s="104">
        <v>75</v>
      </c>
      <c r="C20" s="105"/>
      <c r="D20" s="105">
        <v>3.7800000000000003E-4</v>
      </c>
      <c r="E20" s="105">
        <v>974.68</v>
      </c>
      <c r="F20" s="105">
        <v>4.1929999999999996</v>
      </c>
      <c r="G20" s="105"/>
      <c r="H20" s="105"/>
      <c r="I20" s="106">
        <v>38548</v>
      </c>
    </row>
    <row r="21" spans="2:9" x14ac:dyDescent="0.2">
      <c r="B21" s="107">
        <v>80</v>
      </c>
      <c r="C21" s="108"/>
      <c r="D21" s="108">
        <v>3.5500000000000001E-4</v>
      </c>
      <c r="E21" s="108">
        <v>971.6</v>
      </c>
      <c r="F21" s="108">
        <v>4.1959999999999997</v>
      </c>
      <c r="G21" s="108"/>
      <c r="H21" s="108"/>
      <c r="I21" s="109">
        <v>47359</v>
      </c>
    </row>
    <row r="22" spans="2:9" x14ac:dyDescent="0.2">
      <c r="B22" s="104">
        <v>85</v>
      </c>
      <c r="C22" s="105"/>
      <c r="D22" s="105">
        <v>3.3399999999999999E-4</v>
      </c>
      <c r="E22" s="105">
        <v>968.39</v>
      </c>
      <c r="F22" s="105">
        <v>4.2</v>
      </c>
      <c r="G22" s="105"/>
      <c r="H22" s="105"/>
      <c r="I22" s="106">
        <v>57803</v>
      </c>
    </row>
    <row r="23" spans="2:9" x14ac:dyDescent="0.2">
      <c r="B23" s="104">
        <v>90</v>
      </c>
      <c r="C23" s="105"/>
      <c r="D23" s="105">
        <v>3.1500000000000001E-4</v>
      </c>
      <c r="E23" s="105">
        <v>965.06</v>
      </c>
      <c r="F23" s="105">
        <v>4.2050000000000001</v>
      </c>
      <c r="G23" s="105"/>
      <c r="H23" s="105"/>
      <c r="I23" s="106">
        <v>70108</v>
      </c>
    </row>
    <row r="24" spans="2:9" x14ac:dyDescent="0.2">
      <c r="B24" s="104">
        <v>95</v>
      </c>
      <c r="C24" s="105"/>
      <c r="D24" s="105">
        <v>2.9799999999999998E-4</v>
      </c>
      <c r="E24" s="105">
        <v>961.62</v>
      </c>
      <c r="F24" s="105">
        <v>4.21</v>
      </c>
      <c r="G24" s="105"/>
      <c r="H24" s="105"/>
      <c r="I24" s="106">
        <v>84525</v>
      </c>
    </row>
    <row r="25" spans="2:9" x14ac:dyDescent="0.2">
      <c r="B25" s="104">
        <v>100</v>
      </c>
      <c r="C25" s="105"/>
      <c r="D25" s="105">
        <v>2.8200000000000002E-4</v>
      </c>
      <c r="E25" s="105">
        <v>958.05</v>
      </c>
      <c r="F25" s="105">
        <v>4.2160000000000002</v>
      </c>
      <c r="G25" s="105"/>
      <c r="H25" s="105">
        <v>0.67</v>
      </c>
      <c r="I25" s="106">
        <v>101325</v>
      </c>
    </row>
  </sheetData>
  <mergeCells count="1">
    <mergeCell ref="B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Synoptique</vt:lpstr>
      <vt:lpstr>Dimensions</vt:lpstr>
      <vt:lpstr>Mécaflu</vt:lpstr>
      <vt:lpstr>Efficacité</vt:lpstr>
      <vt:lpstr>Huile</vt:lpstr>
      <vt:lpstr>Eau</vt:lpstr>
      <vt:lpstr>ech co-courant</vt:lpstr>
      <vt:lpstr>ech contre-courant</vt:lpstr>
      <vt:lpstr>ech courants croises</vt:lpstr>
      <vt:lpstr>metal</vt:lpstr>
      <vt:lpstr>nut_cocourant</vt:lpstr>
      <vt:lpstr>nut_contrecourant</vt:lpstr>
      <vt:lpstr>nut_courantscroises</vt:lpstr>
      <vt:lpstr>r_cocourant</vt:lpstr>
      <vt:lpstr>r_contrecourant</vt:lpstr>
      <vt:lpstr>r_courantscroises</vt:lpstr>
      <vt:lpstr>Efficacité!Zone_d_impression</vt:lpstr>
      <vt:lpstr>Synoptique!Zone_d_impression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CHAVIN SEBASTIEN</dc:creator>
  <cp:keywords/>
  <dc:description/>
  <cp:lastModifiedBy>GUIRA Kevin (SAFRAN TRANSMISSION SYSTEMS)</cp:lastModifiedBy>
  <cp:lastPrinted>2008-08-25T07:58:35Z</cp:lastPrinted>
  <dcterms:created xsi:type="dcterms:W3CDTF">2008-08-22T16:08:20Z</dcterms:created>
  <dcterms:modified xsi:type="dcterms:W3CDTF">2021-02-22T18:57:19Z</dcterms:modified>
</cp:coreProperties>
</file>